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theMan\Desktop\Classwork\Kickstarter\"/>
    </mc:Choice>
  </mc:AlternateContent>
  <xr:revisionPtr revIDLastSave="0" documentId="13_ncr:1_{303EB502-7637-45B5-9C48-91900E9F41AC}" xr6:coauthVersionLast="47" xr6:coauthVersionMax="47" xr10:uidLastSave="{00000000-0000-0000-0000-000000000000}"/>
  <bookViews>
    <workbookView xWindow="24705" yWindow="315" windowWidth="7500" windowHeight="6000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Descriptive Statistics" sheetId="8" r:id="rId4"/>
    <sheet name="PCate" sheetId="2" r:id="rId5"/>
    <sheet name="SubCate_Stats" sheetId="3" r:id="rId6"/>
    <sheet name="Outcomes_Based_on_Launch_Date" sheetId="4" r:id="rId7"/>
    <sheet name="Edinburgh Research" sheetId="5" r:id="rId8"/>
  </sheets>
  <definedNames>
    <definedName name="_xlnm._FilterDatabase" localSheetId="0" hidden="1">Kickstarter!$A$1:$T$4116</definedName>
  </definedNames>
  <calcPr calcId="191029"/>
  <pivotCaches>
    <pivotCache cacheId="14" r:id="rId9"/>
    <pivotCache cacheId="15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1" l="1"/>
  <c r="C13" i="11"/>
  <c r="B3" i="11"/>
  <c r="C3" i="11"/>
  <c r="C2" i="11"/>
  <c r="B2" i="11"/>
  <c r="D3" i="11"/>
  <c r="C4" i="11"/>
  <c r="C5" i="11"/>
  <c r="C6" i="11"/>
  <c r="C7" i="11"/>
  <c r="C8" i="11"/>
  <c r="C9" i="11"/>
  <c r="C10" i="11"/>
  <c r="C11" i="11"/>
  <c r="C12" i="11"/>
  <c r="D13" i="11"/>
  <c r="D12" i="11"/>
  <c r="D11" i="11"/>
  <c r="D10" i="11"/>
  <c r="D9" i="11"/>
  <c r="D8" i="11"/>
  <c r="D7" i="11"/>
  <c r="D6" i="11"/>
  <c r="D5" i="11"/>
  <c r="D4" i="11"/>
  <c r="D2" i="11"/>
  <c r="B4" i="11"/>
  <c r="B12" i="11"/>
  <c r="B11" i="11"/>
  <c r="B10" i="11"/>
  <c r="B9" i="11"/>
  <c r="B8" i="11"/>
  <c r="B7" i="11"/>
  <c r="B6" i="11"/>
  <c r="B5" i="11"/>
  <c r="C13" i="8"/>
  <c r="C12" i="8"/>
  <c r="C11" i="8"/>
  <c r="B13" i="8"/>
  <c r="B12" i="8"/>
  <c r="B14" i="8" s="1"/>
  <c r="B11" i="8"/>
  <c r="C4" i="8"/>
  <c r="C6" i="8"/>
  <c r="C5" i="8"/>
  <c r="B5" i="8"/>
  <c r="B6" i="8"/>
  <c r="B4" i="8"/>
  <c r="H6" i="8"/>
  <c r="H5" i="8"/>
  <c r="G6" i="8"/>
  <c r="G5" i="8"/>
  <c r="H3" i="8"/>
  <c r="G3" i="8"/>
  <c r="H2" i="8"/>
  <c r="G2" i="8"/>
  <c r="B3" i="8"/>
  <c r="C10" i="8"/>
  <c r="B10" i="8"/>
  <c r="C9" i="8"/>
  <c r="B9" i="8"/>
  <c r="C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2" i="11" l="1"/>
  <c r="E5" i="11"/>
  <c r="E4" i="11"/>
  <c r="G4" i="11" s="1"/>
  <c r="B7" i="8"/>
  <c r="E13" i="11"/>
  <c r="H13" i="11" s="1"/>
  <c r="E2" i="11"/>
  <c r="G2" i="11" s="1"/>
  <c r="F12" i="11"/>
  <c r="H12" i="11"/>
  <c r="F5" i="11"/>
  <c r="H5" i="11"/>
  <c r="F4" i="11"/>
  <c r="H4" i="11"/>
  <c r="G5" i="11"/>
  <c r="E7" i="11"/>
  <c r="G7" i="11" s="1"/>
  <c r="E11" i="11"/>
  <c r="G11" i="11" s="1"/>
  <c r="E6" i="11"/>
  <c r="G6" i="11" s="1"/>
  <c r="G12" i="11"/>
  <c r="E9" i="11"/>
  <c r="E10" i="11"/>
  <c r="G10" i="11" s="1"/>
  <c r="E8" i="11"/>
  <c r="G8" i="11" s="1"/>
  <c r="E3" i="11"/>
  <c r="C14" i="8"/>
  <c r="C7" i="8"/>
  <c r="G13" i="11" l="1"/>
  <c r="F13" i="11"/>
  <c r="H2" i="11"/>
  <c r="F2" i="11"/>
  <c r="F7" i="11"/>
  <c r="H7" i="11"/>
  <c r="H8" i="11"/>
  <c r="F8" i="11"/>
  <c r="H9" i="11"/>
  <c r="F9" i="11"/>
  <c r="F6" i="11"/>
  <c r="H6" i="11"/>
  <c r="G9" i="11"/>
  <c r="H10" i="11"/>
  <c r="F10" i="11"/>
  <c r="F11" i="11"/>
  <c r="H11" i="11"/>
  <c r="F3" i="11"/>
  <c r="H3" i="11"/>
  <c r="G3" i="11"/>
  <c r="F4116" i="1" l="1"/>
</calcChain>
</file>

<file path=xl/sharedStrings.xml><?xml version="1.0" encoding="utf-8"?>
<sst xmlns="http://schemas.openxmlformats.org/spreadsheetml/2006/main" count="33056" uniqueCount="8419">
  <si>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</si>
  <si>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</si>
  <si>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</si>
  <si>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</si>
  <si>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</si>
  <si>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</si>
  <si>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</si>
  <si>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</si>
  <si>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</si>
  <si>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</si>
  <si>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</si>
  <si>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</si>
  <si>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</si>
  <si>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</si>
  <si>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</si>
  <si>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</si>
  <si>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</si>
  <si>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</si>
  <si>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</si>
  <si>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</si>
  <si>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</si>
  <si>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</si>
  <si>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</si>
  <si>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</si>
  <si>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</si>
  <si>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</si>
  <si>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</si>
  <si>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</si>
  <si>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</si>
  <si>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</si>
  <si>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</si>
  <si>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</si>
  <si>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</si>
  <si>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</si>
  <si>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</si>
  <si>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</si>
  <si>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</si>
  <si>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</si>
  <si>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</si>
  <si>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</si>
  <si>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</si>
  <si>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</si>
  <si>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</si>
  <si>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</si>
  <si>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</si>
  <si>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</si>
  <si>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</si>
  <si>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</si>
  <si>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</si>
  <si>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</si>
  <si>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</si>
  <si>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</si>
  <si>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</si>
  <si>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</si>
  <si>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</si>
  <si>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</si>
  <si>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</si>
  <si>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</si>
  <si>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</si>
  <si>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</si>
  <si>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</si>
  <si>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</si>
  <si>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</si>
  <si>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</si>
  <si>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</si>
  <si>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</si>
  <si>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</si>
  <si>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</si>
  <si>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</si>
  <si>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</si>
  <si>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</si>
  <si>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</si>
  <si>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</si>
  <si>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</si>
  <si>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</si>
  <si>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</si>
  <si>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</si>
  <si>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</si>
  <si>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</si>
  <si>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</si>
  <si>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</si>
  <si>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</si>
  <si>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</si>
  <si>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</si>
  <si>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</si>
  <si>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</si>
  <si>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</si>
  <si>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</si>
  <si>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</si>
  <si>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</si>
  <si>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</si>
  <si>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</si>
  <si>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</si>
  <si>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</si>
  <si>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</si>
  <si>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</si>
  <si>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</si>
  <si>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</si>
  <si>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</si>
  <si>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</si>
  <si>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</si>
  <si>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</si>
  <si>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</si>
  <si>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</si>
  <si>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</si>
  <si>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</si>
  <si>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</si>
  <si>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</si>
  <si>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</si>
  <si>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</si>
  <si>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</si>
  <si>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</si>
  <si>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</si>
  <si>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</si>
  <si>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</si>
  <si>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</si>
  <si>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</si>
  <si>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</si>
  <si>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</si>
  <si>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</si>
  <si>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</si>
  <si>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</si>
  <si>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</si>
  <si>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</si>
  <si>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</si>
  <si>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</si>
  <si>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</si>
  <si>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</si>
  <si>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</si>
  <si>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</si>
  <si>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</si>
  <si>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</si>
  <si>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</si>
  <si>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</si>
  <si>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</si>
  <si>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</si>
  <si>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</si>
  <si>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</si>
  <si>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</si>
  <si>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</si>
  <si>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</si>
  <si>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</si>
  <si>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</si>
  <si>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</si>
  <si>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</si>
  <si>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</si>
  <si>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</si>
  <si>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</si>
  <si>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</si>
  <si>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</si>
  <si>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</si>
  <si>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</si>
  <si>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</si>
  <si>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</si>
  <si>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</si>
  <si>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</si>
  <si>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</si>
  <si>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</si>
  <si>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</si>
  <si>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</si>
  <si>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</si>
  <si>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</si>
  <si>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</si>
  <si>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</si>
  <si>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</si>
  <si>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</si>
  <si>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</si>
  <si>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</si>
  <si>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</si>
  <si>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</si>
  <si>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</si>
  <si>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</si>
  <si>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</si>
  <si>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</si>
  <si>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</si>
  <si>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</si>
  <si>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</si>
  <si>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</si>
  <si>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</si>
  <si>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</si>
  <si>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</si>
  <si>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</si>
  <si>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</si>
  <si>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</si>
  <si>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</si>
  <si>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</si>
  <si>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</si>
  <si>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</si>
  <si>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</si>
  <si>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</si>
  <si>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</si>
  <si>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</si>
  <si>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</si>
  <si>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</si>
  <si>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</si>
  <si>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</si>
  <si>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</si>
  <si>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</si>
  <si>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</si>
  <si>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</si>
  <si>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</si>
  <si>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</si>
  <si>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</si>
  <si>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</si>
  <si>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</si>
  <si>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</si>
  <si>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</si>
  <si>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</si>
  <si>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</si>
  <si>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</si>
  <si>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</si>
  <si>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</si>
  <si>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</si>
  <si>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</si>
  <si>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</si>
  <si>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</si>
  <si>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</si>
  <si>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</si>
  <si>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</si>
  <si>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</si>
  <si>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</si>
  <si>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</si>
  <si>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</si>
  <si>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</si>
  <si>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</si>
  <si>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</si>
  <si>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</si>
  <si>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</si>
  <si>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</si>
  <si>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</si>
  <si>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</si>
  <si>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</si>
  <si>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</si>
  <si>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</si>
  <si>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</si>
  <si>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</si>
  <si>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</si>
  <si>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</si>
  <si>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</si>
  <si>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</si>
  <si>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</si>
  <si>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</si>
  <si>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</si>
  <si>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</si>
  <si>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</si>
  <si>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</si>
  <si>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</si>
  <si>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</si>
  <si>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</si>
  <si>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</si>
  <si>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</si>
  <si>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</si>
  <si>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</si>
  <si>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</si>
  <si>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</si>
  <si>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</si>
  <si>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</si>
  <si>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</si>
  <si>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</si>
  <si>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</si>
  <si>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</si>
  <si>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</si>
  <si>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</si>
  <si>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</si>
  <si>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</si>
  <si>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</si>
  <si>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</si>
  <si>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</si>
  <si>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</si>
  <si>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</si>
  <si>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</si>
  <si>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</si>
  <si>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</si>
  <si>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</si>
  <si>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</si>
  <si>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</si>
  <si>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</si>
  <si>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</si>
  <si>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</si>
  <si>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</si>
  <si>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</si>
  <si>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</si>
  <si>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</si>
  <si>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</si>
  <si>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</si>
  <si>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</si>
  <si>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</si>
  <si>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</si>
  <si>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</si>
  <si>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</si>
  <si>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</si>
  <si>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</si>
  <si>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</si>
  <si>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</si>
  <si>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</si>
  <si>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</si>
  <si>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</si>
  <si>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</si>
  <si>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</si>
  <si>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</si>
  <si>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</si>
  <si>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</si>
  <si>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</si>
  <si>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</si>
  <si>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</si>
  <si>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</si>
  <si>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</si>
  <si>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</si>
  <si>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</si>
  <si>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</si>
  <si>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</si>
  <si>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</si>
  <si>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</si>
  <si>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</si>
  <si>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</si>
  <si>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</si>
  <si>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</si>
  <si>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</si>
  <si>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</si>
  <si>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</si>
  <si>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</si>
  <si>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</si>
  <si>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</si>
  <si>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</si>
  <si>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</si>
  <si>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</si>
  <si>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</si>
  <si>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</si>
  <si>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</si>
  <si>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</si>
  <si>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</si>
  <si>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</si>
  <si>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</si>
  <si>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</si>
  <si>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</si>
  <si>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</si>
  <si>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</si>
  <si>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</si>
  <si>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</si>
  <si>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</si>
  <si>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</si>
  <si>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</si>
  <si>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</si>
  <si>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</si>
  <si>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</si>
  <si>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</si>
  <si>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</si>
  <si>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</si>
  <si>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</si>
  <si>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</si>
  <si>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</si>
  <si>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</si>
  <si>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</si>
  <si>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</si>
  <si>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</si>
  <si>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</si>
  <si>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</si>
  <si>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</si>
  <si>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</si>
  <si>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</si>
  <si>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</si>
  <si>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</si>
  <si>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</si>
  <si>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</si>
  <si>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</si>
  <si>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</si>
  <si>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</si>
  <si>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</si>
  <si>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</si>
  <si>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</si>
  <si>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</si>
  <si>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</si>
  <si>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</si>
  <si>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</si>
  <si>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</si>
  <si>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</si>
  <si>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</si>
  <si>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</si>
  <si>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</si>
  <si>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</si>
  <si>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</si>
  <si>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</si>
  <si>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</si>
  <si>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</si>
  <si>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</si>
  <si>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</si>
  <si>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</si>
  <si>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</si>
  <si>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</si>
  <si>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</si>
  <si>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</si>
  <si>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</si>
  <si>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</si>
  <si>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</si>
  <si>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</si>
  <si>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</si>
  <si>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</si>
  <si>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</si>
  <si>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</si>
  <si>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</si>
  <si>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</si>
  <si>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</si>
  <si>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</si>
  <si>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</si>
  <si>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</si>
  <si>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</si>
  <si>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</si>
  <si>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</si>
  <si>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</si>
  <si>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</si>
  <si>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</si>
  <si>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</si>
  <si>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</si>
  <si>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</si>
  <si>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</si>
  <si>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</si>
  <si>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</si>
  <si>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</si>
  <si>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</si>
  <si>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</si>
  <si>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</si>
  <si>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</si>
  <si>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</si>
  <si>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</si>
  <si>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</si>
  <si>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</si>
  <si>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</si>
  <si>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</si>
  <si>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</si>
  <si>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</si>
  <si>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</si>
  <si>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</si>
  <si>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</si>
  <si>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</si>
  <si>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</si>
  <si>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</si>
  <si>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</si>
  <si>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</si>
  <si>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</si>
  <si>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</si>
  <si>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</si>
  <si>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</si>
  <si>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</si>
  <si>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</si>
  <si>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</si>
  <si>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</si>
  <si>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</si>
  <si>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</si>
  <si>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</si>
  <si>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</si>
  <si>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</si>
  <si>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</si>
  <si>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</si>
  <si>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</si>
  <si>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</si>
  <si>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</si>
  <si>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</si>
  <si>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</si>
  <si>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</si>
  <si>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</si>
  <si>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</si>
  <si>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</si>
  <si>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</si>
  <si>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</si>
  <si>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</si>
  <si>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</si>
  <si>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</si>
  <si>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</si>
  <si>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</si>
  <si>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</si>
  <si>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</si>
  <si>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</si>
  <si>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</si>
  <si>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</si>
  <si>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</si>
  <si>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</si>
  <si>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</si>
  <si>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</si>
  <si>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</si>
  <si>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</si>
  <si>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</si>
  <si>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</si>
  <si>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</si>
  <si>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</si>
  <si>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</si>
  <si>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</si>
  <si>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</si>
  <si>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</si>
  <si>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</si>
  <si>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</si>
  <si>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</si>
  <si>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</si>
  <si>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</si>
  <si>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</si>
  <si>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</si>
  <si>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</si>
  <si>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</si>
  <si>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</si>
  <si>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</si>
  <si>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</si>
  <si>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</si>
  <si>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</si>
  <si>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</si>
  <si>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</si>
  <si>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</si>
  <si>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</si>
  <si>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</si>
  <si>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</si>
  <si>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</si>
  <si>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</si>
  <si>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</si>
  <si>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</si>
  <si>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</si>
  <si>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</si>
  <si>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</si>
  <si>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</si>
  <si>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</si>
  <si>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</si>
  <si>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</si>
  <si>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</si>
  <si>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</si>
  <si>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</si>
  <si>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</si>
  <si>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</si>
  <si>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</si>
  <si>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</si>
  <si>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</si>
  <si>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</si>
  <si>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</si>
  <si>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</si>
  <si>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</si>
  <si>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</si>
  <si>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</si>
  <si>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</si>
  <si>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</si>
  <si>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</si>
  <si>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</si>
  <si>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</si>
  <si>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</si>
  <si>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</si>
  <si>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</si>
  <si>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</si>
  <si>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</si>
  <si>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</si>
  <si>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</si>
  <si>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</si>
  <si>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</si>
  <si>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</si>
  <si>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</si>
  <si>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</si>
  <si>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</si>
  <si>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</si>
  <si>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</si>
  <si>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</si>
  <si>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</si>
  <si>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</si>
  <si>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</si>
  <si>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</si>
  <si>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</si>
  <si>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</si>
  <si>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</si>
  <si>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</si>
  <si>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</si>
  <si>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</si>
  <si>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</si>
  <si>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</si>
  <si>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</si>
  <si>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</si>
  <si>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</si>
  <si>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</si>
  <si>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</si>
  <si>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</si>
  <si>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</si>
  <si>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</si>
  <si>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</si>
  <si>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</si>
  <si>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</si>
  <si>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</si>
  <si>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</si>
  <si>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</si>
  <si>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</si>
  <si>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</si>
  <si>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</si>
  <si>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</si>
  <si>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</si>
  <si>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</si>
  <si>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</si>
  <si>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</si>
  <si>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</si>
  <si>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</si>
  <si>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</si>
  <si>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</si>
  <si>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</si>
  <si>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</si>
  <si>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</si>
  <si>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</si>
  <si>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</si>
  <si>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</si>
  <si>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</si>
  <si>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</si>
  <si>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</si>
  <si>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</si>
  <si>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</si>
  <si>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</si>
  <si>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</si>
  <si>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</si>
  <si>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</si>
  <si>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</si>
  <si>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</si>
  <si>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</si>
  <si>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</si>
  <si>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</si>
  <si>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</si>
  <si>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</si>
  <si>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</si>
  <si>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</si>
  <si>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</si>
  <si>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</si>
  <si>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</si>
  <si>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</si>
  <si>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</si>
  <si>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</si>
  <si>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</si>
  <si>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</si>
  <si>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</si>
  <si>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</si>
  <si>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</si>
  <si>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</si>
  <si>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</si>
  <si>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</si>
  <si>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</si>
  <si>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</si>
  <si>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</si>
  <si>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</si>
  <si>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</si>
  <si>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</si>
  <si>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</si>
  <si>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</si>
  <si>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</si>
  <si>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</si>
  <si>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</si>
  <si>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</si>
  <si>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</si>
  <si>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</si>
  <si>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</si>
  <si>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</si>
  <si>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</si>
  <si>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</si>
  <si>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</si>
  <si>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</si>
  <si>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</si>
  <si>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</si>
  <si>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</si>
  <si>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</si>
  <si>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</si>
  <si>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</si>
  <si>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</si>
  <si>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</si>
  <si>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</si>
  <si>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</si>
  <si>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</si>
  <si>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</si>
  <si>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</si>
  <si>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</si>
  <si>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</si>
  <si>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</si>
  <si>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</si>
  <si>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</si>
  <si>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</si>
  <si>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</si>
  <si>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</si>
  <si>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</si>
  <si>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</si>
  <si>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</si>
  <si>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</si>
  <si>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</si>
  <si>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</si>
  <si>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</si>
  <si>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</si>
  <si>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</si>
  <si>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</si>
  <si>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</si>
  <si>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</si>
  <si>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</si>
  <si>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</si>
  <si>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</si>
  <si>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</si>
  <si>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</si>
  <si>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</si>
  <si>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</si>
  <si>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</si>
  <si>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</si>
  <si>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</si>
  <si>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</si>
  <si>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</si>
  <si>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</si>
  <si>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</si>
  <si>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</si>
  <si>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</si>
  <si>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</si>
  <si>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</si>
  <si>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</si>
  <si>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</si>
  <si>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</si>
  <si>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</si>
  <si>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</si>
  <si>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</si>
  <si>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</si>
  <si>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</si>
  <si>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</si>
  <si>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</si>
  <si>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</si>
  <si>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</si>
  <si>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</si>
  <si>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</si>
  <si>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</si>
  <si>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</si>
  <si>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</si>
  <si>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</si>
  <si>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</si>
  <si>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</si>
  <si>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</si>
  <si>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</si>
  <si>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</si>
  <si>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</si>
  <si>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</si>
  <si>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</si>
  <si>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</si>
  <si>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</si>
  <si>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</si>
  <si>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</si>
  <si>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</si>
  <si>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</si>
  <si>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</si>
  <si>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</si>
  <si>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</si>
  <si>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</si>
  <si>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</si>
  <si>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</si>
  <si>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</si>
  <si>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</si>
  <si>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</si>
  <si>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</si>
  <si>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</si>
  <si>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</si>
  <si>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</si>
  <si>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</si>
  <si>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</si>
  <si>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</si>
  <si>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</si>
  <si>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</si>
  <si>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</si>
  <si>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</si>
  <si>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</si>
  <si>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</si>
  <si>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</si>
  <si>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</si>
  <si>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</si>
  <si>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</si>
  <si>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</si>
  <si>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</si>
  <si>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</si>
  <si>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</si>
  <si>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</si>
  <si>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</si>
  <si>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</si>
  <si>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</si>
  <si>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</si>
  <si>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</si>
  <si>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</si>
  <si>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</si>
  <si>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</si>
  <si>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</si>
  <si>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</si>
  <si>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</si>
  <si>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</si>
  <si>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</si>
  <si>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</si>
  <si>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</si>
  <si>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</si>
  <si>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</si>
  <si>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</si>
  <si>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</si>
  <si>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</si>
  <si>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</si>
  <si>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</si>
  <si>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</si>
  <si>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</si>
  <si>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</si>
  <si>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</si>
  <si>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</si>
  <si>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</si>
  <si>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</si>
  <si>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</si>
  <si>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</si>
  <si>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</si>
  <si>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</si>
  <si>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</si>
  <si>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</si>
  <si>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</si>
  <si>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</si>
  <si>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</si>
  <si>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</si>
  <si>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</si>
  <si>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</si>
  <si>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</si>
  <si>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</si>
  <si>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</si>
  <si>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</si>
  <si>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</si>
  <si>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</si>
  <si>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</si>
  <si>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</si>
  <si>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</si>
  <si>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</si>
  <si>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</si>
  <si>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</si>
  <si>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</si>
  <si>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</si>
  <si>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</si>
  <si>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</si>
  <si>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</si>
  <si>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</si>
  <si>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</si>
  <si>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</si>
  <si>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</si>
  <si>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</si>
  <si>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</si>
  <si>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</si>
  <si>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</si>
  <si>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</si>
  <si>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</si>
  <si>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</si>
  <si>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</si>
  <si>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</si>
  <si>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</si>
  <si>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</si>
  <si>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</si>
  <si>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</si>
  <si>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</si>
  <si>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</si>
  <si>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</si>
  <si>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</si>
  <si>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</si>
  <si>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</si>
  <si>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</si>
  <si>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</si>
  <si>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</si>
  <si>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</si>
  <si>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</si>
  <si>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</si>
  <si>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</si>
  <si>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</si>
  <si>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</si>
  <si>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</si>
  <si>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</si>
  <si>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</si>
  <si>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</si>
  <si>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</si>
  <si>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</si>
  <si>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</si>
  <si>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</si>
  <si>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</si>
  <si>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</si>
  <si>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</si>
  <si>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</si>
  <si>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</si>
  <si>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</si>
  <si>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</si>
  <si>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</si>
  <si>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</si>
  <si>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</si>
  <si>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</si>
  <si>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</si>
  <si>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</si>
  <si>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</si>
  <si>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</si>
  <si>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</si>
  <si>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</si>
  <si>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</si>
  <si>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</si>
  <si>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</si>
  <si>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</si>
  <si>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</si>
  <si>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</si>
  <si>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</si>
  <si>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</si>
  <si>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</si>
  <si>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</si>
  <si>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</si>
  <si>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</si>
  <si>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</si>
  <si>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</si>
  <si>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</si>
  <si>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</si>
  <si>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</si>
  <si>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</si>
  <si>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</si>
  <si>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</si>
  <si>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</si>
  <si>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</si>
  <si>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</si>
  <si>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</si>
  <si>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</si>
  <si>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</si>
  <si>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</si>
  <si>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</si>
  <si>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</si>
  <si>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</si>
  <si>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</si>
  <si>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</si>
  <si>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</si>
  <si>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</si>
  <si>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</si>
  <si>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</si>
  <si>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</si>
  <si>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</si>
  <si>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</si>
  <si>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</si>
  <si>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</si>
  <si>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</si>
  <si>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</si>
  <si>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</si>
  <si>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</si>
  <si>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</si>
  <si>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</si>
  <si>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</si>
  <si>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</si>
  <si>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</si>
  <si>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</si>
  <si>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</si>
  <si>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</si>
  <si>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</si>
  <si>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</si>
  <si>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</si>
  <si>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</si>
  <si>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</si>
  <si>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</si>
  <si>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</si>
  <si>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</si>
  <si>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</si>
  <si>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</si>
  <si>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</si>
  <si>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</si>
  <si>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</si>
  <si>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</si>
  <si>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</si>
  <si>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</si>
  <si>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</si>
  <si>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</si>
  <si>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</si>
  <si>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</si>
  <si>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</si>
  <si>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</si>
  <si>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</si>
  <si>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</si>
  <si>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</si>
  <si>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</si>
  <si>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</si>
  <si>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</si>
  <si>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</si>
  <si>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</si>
  <si>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</si>
  <si>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</si>
  <si>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</si>
  <si>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</si>
  <si>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</si>
  <si>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</si>
  <si>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</si>
  <si>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</si>
  <si>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</si>
  <si>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</si>
  <si>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</si>
  <si>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</si>
  <si>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</si>
  <si>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</si>
  <si>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</si>
  <si>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</si>
  <si>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</si>
  <si>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</si>
  <si>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</si>
  <si>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</si>
  <si>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</si>
  <si>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</si>
  <si>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</si>
  <si>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</si>
  <si>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</si>
  <si>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</si>
  <si>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</si>
  <si>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</si>
  <si>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</si>
  <si>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</si>
  <si>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</si>
  <si>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</si>
  <si>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</si>
  <si>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</si>
  <si>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</si>
  <si>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</si>
  <si>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</si>
  <si>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</si>
  <si>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</si>
  <si>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</si>
  <si>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</si>
  <si>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</si>
  <si>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</si>
  <si>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</si>
  <si>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</si>
  <si>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</si>
  <si>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</si>
  <si>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</si>
  <si>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</si>
  <si>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</si>
  <si>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</si>
  <si>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</si>
  <si>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</si>
  <si>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</si>
  <si>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</si>
  <si>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</si>
  <si>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</si>
  <si>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</si>
  <si>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</si>
  <si>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</si>
  <si>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</si>
  <si>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</si>
  <si>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</si>
  <si>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</si>
  <si>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</si>
  <si>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</si>
  <si>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</si>
  <si>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</si>
  <si>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</si>
  <si>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</si>
  <si>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</si>
  <si>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</si>
  <si>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</si>
  <si>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</si>
  <si>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</si>
  <si>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</si>
  <si>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</si>
  <si>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</si>
  <si>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</si>
  <si>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</si>
  <si>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</si>
  <si>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</si>
  <si>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</si>
  <si>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</si>
  <si>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</si>
  <si>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</si>
  <si>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</si>
  <si>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</si>
  <si>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</si>
  <si>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</si>
  <si>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</si>
  <si>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</si>
  <si>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</si>
  <si>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</si>
  <si>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</si>
  <si>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</si>
  <si>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</si>
  <si>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</si>
  <si>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</si>
  <si>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</si>
  <si>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</si>
  <si>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</si>
  <si>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</si>
  <si>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</si>
  <si>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</si>
  <si>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</si>
  <si>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</si>
  <si>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</si>
  <si>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</si>
  <si>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</si>
  <si>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</si>
  <si>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</si>
  <si>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</si>
  <si>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</si>
  <si>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</si>
  <si>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</si>
  <si>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</si>
  <si>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</si>
  <si>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</si>
  <si>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</si>
  <si>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</si>
  <si>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</si>
  <si>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</si>
  <si>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</si>
  <si>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</si>
  <si>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</si>
  <si>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</si>
  <si>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</si>
  <si>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</si>
  <si>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</si>
  <si>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</si>
  <si>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</si>
  <si>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</si>
  <si>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</si>
  <si>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</si>
  <si>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</si>
  <si>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</si>
  <si>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</si>
  <si>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</si>
  <si>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</si>
  <si>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</si>
  <si>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</si>
  <si>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</si>
  <si>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</si>
  <si>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</si>
  <si>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</si>
  <si>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</si>
  <si>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</si>
  <si>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</si>
  <si>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</si>
  <si>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</si>
  <si>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</si>
  <si>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</si>
  <si>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</si>
  <si>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</si>
  <si>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</si>
  <si>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</si>
  <si>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</si>
  <si>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</si>
  <si>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</si>
  <si>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</si>
  <si>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</si>
  <si>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</si>
  <si>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</si>
  <si>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</si>
  <si>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</si>
  <si>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</si>
  <si>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</si>
  <si>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</si>
  <si>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</si>
  <si>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</si>
  <si>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</si>
  <si>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</si>
  <si>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</si>
  <si>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</si>
  <si>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</si>
  <si>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</si>
  <si>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</si>
  <si>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</si>
  <si>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</si>
  <si>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</si>
  <si>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</si>
  <si>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</si>
  <si>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</si>
  <si>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</si>
  <si>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</si>
  <si>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</si>
  <si>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</si>
  <si>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</si>
  <si>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</si>
  <si>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</si>
  <si>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</si>
  <si>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</si>
  <si>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</si>
  <si>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</si>
  <si>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</si>
  <si>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</si>
  <si>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</si>
  <si>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</si>
  <si>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</si>
  <si>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</si>
  <si>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</si>
  <si>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</si>
  <si>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</si>
  <si>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</si>
  <si>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</si>
  <si>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</si>
  <si>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</si>
  <si>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</si>
  <si>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</si>
  <si>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</si>
  <si>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</si>
  <si>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</si>
  <si>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</si>
  <si>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</si>
  <si>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</si>
  <si>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</si>
  <si>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</si>
  <si>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</si>
  <si>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</si>
  <si>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</si>
  <si>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</si>
  <si>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</si>
  <si>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</si>
  <si>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</si>
  <si>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</si>
  <si>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</si>
  <si>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</si>
  <si>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</si>
  <si>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</si>
  <si>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</si>
  <si>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</si>
  <si>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</si>
  <si>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</si>
  <si>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</si>
  <si>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</si>
  <si>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</si>
  <si>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</si>
  <si>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</si>
  <si>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</si>
  <si>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</si>
  <si>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</si>
  <si>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</si>
  <si>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</si>
  <si>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</si>
  <si>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</si>
  <si>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</si>
  <si>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</si>
  <si>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</si>
  <si>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</si>
  <si>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</si>
  <si>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</si>
  <si>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</si>
  <si>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</si>
  <si>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</si>
  <si>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</si>
  <si>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</si>
  <si>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</si>
  <si>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</si>
  <si>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</si>
  <si>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</si>
  <si>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</si>
  <si>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</si>
  <si>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</si>
  <si>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</si>
  <si>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</si>
  <si>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</si>
  <si>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</si>
  <si>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</si>
  <si>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</si>
  <si>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</si>
  <si>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</si>
  <si>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</si>
  <si>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</si>
  <si>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</si>
  <si>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</si>
  <si>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</si>
  <si>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</si>
  <si>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</si>
  <si>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</si>
  <si>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</si>
  <si>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</si>
  <si>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</si>
  <si>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</si>
  <si>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</si>
  <si>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</si>
  <si>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</si>
  <si>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</si>
  <si>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</si>
  <si>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</si>
  <si>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</si>
  <si>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</si>
  <si>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</si>
  <si>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</si>
  <si>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</si>
  <si>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</si>
  <si>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</si>
  <si>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</si>
  <si>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</si>
  <si>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</si>
  <si>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</si>
  <si>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</si>
  <si>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</si>
  <si>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</si>
  <si>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</si>
  <si>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</si>
  <si>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</si>
  <si>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</si>
  <si>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</si>
  <si>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</si>
  <si>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</si>
  <si>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</si>
  <si>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</si>
  <si>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</si>
  <si>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</si>
  <si>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</si>
  <si>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</si>
  <si>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</si>
  <si>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</si>
  <si>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</si>
  <si>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</si>
  <si>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</si>
  <si>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</si>
  <si>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</si>
  <si>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</si>
  <si>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</si>
  <si>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</si>
  <si>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</si>
  <si>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</si>
  <si>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</si>
  <si>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</si>
  <si>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</si>
  <si>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</si>
  <si>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</si>
  <si>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</si>
  <si>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</si>
  <si>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</si>
  <si>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</si>
  <si>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</si>
  <si>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</si>
  <si>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</si>
  <si>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</si>
  <si>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</si>
  <si>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</si>
  <si>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</si>
  <si>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</si>
  <si>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</si>
  <si>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</si>
  <si>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</si>
  <si>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</si>
  <si>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</si>
  <si>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</si>
  <si>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</si>
  <si>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</si>
  <si>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</si>
  <si>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</si>
  <si>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</si>
  <si>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</si>
  <si>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</si>
  <si>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</si>
  <si>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</si>
  <si>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</si>
  <si>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</si>
  <si>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</si>
  <si>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</si>
  <si>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</si>
  <si>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</si>
  <si>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</si>
  <si>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</si>
  <si>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</si>
  <si>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</si>
  <si>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</si>
  <si>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</si>
  <si>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</si>
  <si>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</si>
  <si>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</si>
  <si>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</si>
  <si>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</si>
  <si>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</si>
  <si>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</si>
  <si>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</si>
  <si>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</si>
  <si>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</si>
  <si>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</si>
  <si>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</si>
  <si>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</si>
  <si>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</si>
  <si>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</si>
  <si>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</si>
  <si>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</si>
  <si>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</si>
  <si>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</si>
  <si>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</si>
  <si>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</si>
  <si>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</si>
  <si>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</si>
  <si>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</si>
  <si>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</si>
  <si>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</si>
  <si>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</si>
  <si>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</si>
  <si>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</si>
  <si>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</si>
  <si>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</si>
  <si>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</si>
  <si>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</si>
  <si>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</si>
  <si>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</si>
  <si>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</si>
  <si>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</si>
  <si>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</si>
  <si>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</si>
  <si>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</si>
  <si>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</si>
  <si>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</si>
  <si>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</si>
  <si>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</si>
  <si>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</si>
  <si>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</si>
  <si>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</si>
  <si>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</si>
  <si>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</si>
  <si>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</si>
  <si>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</si>
  <si>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</si>
  <si>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</si>
  <si>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</si>
  <si>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</si>
  <si>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</si>
  <si>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</si>
  <si>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</si>
  <si>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</si>
  <si>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</si>
  <si>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</si>
  <si>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</si>
  <si>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</si>
  <si>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</si>
  <si>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</si>
  <si>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</si>
  <si>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</si>
  <si>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</si>
  <si>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</si>
  <si>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</si>
  <si>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</si>
  <si>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</si>
  <si>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</si>
  <si>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</si>
  <si>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</si>
  <si>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</si>
  <si>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</si>
  <si>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</si>
  <si>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</si>
  <si>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</si>
  <si>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</si>
  <si>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</si>
  <si>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</si>
  <si>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</si>
  <si>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</si>
  <si>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</si>
  <si>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</si>
  <si>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</si>
  <si>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</si>
  <si>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</si>
  <si>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</si>
  <si>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</si>
  <si>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</si>
  <si>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</si>
  <si>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</si>
  <si>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</si>
  <si>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</si>
  <si>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</si>
  <si>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</si>
  <si>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</si>
  <si>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</si>
  <si>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</si>
  <si>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</si>
  <si>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</si>
  <si>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</si>
  <si>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</si>
  <si>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</si>
  <si>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</si>
  <si>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</si>
  <si>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</si>
  <si>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</si>
  <si>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</si>
  <si>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</si>
  <si>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</si>
  <si>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</si>
  <si>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</si>
  <si>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</si>
  <si>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</si>
  <si>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</si>
  <si>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</si>
  <si>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</si>
  <si>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</si>
  <si>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</si>
  <si>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</si>
  <si>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</si>
  <si>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</si>
  <si>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</si>
  <si>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</si>
  <si>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</si>
  <si>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</si>
  <si>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</si>
  <si>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</si>
  <si>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</si>
  <si>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</si>
  <si>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</si>
  <si>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</si>
  <si>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</si>
  <si>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</si>
  <si>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</si>
  <si>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</si>
  <si>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</si>
  <si>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</si>
  <si>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</si>
  <si>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</si>
  <si>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</si>
  <si>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</si>
  <si>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</si>
  <si>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</si>
  <si>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</si>
  <si>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</si>
  <si>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</si>
  <si>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</si>
  <si>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</si>
  <si>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</si>
  <si>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</si>
  <si>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</si>
  <si>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</si>
  <si>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</si>
  <si>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</si>
  <si>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</si>
  <si>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</si>
  <si>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</si>
  <si>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</si>
  <si>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</si>
  <si>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</si>
  <si>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</si>
  <si>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</si>
  <si>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</si>
  <si>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</si>
  <si>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</si>
  <si>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</si>
  <si>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</si>
  <si>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</si>
  <si>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</si>
  <si>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</si>
  <si>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</si>
  <si>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</si>
  <si>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</si>
  <si>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</si>
  <si>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</si>
  <si>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</si>
  <si>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</si>
  <si>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</si>
  <si>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</si>
  <si>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</si>
  <si>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</si>
  <si>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</si>
  <si>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</si>
  <si>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</si>
  <si>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</si>
  <si>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</si>
  <si>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</si>
  <si>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</si>
  <si>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</si>
  <si>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</si>
  <si>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</si>
  <si>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</si>
  <si>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</si>
  <si>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</si>
  <si>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</si>
  <si>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</si>
  <si>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</si>
  <si>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</si>
  <si>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</si>
  <si>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</si>
  <si>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</si>
  <si>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</si>
  <si>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</si>
  <si>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</si>
  <si>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</si>
  <si>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</si>
  <si>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</si>
  <si>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</si>
  <si>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</si>
  <si>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</si>
  <si>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</si>
  <si>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</si>
  <si>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</si>
  <si>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</si>
  <si>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</si>
  <si>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</si>
  <si>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</si>
  <si>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</si>
  <si>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</si>
  <si>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</si>
  <si>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</si>
  <si>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</si>
  <si>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</si>
  <si>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</si>
  <si>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</si>
  <si>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</si>
  <si>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</si>
  <si>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</si>
  <si>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</si>
  <si>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</si>
  <si>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</si>
  <si>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</si>
  <si>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</si>
  <si>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</si>
  <si>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</si>
  <si>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</si>
  <si>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</si>
  <si>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</si>
  <si>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</si>
  <si>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</si>
  <si>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</si>
  <si>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</si>
  <si>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</si>
  <si>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</si>
  <si>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</si>
  <si>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</si>
  <si>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</si>
  <si>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</si>
  <si>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</si>
  <si>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</si>
  <si>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</si>
  <si>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</si>
  <si>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</si>
  <si>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</si>
  <si>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</si>
  <si>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</si>
  <si>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</si>
  <si>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</si>
  <si>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</si>
  <si>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</si>
  <si>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</si>
  <si>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</si>
  <si>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</si>
  <si>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</si>
  <si>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</si>
  <si>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</si>
  <si>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</si>
  <si>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</si>
  <si>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</si>
  <si>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</si>
  <si>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</si>
  <si>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</si>
  <si>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</si>
  <si>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</si>
  <si>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</si>
  <si>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</si>
  <si>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</si>
  <si>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</si>
  <si>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</si>
  <si>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</si>
  <si>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</si>
  <si>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</si>
  <si>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</si>
  <si>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</si>
  <si>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</si>
  <si>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</si>
  <si>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</si>
  <si>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</si>
  <si>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</si>
  <si>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</si>
  <si>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</si>
  <si>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</si>
  <si>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</si>
  <si>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</si>
  <si>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</si>
  <si>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</si>
  <si>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</si>
  <si>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</si>
  <si>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</si>
  <si>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</si>
  <si>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</si>
  <si>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</si>
  <si>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</si>
  <si>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</si>
  <si>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</si>
  <si>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</si>
  <si>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</si>
  <si>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</si>
  <si>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</si>
  <si>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</si>
  <si>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</si>
  <si>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</si>
  <si>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</si>
  <si>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</si>
  <si>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</si>
  <si>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</si>
  <si>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</si>
  <si>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</si>
  <si>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</si>
  <si>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</si>
  <si>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</si>
  <si>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</si>
  <si>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</si>
  <si>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</si>
  <si>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</si>
  <si>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</si>
  <si>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</si>
  <si>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</si>
  <si>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</si>
  <si>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</si>
  <si>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</si>
  <si>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</si>
  <si>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</si>
  <si>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</si>
  <si>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</si>
  <si>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</si>
  <si>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</si>
  <si>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</si>
  <si>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</si>
  <si>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</si>
  <si>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</si>
  <si>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</si>
  <si>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</si>
  <si>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</si>
  <si>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</si>
  <si>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</si>
  <si>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</si>
  <si>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</si>
  <si>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</si>
  <si>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</si>
  <si>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</si>
  <si>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</si>
  <si>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</si>
  <si>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</si>
  <si>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</si>
  <si>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</si>
  <si>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</si>
  <si>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</si>
  <si>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</si>
  <si>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</si>
  <si>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</si>
  <si>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</si>
  <si>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</si>
  <si>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</si>
  <si>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</si>
  <si>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</si>
  <si>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</si>
  <si>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</si>
  <si>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</si>
  <si>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</si>
  <si>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</si>
  <si>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</si>
  <si>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</si>
  <si>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</si>
  <si>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</si>
  <si>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</si>
  <si>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</si>
  <si>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</si>
  <si>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</si>
  <si>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</si>
  <si>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</si>
  <si>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</si>
  <si>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</si>
  <si>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</si>
  <si>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</si>
  <si>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</si>
  <si>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</si>
  <si>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</si>
  <si>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</si>
  <si>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</si>
  <si>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</si>
  <si>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</si>
  <si>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</si>
  <si>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</si>
  <si>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</si>
  <si>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</si>
  <si>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</si>
  <si>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</si>
  <si>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</si>
  <si>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</si>
  <si>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</si>
  <si>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</si>
  <si>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</si>
  <si>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</si>
  <si>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</si>
  <si>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</si>
  <si>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</si>
  <si>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</si>
  <si>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</si>
  <si>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</si>
  <si>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</si>
  <si>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</si>
  <si>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</si>
  <si>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</si>
  <si>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</si>
  <si>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</si>
  <si>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</si>
  <si>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</si>
  <si>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</si>
  <si>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</si>
  <si>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</si>
  <si>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</si>
  <si>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</si>
  <si>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</si>
  <si>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</si>
  <si>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</si>
  <si>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</si>
  <si>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</si>
  <si>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</si>
  <si>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</si>
  <si>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</si>
  <si>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</si>
  <si>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</si>
  <si>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</si>
  <si>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</si>
  <si>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</si>
  <si>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</si>
  <si>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</si>
  <si>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</si>
  <si>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</si>
  <si>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</si>
  <si>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</si>
  <si>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</si>
  <si>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</si>
  <si>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</si>
  <si>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</si>
  <si>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</si>
  <si>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</si>
  <si>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</si>
  <si>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</si>
  <si>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</si>
  <si>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</si>
  <si>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</si>
  <si>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</si>
  <si>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</si>
  <si>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</si>
  <si>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</si>
  <si>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</si>
  <si>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</si>
  <si>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</si>
  <si>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</si>
  <si>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</si>
  <si>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</si>
  <si>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</si>
  <si>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</si>
  <si>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</si>
  <si>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</si>
  <si>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</si>
  <si>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</si>
  <si>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</si>
  <si>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</si>
  <si>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</si>
  <si>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</si>
  <si>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</si>
  <si>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</si>
  <si>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</si>
  <si>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</si>
  <si>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</si>
  <si>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</si>
  <si>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</si>
  <si>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</si>
  <si>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</si>
  <si>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</si>
  <si>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</si>
  <si>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</si>
  <si>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</si>
  <si>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</si>
  <si>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</si>
  <si>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</si>
  <si>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</si>
  <si>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</si>
  <si>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</si>
  <si>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</si>
  <si>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</si>
  <si>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</si>
  <si>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</si>
  <si>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</si>
  <si>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</si>
  <si>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</si>
  <si>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</si>
  <si>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</si>
  <si>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</si>
  <si>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</si>
  <si>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</si>
  <si>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</si>
  <si>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</si>
  <si>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</si>
  <si>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</si>
  <si>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</si>
  <si>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</si>
  <si>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</si>
  <si>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</si>
  <si>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</si>
  <si>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</si>
  <si>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</si>
  <si>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</si>
  <si>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</si>
  <si>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</si>
  <si>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</si>
  <si>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</si>
  <si>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</si>
  <si>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</si>
  <si>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</si>
  <si>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</si>
  <si>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</si>
  <si>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</si>
  <si>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</si>
  <si>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</si>
  <si>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</si>
  <si>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</si>
  <si>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</si>
  <si>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</si>
  <si>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</si>
  <si>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</si>
  <si>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</si>
  <si>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</si>
  <si>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</si>
  <si>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</si>
  <si>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</si>
  <si>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</si>
  <si>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</si>
  <si>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</si>
  <si>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</si>
  <si>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</si>
  <si>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</si>
  <si>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</si>
  <si>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</si>
  <si>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</si>
  <si>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</si>
  <si>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</si>
  <si>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</si>
  <si>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</si>
  <si>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</si>
  <si>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</si>
  <si>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</si>
  <si>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</si>
  <si>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</si>
  <si>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</si>
  <si>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</si>
  <si>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</si>
  <si>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</si>
  <si>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</si>
  <si>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</si>
  <si>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</si>
  <si>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</si>
  <si>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</si>
  <si>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</si>
  <si>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</si>
  <si>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</si>
  <si>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</si>
  <si>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</si>
  <si>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</si>
  <si>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</si>
  <si>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</si>
  <si>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</si>
  <si>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</si>
  <si>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</si>
  <si>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</si>
  <si>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</si>
  <si>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</si>
  <si>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</si>
  <si>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</si>
  <si>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</si>
  <si>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</si>
  <si>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</si>
  <si>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</si>
  <si>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</si>
  <si>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</si>
  <si>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</si>
  <si>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</si>
  <si>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</si>
  <si>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</si>
  <si>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</si>
  <si>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</si>
  <si>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</si>
  <si>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</si>
  <si>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</si>
  <si>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</si>
  <si>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</si>
  <si>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</si>
  <si>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</si>
  <si>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</si>
  <si>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</si>
  <si>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</si>
  <si>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</si>
  <si>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</si>
  <si>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</si>
  <si>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</si>
  <si>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</si>
  <si>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</si>
  <si>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</si>
  <si>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</si>
  <si>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</si>
  <si>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</si>
  <si>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</si>
  <si>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</si>
  <si>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</si>
  <si>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</si>
  <si>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</si>
  <si>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</si>
  <si>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</si>
  <si>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</si>
  <si>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</si>
  <si>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</si>
  <si>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</si>
  <si>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</si>
  <si>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</si>
  <si>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</si>
  <si>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</si>
  <si>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</si>
  <si>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</si>
  <si>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</si>
  <si>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</si>
  <si>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</si>
  <si>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</si>
  <si>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</si>
  <si>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</si>
  <si>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</si>
  <si>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</si>
  <si>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</si>
  <si>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</si>
  <si>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</si>
  <si>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</si>
  <si>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</si>
  <si>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</si>
  <si>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</si>
  <si>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</si>
  <si>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</si>
  <si>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</si>
  <si>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</si>
  <si>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</si>
  <si>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</si>
  <si>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</si>
  <si>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</si>
  <si>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</si>
  <si>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</si>
  <si>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</si>
  <si>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</si>
  <si>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</si>
  <si>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</si>
  <si>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</si>
  <si>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</si>
  <si>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</si>
  <si>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</si>
  <si>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</si>
  <si>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</si>
  <si>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</si>
  <si>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</si>
  <si>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</si>
  <si>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</si>
  <si>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</si>
  <si>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</si>
  <si>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</si>
  <si>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</si>
  <si>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</si>
  <si>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</si>
  <si>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</si>
  <si>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</si>
  <si>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</si>
  <si>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</si>
  <si>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</si>
  <si>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</si>
  <si>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</si>
  <si>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</si>
  <si>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</si>
  <si>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</si>
  <si>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</si>
  <si>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</si>
  <si>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</si>
  <si>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</si>
  <si>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</si>
  <si>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</si>
  <si>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</si>
  <si>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</si>
  <si>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</si>
  <si>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</si>
  <si>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</si>
  <si>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</si>
  <si>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</si>
  <si>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</si>
  <si>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</si>
  <si>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</si>
  <si>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</si>
  <si>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</si>
  <si>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</si>
  <si>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</si>
  <si>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</si>
  <si>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</si>
  <si>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</si>
  <si>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</si>
  <si>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</si>
  <si>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</si>
  <si>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</si>
  <si>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</si>
  <si>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</si>
  <si>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</si>
  <si>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</si>
  <si>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</si>
  <si>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</si>
  <si>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</si>
  <si>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</si>
  <si>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</si>
  <si>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</si>
  <si>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</si>
  <si>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</si>
  <si>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</si>
  <si>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</si>
  <si>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</si>
  <si>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</si>
  <si>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</si>
  <si>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</si>
  <si>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</si>
  <si>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</si>
  <si>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</si>
  <si>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</si>
  <si>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</si>
  <si>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</si>
  <si>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</si>
  <si>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</si>
  <si>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</si>
  <si>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</si>
  <si>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</si>
  <si>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</si>
  <si>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</si>
  <si>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</si>
  <si>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</si>
  <si>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</si>
  <si>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</si>
  <si>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</si>
  <si>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</si>
  <si>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</si>
  <si>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</si>
  <si>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</si>
  <si>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</si>
  <si>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</si>
  <si>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</si>
  <si>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</si>
  <si>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</si>
  <si>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</si>
  <si>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</si>
  <si>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</si>
  <si>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</si>
  <si>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</si>
  <si>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</si>
  <si>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</si>
  <si>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</si>
  <si>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</si>
  <si>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</si>
  <si>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</si>
  <si>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</si>
  <si>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</si>
  <si>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</si>
  <si>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</si>
  <si>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</si>
  <si>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</si>
  <si>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</si>
  <si>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</si>
  <si>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</si>
  <si>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</si>
  <si>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</si>
  <si>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</si>
  <si>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</si>
  <si>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</si>
  <si>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</si>
  <si>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</si>
  <si>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</si>
  <si>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</si>
  <si>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</si>
  <si>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</si>
  <si>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</si>
  <si>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</si>
  <si>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</si>
  <si>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</si>
  <si>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</si>
  <si>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</si>
  <si>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</si>
  <si>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</si>
  <si>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</si>
  <si>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</si>
  <si>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</si>
  <si>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</si>
  <si>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</si>
  <si>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</si>
  <si>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</si>
  <si>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</si>
  <si>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</si>
  <si>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</si>
  <si>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</si>
  <si>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</si>
  <si>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</si>
  <si>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</si>
  <si>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</si>
  <si>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</si>
  <si>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</si>
  <si>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</si>
  <si>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</si>
  <si>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</si>
  <si>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</si>
  <si>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</si>
  <si>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</si>
  <si>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</si>
  <si>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</si>
  <si>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</si>
  <si>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</si>
  <si>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</si>
  <si>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</si>
  <si>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</si>
  <si>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</si>
  <si>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</si>
  <si>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</si>
  <si>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</si>
  <si>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</si>
  <si>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</si>
  <si>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</si>
  <si>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</si>
  <si>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</si>
  <si>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</si>
  <si>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</si>
  <si>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</si>
  <si>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</si>
  <si>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</si>
  <si>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</si>
  <si>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</si>
  <si>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</si>
  <si>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</si>
  <si>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</si>
  <si>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</si>
  <si>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</si>
  <si>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</si>
  <si>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</si>
  <si>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</si>
  <si>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</si>
  <si>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</si>
  <si>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</si>
  <si>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</si>
  <si>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</si>
  <si>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</si>
  <si>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</si>
  <si>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</si>
  <si>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</si>
  <si>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</si>
  <si>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</si>
  <si>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</si>
  <si>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</si>
  <si>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</si>
  <si>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</si>
  <si>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</si>
  <si>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</si>
  <si>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</si>
  <si>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</si>
  <si>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</si>
  <si>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</si>
  <si>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</si>
  <si>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</si>
  <si>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</si>
  <si>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</si>
  <si>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</si>
  <si>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</si>
  <si>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</si>
  <si>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</si>
  <si>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</si>
  <si>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</si>
  <si>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</si>
  <si>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</si>
  <si>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</si>
  <si>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</si>
  <si>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</si>
  <si>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</si>
  <si>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</si>
  <si>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</si>
  <si>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</si>
  <si>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</si>
  <si>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</si>
  <si>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</si>
  <si>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</si>
  <si>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</si>
  <si>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</si>
  <si>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</si>
  <si>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</si>
  <si>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</si>
  <si>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</si>
  <si>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</si>
  <si>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</si>
  <si>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</si>
  <si>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</si>
  <si>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</si>
  <si>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</si>
  <si>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</si>
  <si>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</si>
  <si>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</si>
  <si>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</si>
  <si>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</si>
  <si>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</si>
  <si>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</si>
  <si>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</si>
  <si>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</si>
  <si>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</si>
  <si>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</si>
  <si>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</si>
  <si>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</si>
  <si>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</si>
  <si>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</si>
  <si>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</si>
  <si>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</si>
  <si>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</si>
  <si>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</si>
  <si>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</si>
  <si>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</si>
  <si>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</si>
  <si>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</si>
  <si>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</si>
  <si>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</si>
  <si>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</si>
  <si>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</si>
  <si>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</si>
  <si>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</si>
  <si>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</si>
  <si>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</si>
  <si>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</si>
  <si>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</si>
  <si>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</si>
  <si>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</si>
  <si>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</si>
  <si>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</si>
  <si>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</si>
  <si>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</si>
  <si>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</si>
  <si>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</si>
  <si>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</si>
  <si>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</si>
  <si>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</si>
  <si>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</si>
  <si>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</si>
  <si>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</si>
  <si>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</si>
  <si>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</si>
  <si>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</si>
  <si>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</si>
  <si>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</si>
  <si>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</si>
  <si>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</si>
  <si>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</si>
  <si>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</si>
  <si>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</si>
  <si>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</si>
  <si>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</si>
  <si>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</si>
  <si>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</si>
  <si>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</si>
  <si>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</si>
  <si>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</si>
  <si>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</si>
  <si>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</si>
  <si>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</si>
  <si>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</si>
  <si>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</si>
  <si>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</si>
  <si>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</si>
  <si>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</si>
  <si>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</si>
  <si>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</si>
  <si>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</si>
  <si>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</si>
  <si>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</si>
  <si>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</si>
  <si>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</si>
  <si>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</si>
  <si>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</si>
  <si>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</si>
  <si>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</si>
  <si>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</si>
  <si>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</si>
  <si>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</si>
  <si>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</si>
  <si>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</si>
  <si>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</si>
  <si>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</si>
  <si>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</si>
  <si>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</si>
  <si>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</si>
  <si>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</si>
  <si>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</si>
  <si>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</si>
  <si>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</si>
  <si>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</si>
  <si>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</si>
  <si>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</si>
  <si>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</si>
  <si>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</si>
  <si>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</si>
  <si>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</si>
  <si>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</si>
  <si>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</si>
  <si>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</si>
  <si>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</si>
  <si>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</si>
  <si>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</si>
  <si>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</si>
  <si>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</si>
  <si>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</si>
  <si>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</si>
  <si>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</si>
  <si>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</si>
  <si>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</si>
  <si>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</si>
  <si>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</si>
  <si>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</si>
  <si>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</si>
  <si>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</si>
  <si>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</si>
  <si>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</si>
  <si>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</si>
  <si>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</si>
  <si>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</si>
  <si>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</si>
  <si>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</si>
  <si>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</si>
  <si>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</si>
  <si>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</si>
  <si>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</si>
  <si>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</si>
  <si>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</si>
  <si>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</si>
  <si>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</si>
  <si>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</si>
  <si>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</si>
  <si>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</si>
  <si>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</si>
  <si>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</si>
  <si>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</si>
  <si>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</si>
  <si>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</si>
  <si>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</si>
  <si>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</si>
  <si>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</si>
  <si>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</si>
  <si>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</si>
  <si>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</si>
  <si>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</si>
  <si>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</si>
  <si>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</si>
  <si>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</si>
  <si>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</si>
  <si>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</si>
  <si>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</si>
  <si>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</si>
  <si>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</si>
  <si>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</si>
  <si>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</si>
  <si>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</si>
  <si>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</si>
  <si>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</si>
  <si>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</si>
  <si>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</si>
  <si>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</si>
  <si>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</si>
  <si>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</si>
  <si>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</si>
  <si>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</si>
  <si>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</si>
  <si>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</si>
  <si>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</si>
  <si>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</si>
  <si>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</si>
  <si>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</si>
  <si>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</si>
  <si>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</si>
  <si>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</si>
  <si>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</si>
  <si>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</si>
  <si>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</si>
  <si>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</si>
  <si>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</si>
  <si>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</si>
  <si>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</si>
  <si>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</si>
  <si>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</si>
  <si>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</si>
  <si>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</si>
  <si>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</si>
  <si>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</si>
  <si>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</si>
  <si>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</si>
  <si>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</si>
  <si>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</si>
  <si>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</si>
  <si>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</si>
  <si>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</si>
  <si>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</si>
  <si>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</si>
  <si>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</si>
  <si>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</si>
  <si>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</si>
  <si>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</si>
  <si>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</si>
  <si>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</si>
  <si>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</si>
  <si>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</si>
  <si>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</si>
  <si>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</si>
  <si>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</si>
  <si>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</si>
  <si>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</si>
  <si>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</si>
  <si>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</si>
  <si>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</si>
  <si>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</si>
  <si>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</si>
  <si>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</si>
  <si>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</si>
  <si>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</si>
  <si>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</si>
  <si>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</si>
  <si>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</si>
  <si>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</si>
  <si>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</si>
  <si>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</si>
  <si>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</si>
  <si>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</si>
  <si>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</si>
  <si>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</si>
  <si>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</si>
  <si>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</si>
  <si>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</si>
  <si>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</si>
  <si>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</si>
  <si>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</si>
  <si>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</si>
  <si>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</si>
  <si>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</si>
  <si>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</si>
  <si>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</si>
  <si>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</si>
  <si>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</si>
  <si>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</si>
  <si>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</si>
  <si>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</si>
  <si>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</si>
  <si>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</si>
  <si>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</si>
  <si>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</si>
  <si>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</si>
  <si>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</si>
  <si>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</si>
  <si>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</si>
  <si>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</si>
  <si>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</si>
  <si>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</si>
  <si>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</si>
  <si>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</si>
  <si>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</si>
  <si>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</si>
  <si>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</si>
  <si>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</si>
  <si>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</si>
  <si>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</si>
  <si>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</si>
  <si>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</si>
  <si>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</si>
  <si>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</si>
  <si>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</si>
  <si>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</si>
  <si>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</si>
  <si>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</si>
  <si>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</si>
  <si>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</si>
  <si>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</si>
  <si>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</si>
  <si>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</si>
  <si>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</si>
  <si>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</si>
  <si>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</si>
  <si>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</si>
  <si>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</si>
  <si>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</si>
  <si>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</si>
  <si>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</si>
  <si>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</si>
  <si>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</si>
  <si>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</si>
  <si>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</si>
  <si>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</si>
  <si>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</si>
  <si>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</si>
  <si>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</si>
  <si>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</si>
  <si>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</si>
  <si>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</si>
  <si>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</si>
  <si>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</si>
  <si>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</si>
  <si>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</si>
  <si>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</si>
  <si>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</si>
  <si>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</si>
  <si>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</si>
  <si>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</si>
  <si>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</si>
  <si>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</si>
  <si>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</si>
  <si>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</si>
  <si>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</si>
  <si>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</si>
  <si>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</si>
  <si>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</si>
  <si>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</si>
  <si>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</si>
  <si>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</si>
  <si>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</si>
  <si>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</si>
  <si>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</si>
  <si>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</si>
  <si>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</si>
  <si>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</si>
  <si>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</si>
  <si>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</si>
  <si>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</si>
  <si>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</si>
  <si>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</si>
  <si>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</si>
  <si>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</si>
  <si>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</si>
  <si>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</si>
  <si>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</si>
  <si>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</si>
  <si>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</si>
  <si>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</si>
  <si>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</si>
  <si>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</si>
  <si>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</si>
  <si>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</si>
  <si>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</si>
  <si>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</si>
  <si>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</si>
  <si>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</si>
  <si>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</si>
  <si>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</si>
  <si>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</si>
  <si>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</si>
  <si>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</si>
  <si>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</si>
  <si>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</si>
  <si>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</si>
  <si>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</si>
  <si>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</si>
  <si>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</si>
  <si>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</si>
  <si>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</si>
  <si>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</si>
  <si>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</si>
  <si>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</si>
  <si>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</si>
  <si>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</si>
  <si>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</si>
  <si>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</si>
  <si>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</si>
  <si>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</si>
  <si>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</si>
  <si>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</si>
  <si>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</si>
  <si>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</si>
  <si>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</si>
  <si>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</si>
  <si>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</si>
  <si>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</si>
  <si>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</si>
  <si>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</si>
  <si>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</si>
  <si>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</si>
  <si>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</si>
  <si>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</si>
  <si>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</si>
  <si>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</si>
  <si>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</si>
  <si>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</si>
  <si>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</si>
  <si>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</si>
  <si>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</si>
  <si>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</si>
  <si>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</si>
  <si>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</si>
  <si>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</si>
  <si>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</si>
  <si>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</si>
  <si>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</si>
  <si>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</si>
  <si>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</si>
  <si>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</si>
  <si>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</si>
  <si>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</si>
  <si>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</si>
  <si>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</si>
  <si>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</si>
  <si>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</si>
  <si>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</si>
  <si>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</si>
  <si>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</si>
  <si>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</si>
  <si>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</si>
  <si>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</si>
  <si>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</si>
  <si>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</si>
  <si>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</si>
  <si>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</si>
  <si>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</si>
  <si>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</si>
  <si>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</si>
  <si>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</si>
  <si>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</si>
  <si>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</si>
  <si>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</si>
  <si>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</si>
  <si>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</si>
  <si>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</si>
  <si>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</si>
  <si>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</si>
  <si>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</si>
  <si>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</si>
  <si>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</si>
  <si>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</si>
  <si>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</si>
  <si>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</si>
  <si>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</si>
  <si>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</si>
  <si>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</si>
  <si>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</si>
  <si>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</si>
  <si>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</si>
  <si>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</si>
  <si>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</si>
  <si>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</si>
  <si>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</si>
  <si>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</si>
  <si>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</si>
  <si>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</si>
  <si>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</si>
  <si>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</si>
  <si>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</si>
  <si>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</si>
  <si>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</si>
  <si>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</si>
  <si>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</si>
  <si>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</si>
  <si>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</si>
  <si>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</si>
  <si>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</si>
  <si>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</si>
  <si>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</si>
  <si>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</si>
  <si>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</si>
  <si>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</si>
  <si>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</si>
  <si>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</si>
  <si>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</si>
  <si>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</si>
  <si>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</si>
  <si>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</si>
  <si>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</si>
  <si>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</si>
  <si>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</si>
  <si>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</si>
  <si>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</si>
  <si>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</si>
  <si>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</si>
  <si>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</si>
  <si>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</si>
  <si>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</si>
  <si>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</si>
  <si>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</si>
  <si>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</si>
  <si>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</si>
  <si>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</si>
  <si>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</si>
  <si>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</si>
  <si>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</si>
  <si>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</si>
  <si>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</si>
  <si>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</si>
  <si>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</si>
  <si>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</si>
  <si>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</si>
  <si>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</si>
  <si>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</si>
  <si>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</si>
  <si>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</si>
  <si>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</si>
  <si>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</si>
  <si>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</si>
  <si>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</si>
  <si>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</si>
  <si>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</si>
  <si>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</si>
  <si>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</si>
  <si>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</si>
  <si>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</si>
  <si>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</si>
  <si>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</si>
  <si>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</si>
  <si>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</si>
  <si>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</si>
  <si>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</si>
  <si>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</si>
  <si>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</si>
  <si>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</si>
  <si>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</si>
  <si>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</si>
  <si>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</si>
  <si>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</si>
  <si>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</si>
  <si>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</si>
  <si>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</si>
  <si>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</si>
  <si>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</si>
  <si>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</si>
  <si>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</si>
  <si>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</si>
  <si>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</si>
  <si>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</si>
  <si>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</si>
  <si>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</si>
  <si>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</si>
  <si>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</si>
  <si>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</si>
  <si>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</si>
  <si>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</si>
  <si>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</si>
  <si>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</si>
  <si>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</si>
  <si>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</si>
  <si>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</si>
  <si>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</si>
  <si>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</si>
  <si>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</si>
  <si>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</si>
  <si>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</si>
  <si>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</si>
  <si>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</si>
  <si>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</si>
  <si>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</si>
  <si>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</si>
  <si>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</si>
  <si>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</si>
  <si>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</si>
  <si>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</si>
  <si>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</si>
  <si>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</si>
  <si>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</si>
  <si>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</si>
  <si>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</si>
  <si>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</si>
  <si>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</si>
  <si>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</si>
  <si>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</si>
  <si>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</si>
  <si>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</si>
  <si>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</si>
  <si>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</si>
  <si>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</si>
  <si>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</si>
  <si>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</si>
  <si>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</si>
  <si>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</si>
  <si>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</si>
  <si>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</si>
  <si>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</si>
  <si>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</si>
  <si>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</si>
  <si>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</si>
  <si>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</si>
  <si>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</si>
  <si>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</si>
  <si>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</si>
  <si>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</si>
  <si>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</si>
  <si>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</si>
  <si>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</si>
  <si>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</si>
  <si>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</si>
  <si>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</si>
  <si>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</si>
  <si>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</si>
  <si>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</si>
  <si>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</si>
  <si>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</si>
  <si>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</si>
  <si>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</si>
  <si>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</si>
  <si>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</si>
  <si>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</si>
  <si>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</si>
  <si>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</si>
  <si>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</si>
  <si>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</si>
  <si>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</si>
  <si>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</si>
  <si>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</si>
  <si>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</si>
  <si>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</si>
  <si>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</si>
  <si>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</si>
  <si>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</si>
  <si>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</si>
  <si>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</si>
  <si>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</si>
  <si>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</si>
  <si>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</si>
  <si>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</si>
  <si>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</si>
  <si>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</si>
  <si>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</si>
  <si>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</si>
  <si>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</si>
  <si>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</si>
  <si>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</si>
  <si>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</si>
  <si>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</si>
  <si>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</si>
  <si>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</si>
  <si>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</si>
  <si>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</si>
  <si>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</si>
  <si>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</si>
  <si>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</si>
  <si>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</si>
  <si>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</si>
  <si>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</si>
  <si>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</si>
  <si>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</si>
  <si>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</si>
  <si>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</si>
  <si>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</si>
  <si>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</si>
  <si>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</si>
  <si>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</si>
  <si>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</si>
  <si>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</si>
  <si>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</si>
  <si>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</si>
  <si>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</si>
  <si>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</si>
  <si>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</si>
  <si>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</si>
  <si>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</si>
  <si>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</si>
  <si>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</si>
  <si>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</si>
  <si>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</si>
  <si>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</si>
  <si>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</si>
  <si>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</si>
  <si>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</si>
  <si>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</si>
  <si>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</si>
  <si>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</si>
  <si>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</si>
  <si>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</si>
  <si>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</si>
  <si>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</si>
  <si>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</si>
  <si>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</si>
  <si>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</si>
  <si>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</si>
  <si>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</si>
  <si>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</si>
  <si>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</si>
  <si>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</si>
  <si>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</si>
  <si>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</si>
  <si>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</si>
  <si>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</si>
  <si>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</si>
  <si>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</si>
  <si>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</si>
  <si>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</si>
  <si>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</si>
  <si>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</si>
  <si>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</si>
  <si>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</si>
  <si>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</si>
  <si>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</si>
  <si>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</si>
  <si>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</si>
  <si>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</si>
  <si>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</si>
  <si>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</si>
  <si>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</si>
  <si>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</si>
  <si>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</si>
  <si>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</si>
  <si>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</si>
  <si>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</si>
  <si>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</si>
  <si>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</si>
  <si>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</si>
  <si>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</si>
  <si>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</si>
  <si>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</si>
  <si>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</si>
  <si>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</si>
  <si>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</si>
  <si>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</si>
  <si>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</si>
  <si>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</si>
  <si>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</si>
  <si>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</si>
  <si>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</si>
  <si>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</si>
  <si>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</si>
  <si>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</si>
  <si>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</si>
  <si>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</si>
  <si>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</si>
  <si>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</si>
  <si>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</si>
  <si>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</si>
  <si>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</si>
  <si>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</si>
  <si>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</si>
  <si>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</si>
  <si>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</si>
  <si>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</si>
  <si>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</si>
  <si>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</si>
  <si>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</si>
  <si>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</si>
  <si>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</si>
  <si>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</si>
  <si>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</si>
  <si>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</si>
  <si>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</si>
  <si>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</si>
  <si>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</si>
  <si>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</si>
  <si>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</si>
  <si>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</si>
  <si>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</si>
  <si>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</si>
  <si>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</si>
  <si>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</si>
  <si>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</si>
  <si>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</si>
  <si>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</si>
  <si>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</si>
  <si>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</si>
  <si>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</si>
  <si>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</si>
  <si>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</si>
  <si>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</si>
  <si>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</si>
  <si>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</si>
  <si>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</si>
  <si>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</si>
  <si>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</si>
  <si>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</si>
  <si>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</si>
  <si>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</si>
  <si>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</si>
  <si>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</si>
  <si>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</si>
  <si>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</si>
  <si>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</si>
  <si>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</si>
  <si>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</si>
  <si>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</si>
  <si>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</si>
  <si>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</si>
  <si>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</si>
  <si>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</si>
  <si>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</si>
  <si>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</si>
  <si>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</si>
  <si>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</si>
  <si>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</si>
  <si>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</si>
  <si>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</si>
  <si>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</si>
  <si>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</si>
  <si>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</si>
  <si>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</si>
  <si>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</si>
  <si>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</si>
  <si>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</si>
  <si>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</si>
  <si>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</si>
  <si>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</si>
  <si>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</si>
  <si>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</si>
  <si>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</si>
  <si>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</si>
  <si>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</si>
  <si>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</si>
  <si>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</si>
  <si>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</si>
  <si>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</si>
  <si>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</si>
  <si>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</si>
  <si>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</si>
  <si>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</si>
  <si>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</si>
  <si>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</si>
  <si>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</si>
  <si>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</si>
  <si>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</si>
  <si>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</si>
  <si>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</si>
  <si>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</si>
  <si>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</si>
  <si>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</si>
  <si>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</si>
  <si>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</si>
  <si>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</si>
  <si>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</si>
  <si>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</si>
  <si>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</si>
  <si>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</si>
  <si>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</si>
  <si>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</si>
  <si>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</si>
  <si>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</si>
  <si>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</si>
  <si>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</si>
  <si>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</si>
  <si>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</si>
  <si>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</si>
  <si>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</si>
  <si>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</si>
  <si>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</si>
  <si>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</si>
  <si>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</si>
  <si>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</si>
  <si>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</si>
  <si>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</si>
  <si>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</si>
  <si>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</si>
  <si>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</si>
  <si>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</si>
  <si>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</si>
  <si>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</si>
  <si>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</si>
  <si>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</si>
  <si>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</si>
  <si>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</si>
  <si>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</si>
  <si>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</si>
  <si>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</si>
  <si>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</si>
  <si>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</si>
  <si>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</si>
  <si>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</si>
  <si>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</si>
  <si>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</si>
  <si>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</si>
  <si>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</si>
  <si>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</si>
  <si>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</si>
  <si>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</si>
  <si>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</si>
  <si>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</si>
  <si>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</si>
  <si>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</si>
  <si>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</si>
  <si>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</si>
  <si>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</si>
  <si>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</si>
  <si>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</si>
  <si>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</si>
  <si>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</si>
  <si>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</si>
  <si>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</si>
  <si>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</si>
  <si>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</si>
  <si>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</si>
  <si>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</si>
  <si>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</si>
  <si>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</si>
  <si>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</si>
  <si>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</si>
  <si>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</si>
  <si>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</si>
  <si>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</si>
  <si>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</si>
  <si>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</si>
  <si>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</si>
  <si>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</si>
  <si>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</si>
  <si>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</si>
  <si>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</si>
  <si>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</si>
  <si>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</si>
  <si>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</si>
  <si>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</si>
  <si>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</si>
  <si>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</si>
  <si>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</si>
  <si>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</si>
  <si>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</si>
  <si>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</si>
  <si>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</si>
  <si>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</si>
  <si>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</si>
  <si>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</si>
  <si>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</si>
  <si>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</si>
  <si>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</si>
  <si>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</si>
  <si>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</si>
  <si>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</si>
  <si>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</si>
  <si>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</si>
  <si>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</si>
  <si>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</si>
  <si>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</si>
  <si>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</si>
  <si>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</si>
  <si>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</si>
  <si>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</si>
  <si>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</si>
  <si>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</si>
  <si>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</si>
  <si>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</si>
  <si>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</si>
  <si>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</si>
  <si>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</si>
  <si>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</si>
  <si>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</si>
  <si>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</si>
  <si>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</si>
  <si>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</si>
  <si>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</si>
  <si>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</si>
  <si>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</si>
  <si>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</si>
  <si>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</si>
  <si>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</si>
  <si>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</si>
  <si>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</si>
  <si>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</si>
  <si>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</si>
  <si>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</si>
  <si>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</si>
  <si>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</si>
  <si>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</si>
  <si>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</si>
  <si>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</si>
  <si>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</si>
  <si>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</si>
  <si>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</si>
  <si>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</si>
  <si>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</si>
  <si>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</si>
  <si>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</si>
  <si>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</si>
  <si>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</si>
  <si>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</si>
  <si>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</si>
  <si>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</si>
  <si>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</si>
  <si>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</si>
  <si>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</si>
  <si>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</si>
  <si>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</si>
  <si>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</si>
  <si>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</si>
  <si>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</si>
  <si>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</si>
  <si>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</si>
  <si>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</si>
  <si>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</si>
  <si>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</si>
  <si>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</si>
  <si>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</si>
  <si>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</si>
  <si>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</si>
  <si>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</si>
  <si>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</si>
  <si>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</si>
  <si>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</si>
  <si>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</si>
  <si>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</si>
  <si>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</si>
  <si>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</si>
  <si>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</si>
  <si>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</si>
  <si>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</si>
  <si>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</si>
  <si>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</si>
  <si>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</si>
  <si>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</si>
  <si>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</si>
  <si>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</si>
  <si>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</si>
  <si>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</si>
  <si>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</si>
  <si>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</si>
  <si>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</si>
  <si>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</si>
  <si>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</si>
  <si>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</si>
  <si>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</si>
  <si>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</si>
  <si>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</si>
  <si>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</si>
  <si>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</si>
  <si>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</si>
  <si>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</si>
  <si>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</si>
  <si>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</si>
  <si>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</si>
  <si>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</si>
  <si>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</si>
  <si>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</si>
  <si>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</si>
  <si>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</si>
  <si>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</si>
  <si>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</si>
  <si>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</si>
  <si>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</si>
  <si>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</si>
  <si>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</si>
  <si>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</si>
  <si>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</si>
  <si>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</si>
  <si>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</si>
  <si>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</si>
  <si>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</si>
  <si>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</si>
  <si>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</si>
  <si>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</si>
  <si>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</si>
  <si>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</si>
  <si>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</si>
  <si>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</si>
  <si>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</si>
  <si>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</si>
  <si>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</si>
  <si>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</si>
  <si>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</si>
  <si>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</si>
  <si>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</si>
  <si>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</si>
  <si>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</si>
  <si>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</si>
  <si>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</si>
  <si>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</si>
  <si>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</si>
  <si>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</si>
  <si>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</si>
  <si>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</si>
  <si>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</si>
  <si>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</si>
  <si>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</si>
  <si>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</si>
  <si>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</si>
  <si>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</si>
  <si>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</si>
  <si>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</si>
  <si>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</si>
  <si>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</si>
  <si>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</si>
  <si>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</si>
  <si>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</si>
  <si>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</si>
  <si>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</si>
  <si>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</si>
  <si>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</si>
  <si>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</si>
  <si>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</si>
  <si>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</si>
  <si>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</si>
  <si>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</si>
  <si>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</si>
  <si>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</si>
  <si>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</si>
  <si>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</si>
  <si>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</si>
  <si>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</si>
  <si>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</si>
  <si>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</si>
  <si>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</si>
  <si>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</si>
  <si>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</si>
  <si>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</si>
  <si>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</si>
  <si>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</si>
  <si>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</si>
  <si>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</si>
  <si>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</si>
  <si>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</si>
  <si>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</si>
  <si>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</si>
  <si>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</si>
  <si>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</si>
  <si>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</si>
  <si>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</si>
  <si>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</si>
  <si>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</si>
  <si>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</si>
  <si>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</si>
  <si>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</si>
  <si>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</si>
  <si>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</si>
  <si>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</si>
  <si>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</si>
  <si>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</si>
  <si>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</si>
  <si>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</si>
  <si>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</si>
  <si>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</si>
  <si>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</si>
  <si>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</si>
  <si>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</si>
  <si>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</si>
  <si>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</si>
  <si>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</si>
  <si>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</si>
  <si>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</si>
  <si>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</si>
  <si>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</si>
  <si>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</si>
  <si>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</si>
  <si>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</si>
  <si>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</si>
  <si>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</si>
  <si>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</si>
  <si>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</si>
  <si>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</si>
  <si>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</si>
  <si>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</si>
  <si>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</si>
  <si>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</si>
  <si>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</si>
  <si>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</si>
  <si>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</si>
  <si>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</si>
  <si>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</si>
  <si>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</si>
  <si>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</si>
  <si>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</si>
  <si>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</si>
  <si>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</si>
  <si>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</si>
  <si>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</si>
  <si>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</si>
  <si>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</si>
  <si>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</si>
  <si>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</si>
  <si>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</si>
  <si>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</si>
  <si>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</si>
  <si>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</si>
  <si>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</si>
  <si>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</si>
  <si>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</si>
  <si>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</si>
  <si>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</si>
  <si>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</si>
  <si>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</si>
  <si>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</si>
  <si>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</si>
  <si>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</si>
  <si>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</si>
  <si>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</si>
  <si>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</si>
  <si>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</si>
  <si>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</si>
  <si>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</si>
  <si>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</si>
  <si>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</si>
  <si>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</si>
  <si>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</si>
  <si>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</si>
  <si>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</si>
  <si>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</si>
  <si>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</si>
  <si>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</si>
  <si>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</si>
  <si>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</si>
  <si>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</si>
  <si>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</si>
  <si>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</si>
  <si>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</si>
  <si>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</si>
  <si>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</si>
  <si>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</si>
  <si>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</si>
  <si>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</si>
  <si>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</si>
  <si>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</si>
  <si>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</si>
  <si>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</si>
  <si>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</si>
  <si>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</si>
  <si>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</si>
  <si>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</si>
  <si>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</si>
  <si>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</si>
  <si>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</si>
  <si>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</si>
  <si>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</si>
  <si>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</si>
  <si>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</si>
  <si>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</si>
  <si>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</si>
  <si>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</si>
  <si>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</si>
  <si>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</si>
  <si>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</si>
  <si>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</si>
  <si>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</si>
  <si>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</si>
  <si>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</si>
  <si>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</si>
  <si>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</si>
  <si>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</si>
  <si>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</si>
  <si>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</si>
  <si>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</si>
  <si>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</si>
  <si>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</si>
  <si>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</si>
  <si>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</si>
  <si>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</si>
  <si>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</si>
  <si>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</si>
  <si>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</si>
  <si>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</si>
  <si>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</si>
  <si>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</si>
  <si>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</si>
  <si>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</si>
  <si>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</si>
  <si>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</si>
  <si>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</si>
  <si>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</si>
  <si>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</si>
  <si>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</si>
  <si>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</si>
  <si>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</si>
  <si>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</si>
  <si>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</si>
  <si>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</si>
  <si>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</si>
  <si>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</si>
  <si>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</si>
  <si>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</si>
  <si>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</si>
  <si>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</si>
  <si>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</si>
  <si>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</si>
  <si>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</si>
  <si>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</si>
  <si>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</si>
  <si>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</si>
  <si>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</si>
  <si>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</si>
  <si>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</si>
  <si>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</si>
  <si>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</si>
  <si>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</si>
  <si>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</si>
  <si>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</si>
  <si>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</si>
  <si>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</si>
  <si>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</si>
  <si>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</si>
  <si>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</si>
  <si>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</si>
  <si>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</si>
  <si>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</si>
  <si>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</si>
  <si>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</si>
  <si>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</si>
  <si>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</si>
  <si>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</si>
  <si>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</si>
  <si>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</si>
  <si>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</si>
  <si>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</si>
  <si>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</si>
  <si>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</si>
  <si>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</si>
  <si>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</si>
  <si>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</si>
  <si>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</si>
  <si>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</si>
  <si>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</si>
  <si>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</si>
  <si>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</si>
  <si>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</si>
  <si>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</si>
  <si>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</si>
  <si>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</si>
  <si>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</si>
  <si>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</si>
  <si>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</si>
  <si>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</si>
  <si>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</si>
  <si>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</si>
  <si>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</si>
  <si>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</si>
  <si>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</si>
  <si>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</si>
  <si>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</si>
  <si>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</si>
  <si>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</si>
  <si>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</si>
  <si>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</si>
  <si>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</si>
  <si>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</si>
  <si>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</si>
  <si>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</si>
  <si>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</si>
  <si>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</si>
  <si>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</si>
  <si>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</si>
  <si>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</si>
  <si>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</si>
  <si>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</si>
  <si>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</si>
  <si>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</si>
  <si>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</si>
  <si>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</si>
  <si>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</si>
  <si>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</si>
  <si>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</si>
  <si>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</si>
  <si>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</si>
  <si>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</si>
  <si>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</si>
  <si>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</si>
  <si>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</si>
  <si>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</si>
  <si>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</si>
  <si>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</si>
  <si>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</si>
  <si>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</si>
  <si>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</si>
  <si>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</si>
  <si>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</si>
  <si>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</si>
  <si>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</si>
  <si>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</si>
  <si>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</si>
  <si>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</si>
  <si>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</si>
  <si>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</si>
  <si>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</si>
  <si>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</si>
  <si>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</si>
  <si>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</si>
  <si>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</si>
  <si>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</si>
  <si>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</si>
  <si>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</si>
  <si>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</si>
  <si>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</si>
  <si>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</si>
  <si>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</si>
  <si>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</si>
  <si>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</si>
  <si>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</si>
  <si>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</si>
  <si>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</si>
  <si>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</si>
  <si>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</si>
  <si>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</si>
  <si>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</si>
  <si>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</si>
  <si>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</si>
  <si>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</si>
  <si>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</si>
  <si>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</si>
  <si>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</si>
  <si>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</si>
  <si>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</si>
  <si>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</si>
  <si>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</si>
  <si>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</si>
  <si>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</si>
  <si>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</si>
  <si>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</si>
  <si>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</si>
  <si>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</si>
  <si>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</si>
  <si>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</si>
  <si>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</si>
  <si>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</si>
  <si>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</si>
  <si>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</si>
  <si>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</si>
  <si>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</si>
  <si>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</si>
  <si>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</si>
  <si>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</si>
  <si>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</si>
  <si>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</si>
  <si>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</si>
  <si>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</si>
  <si>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</si>
  <si>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</si>
  <si>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</si>
  <si>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</si>
  <si>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</si>
  <si>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</si>
  <si>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</si>
  <si>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</si>
  <si>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</si>
  <si>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</si>
  <si>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</si>
  <si>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</si>
  <si>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</si>
  <si>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</si>
  <si>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</si>
  <si>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</si>
  <si>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</si>
  <si>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</si>
  <si>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</si>
  <si>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</si>
  <si>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</si>
  <si>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</si>
  <si>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</si>
  <si>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</si>
  <si>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</si>
  <si>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</si>
  <si>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</si>
  <si>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</si>
  <si>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</si>
  <si>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</si>
  <si>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</si>
  <si>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</si>
  <si>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</si>
  <si>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</si>
  <si>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</si>
  <si>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</si>
  <si>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</si>
  <si>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</si>
  <si>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</si>
  <si>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</si>
  <si>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</si>
  <si>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</si>
  <si>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</si>
  <si>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</si>
  <si>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</si>
  <si>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</si>
  <si>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</si>
  <si>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</si>
  <si>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</si>
  <si>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</si>
  <si>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</si>
  <si>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</si>
  <si>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</si>
  <si>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</si>
  <si>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</si>
  <si>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</si>
  <si>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</si>
  <si>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</si>
  <si>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</si>
  <si>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</si>
  <si>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</si>
  <si>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</si>
  <si>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</si>
  <si>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</si>
  <si>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</si>
  <si>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</si>
  <si>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</si>
  <si>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</si>
  <si>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</si>
  <si>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</si>
  <si>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</si>
  <si>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</si>
  <si>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</si>
  <si>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</si>
  <si>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</si>
  <si>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</si>
  <si>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</si>
  <si>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</si>
  <si>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</si>
  <si>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</si>
  <si>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</si>
  <si>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</si>
  <si>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</si>
  <si>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</si>
  <si>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</si>
  <si>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</si>
  <si>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</si>
  <si>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</si>
  <si>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</si>
  <si>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</si>
  <si>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</si>
  <si>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</si>
  <si>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</si>
  <si>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</si>
  <si>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</si>
  <si>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</si>
  <si>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</si>
  <si>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</si>
  <si>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</si>
  <si>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</si>
  <si>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</si>
  <si>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</si>
  <si>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</si>
  <si>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</si>
  <si>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</si>
  <si>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</si>
  <si>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</si>
  <si>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</si>
  <si>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</si>
  <si>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</si>
  <si>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</si>
  <si>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</si>
  <si>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</si>
  <si>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</si>
  <si>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</si>
  <si>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</si>
  <si>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</si>
  <si>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</si>
  <si>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</si>
  <si>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</si>
  <si>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</si>
  <si>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</si>
  <si>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</si>
  <si>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</si>
  <si>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</si>
  <si>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</si>
  <si>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</si>
  <si>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</si>
  <si>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</si>
  <si>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</si>
  <si>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</si>
  <si>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</si>
  <si>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</si>
  <si>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</si>
  <si>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</si>
  <si>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</si>
  <si>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</si>
  <si>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</si>
  <si>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</si>
  <si>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</si>
  <si>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</si>
  <si>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</si>
  <si>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</si>
  <si>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</si>
  <si>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</si>
  <si>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</si>
  <si>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</si>
  <si>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</si>
  <si>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</si>
  <si>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</si>
  <si>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</si>
  <si>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</si>
  <si>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</si>
  <si>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</si>
  <si>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</si>
  <si>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</si>
  <si>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</si>
  <si>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</si>
  <si>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</si>
  <si>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</si>
  <si>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</si>
  <si>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</si>
  <si>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</si>
  <si>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</si>
  <si>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</si>
  <si>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</si>
  <si>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</si>
  <si>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</si>
  <si>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</si>
  <si>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</si>
  <si>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</si>
  <si>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</si>
  <si>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</si>
  <si>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</si>
  <si>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</si>
  <si>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</si>
  <si>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</si>
  <si>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</si>
  <si>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</si>
  <si>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</si>
  <si>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</si>
  <si>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</si>
  <si>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</si>
  <si>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</si>
  <si>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</si>
  <si>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</si>
  <si>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</si>
  <si>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</si>
  <si>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</si>
  <si>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</si>
  <si>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</si>
  <si>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</si>
  <si>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</si>
  <si>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</si>
  <si>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</si>
  <si>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</si>
  <si>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</si>
  <si>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</si>
  <si>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</si>
  <si>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</si>
  <si>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</si>
  <si>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</si>
  <si>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</si>
  <si>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</si>
  <si>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</si>
  <si>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</si>
  <si>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</si>
  <si>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</si>
  <si>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</si>
  <si>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</si>
  <si>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</si>
  <si>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</si>
  <si>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</si>
  <si>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</si>
  <si>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</si>
  <si>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</si>
  <si>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</si>
  <si>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</si>
  <si>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</si>
  <si>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</si>
  <si>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</si>
  <si>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</si>
  <si>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</si>
  <si>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</si>
  <si>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</si>
  <si>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</si>
  <si>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</si>
  <si>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</si>
  <si>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</si>
  <si>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</si>
  <si>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</si>
  <si>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</si>
  <si>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</si>
  <si>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</si>
  <si>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</si>
  <si>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</si>
  <si>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</si>
  <si>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</si>
  <si>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</si>
  <si>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</si>
  <si>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</si>
  <si>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</si>
  <si>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</si>
  <si>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</si>
  <si>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</si>
  <si>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</si>
  <si>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</si>
  <si>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</si>
  <si>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</si>
  <si>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</si>
  <si>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</si>
  <si>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</si>
  <si>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</si>
  <si>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</si>
  <si>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</si>
  <si>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</si>
  <si>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</si>
  <si>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</si>
  <si>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</si>
  <si>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</si>
  <si>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</si>
  <si>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</si>
  <si>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</si>
  <si>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</si>
  <si>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</si>
  <si>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</si>
  <si>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</si>
  <si>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</si>
  <si>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</si>
  <si>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</si>
  <si>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</si>
  <si>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</si>
  <si>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</si>
  <si>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</si>
  <si>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</si>
  <si>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</si>
  <si>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</si>
  <si>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</si>
  <si>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</si>
  <si>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</si>
  <si>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</si>
  <si>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</si>
  <si>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</si>
  <si>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</si>
  <si>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</si>
  <si>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</si>
  <si>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</si>
  <si>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</si>
  <si>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</si>
  <si>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</si>
  <si>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</si>
  <si>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</si>
  <si>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</si>
  <si>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</si>
  <si>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</si>
  <si>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</si>
  <si>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</si>
  <si>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</si>
  <si>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</si>
  <si>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</si>
  <si>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</si>
  <si>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</si>
  <si>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</si>
  <si>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</si>
  <si>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</si>
  <si>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</si>
  <si>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</si>
  <si>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</si>
  <si>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</si>
  <si>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</si>
  <si>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</si>
  <si>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</si>
  <si>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</si>
  <si>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</si>
  <si>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</si>
  <si>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</si>
  <si>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</si>
  <si>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</si>
  <si>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</si>
  <si>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</si>
  <si>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</si>
  <si>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</si>
  <si>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</si>
  <si>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</si>
  <si>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</si>
  <si>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</si>
  <si>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</si>
  <si>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</si>
  <si>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</si>
  <si>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</si>
  <si>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</si>
  <si>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</si>
  <si>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</si>
  <si>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</si>
  <si>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</si>
  <si>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</si>
  <si>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</si>
  <si>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</si>
  <si>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</si>
  <si>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</si>
  <si>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</si>
  <si>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</si>
  <si>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</si>
  <si>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</si>
  <si>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</si>
  <si>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</si>
  <si>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</si>
  <si>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</si>
  <si>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</si>
  <si>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</si>
  <si>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</si>
  <si>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</si>
  <si>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</si>
  <si>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</si>
  <si>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</si>
  <si>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</si>
  <si>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</si>
  <si>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</si>
  <si>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</si>
  <si>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</si>
  <si>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</si>
  <si>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</si>
  <si>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</si>
  <si>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</si>
  <si>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</si>
  <si>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</si>
  <si>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</si>
  <si>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</si>
  <si>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</si>
  <si>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</si>
  <si>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</si>
  <si>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</si>
  <si>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</si>
  <si>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</si>
  <si>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</si>
  <si>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</si>
  <si>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</si>
  <si>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</si>
  <si>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</si>
  <si>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</si>
  <si>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</si>
  <si>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</si>
  <si>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</si>
  <si>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</si>
  <si>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</si>
  <si>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</si>
  <si>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</si>
  <si>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</si>
  <si>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</si>
  <si>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</si>
  <si>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</si>
  <si>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</si>
  <si>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</si>
  <si>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</si>
  <si>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</si>
  <si>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</si>
  <si>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</si>
  <si>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</si>
  <si>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</si>
  <si>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</si>
  <si>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</si>
  <si>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</si>
  <si>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</si>
  <si>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</si>
  <si>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</si>
  <si>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</si>
  <si>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</si>
  <si>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</si>
  <si>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</si>
  <si>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</si>
  <si>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</si>
  <si>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</si>
  <si>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</si>
  <si>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</si>
  <si>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</si>
  <si>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</si>
  <si>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</si>
  <si>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</si>
  <si>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</si>
  <si>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</si>
  <si>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</si>
  <si>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</si>
  <si>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</si>
  <si>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</si>
  <si>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</si>
  <si>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</si>
  <si>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</si>
  <si>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</si>
  <si>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</si>
  <si>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</si>
  <si>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</si>
  <si>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</si>
  <si>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</si>
  <si>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</si>
  <si>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</si>
  <si>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</si>
  <si>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</si>
  <si>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</si>
  <si>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</si>
  <si>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</si>
  <si>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</si>
  <si>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</si>
  <si>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</si>
  <si>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</si>
  <si>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</si>
  <si>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</si>
  <si>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</si>
  <si>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</si>
  <si>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</si>
  <si>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</si>
  <si>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</si>
  <si>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</si>
  <si>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</si>
  <si>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</si>
  <si>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</si>
  <si>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</si>
  <si>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</si>
  <si>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</si>
  <si>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</si>
  <si>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</si>
  <si>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</si>
  <si>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</si>
  <si>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</si>
  <si>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</si>
  <si>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</si>
  <si>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</si>
  <si>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</si>
  <si>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</si>
  <si>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</si>
  <si>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</si>
  <si>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</si>
  <si>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</si>
  <si>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</si>
  <si>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</si>
  <si>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</si>
  <si>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</si>
  <si>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</si>
  <si>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</si>
  <si>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</si>
  <si>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</si>
  <si>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</si>
  <si>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</si>
  <si>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</si>
  <si>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</si>
  <si>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</si>
  <si>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</si>
  <si>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</si>
  <si>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</si>
  <si>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</si>
  <si>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</si>
  <si>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</si>
  <si>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</si>
  <si>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</si>
  <si>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</si>
  <si>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</si>
  <si>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</si>
  <si>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</si>
  <si>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</si>
  <si>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</si>
  <si>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</si>
  <si>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</si>
  <si>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</si>
  <si>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</si>
  <si>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</si>
  <si>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</si>
  <si>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</si>
  <si>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</si>
  <si>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</si>
  <si>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</si>
  <si>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</si>
  <si>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</si>
  <si>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</si>
  <si>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</si>
  <si>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</si>
  <si>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</si>
  <si>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</si>
  <si>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</si>
  <si>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</si>
  <si>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</si>
  <si>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</si>
  <si>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</si>
  <si>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</si>
  <si>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</si>
  <si>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</si>
  <si>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</si>
  <si>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</si>
  <si>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</si>
  <si>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</si>
  <si>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</si>
  <si>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</si>
  <si>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</si>
  <si>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</si>
  <si>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</si>
  <si>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</si>
  <si>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</si>
  <si>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</si>
  <si>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</si>
  <si>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</si>
  <si>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</si>
  <si>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</si>
  <si>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</si>
  <si>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</si>
  <si>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</si>
  <si>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</si>
  <si>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</si>
  <si>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</si>
  <si>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</si>
  <si>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</si>
  <si>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</si>
  <si>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</si>
  <si>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</si>
  <si>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</si>
  <si>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</si>
  <si>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</si>
  <si>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</si>
  <si>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</si>
  <si>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</si>
  <si>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</si>
  <si>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</si>
  <si>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</si>
  <si>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</si>
  <si>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</si>
  <si>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</si>
  <si>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</si>
  <si>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</si>
  <si>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</si>
  <si>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</si>
  <si>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</si>
  <si>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</si>
  <si>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</si>
  <si>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</si>
  <si>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</si>
  <si>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</si>
  <si>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</si>
  <si>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</si>
  <si>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</si>
  <si>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</si>
  <si>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</si>
  <si>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</si>
  <si>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</si>
  <si>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</si>
  <si>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</si>
  <si>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</si>
  <si>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</si>
  <si>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</si>
  <si>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</si>
  <si>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</si>
  <si>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</si>
  <si>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</si>
  <si>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</si>
  <si>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</si>
  <si>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</si>
  <si>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</si>
  <si>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</si>
  <si>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</si>
  <si>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</si>
  <si>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</si>
  <si>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</si>
  <si>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</si>
  <si>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</si>
  <si>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</si>
  <si>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</si>
  <si>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</si>
  <si>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</si>
  <si>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</si>
  <si>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</si>
  <si>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</si>
  <si>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</si>
  <si>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</si>
  <si>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</si>
  <si>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</si>
  <si>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</si>
  <si>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</si>
  <si>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</si>
  <si>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</si>
  <si>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</si>
  <si>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</si>
  <si>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</si>
  <si>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</si>
  <si>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</si>
  <si>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</si>
  <si>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</si>
  <si>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</si>
  <si>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</si>
  <si>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</si>
  <si>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</si>
  <si>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</si>
  <si>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</si>
  <si>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</si>
  <si>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</si>
  <si>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</si>
  <si>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</si>
  <si>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</si>
  <si>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</si>
  <si>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</si>
  <si>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</si>
  <si>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</si>
  <si>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</si>
  <si>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</si>
  <si>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</si>
  <si>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</si>
  <si>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</si>
  <si>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</si>
  <si>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</si>
  <si>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</si>
  <si>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</si>
  <si>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</si>
  <si>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</si>
  <si>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</si>
  <si>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</si>
  <si>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</si>
  <si>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</si>
  <si>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</si>
  <si>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</si>
  <si>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</si>
  <si>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</si>
  <si>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</si>
  <si>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</si>
  <si>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</si>
  <si>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</si>
  <si>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</si>
  <si>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</si>
  <si>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</si>
  <si>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</si>
  <si>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</si>
  <si>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</si>
  <si>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</si>
  <si>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</si>
  <si>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</si>
  <si>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</si>
  <si>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</si>
  <si>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</si>
  <si>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</si>
  <si>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</si>
  <si>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</si>
  <si>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</si>
  <si>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</si>
  <si>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</si>
  <si>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</si>
  <si>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</si>
  <si>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</si>
  <si>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</si>
  <si>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</si>
  <si>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</si>
  <si>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</si>
  <si>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</si>
  <si>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</si>
  <si>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</si>
  <si>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</si>
  <si>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</si>
  <si>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</si>
  <si>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</si>
  <si>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</si>
  <si>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</si>
  <si>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</si>
  <si>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</si>
  <si>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</si>
  <si>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</si>
  <si>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</si>
  <si>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</si>
  <si>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</si>
  <si>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</si>
  <si>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</si>
  <si>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</si>
  <si>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</si>
  <si>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</si>
  <si>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</si>
  <si>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</si>
  <si>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</si>
  <si>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</si>
  <si>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</si>
  <si>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</si>
  <si>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</si>
  <si>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</si>
  <si>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</si>
  <si>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</si>
  <si>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</si>
  <si>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</si>
  <si>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</si>
  <si>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</si>
  <si>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</si>
  <si>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</si>
  <si>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</si>
  <si>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</si>
  <si>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</si>
  <si>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</si>
  <si>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</si>
  <si>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</si>
  <si>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</si>
  <si>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</si>
  <si>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</si>
  <si>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</si>
  <si>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</si>
  <si>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</si>
  <si>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</si>
  <si>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</si>
  <si>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</si>
  <si>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</si>
  <si>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</si>
  <si>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</si>
  <si>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</si>
  <si>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</si>
  <si>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</si>
  <si>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</si>
  <si>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</si>
  <si>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</si>
  <si>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</si>
  <si>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</si>
  <si>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</si>
  <si>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</si>
  <si>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</si>
  <si>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</si>
  <si>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</si>
  <si>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</si>
  <si>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</si>
  <si>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</si>
  <si>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</si>
  <si>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</si>
  <si>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</si>
  <si>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</si>
  <si>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</si>
  <si>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</si>
  <si>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</si>
  <si>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</si>
  <si>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</si>
  <si>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</si>
  <si>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</si>
  <si>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</si>
  <si>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</si>
  <si>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</si>
  <si>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</si>
  <si>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</si>
  <si>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</si>
  <si>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</si>
  <si>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</si>
  <si>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</si>
  <si>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</si>
  <si>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</si>
  <si>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</si>
  <si>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</si>
  <si>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</si>
  <si>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</si>
  <si>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</si>
  <si>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</si>
  <si>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</si>
  <si>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</si>
  <si>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</si>
  <si>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</si>
  <si>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</si>
  <si>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</si>
  <si>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</si>
  <si>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</si>
  <si>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</si>
  <si>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</si>
  <si>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</si>
  <si>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</si>
  <si>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</si>
  <si>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</si>
  <si>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</si>
  <si>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</si>
  <si>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</si>
  <si>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</si>
  <si>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</si>
  <si>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</si>
  <si>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</si>
  <si>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</si>
  <si>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</si>
  <si>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</si>
  <si>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</si>
  <si>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</si>
  <si>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</si>
  <si>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</si>
  <si>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</si>
  <si>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</si>
  <si>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</si>
  <si>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</si>
  <si>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</si>
  <si>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</si>
  <si>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</si>
  <si>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</si>
  <si>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</si>
  <si>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</si>
  <si>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</si>
  <si>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</si>
  <si>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</si>
  <si>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</si>
  <si>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</si>
  <si>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</si>
  <si>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</si>
  <si>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</si>
  <si>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</si>
  <si>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</si>
  <si>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</si>
  <si>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</si>
  <si>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</si>
  <si>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</si>
  <si>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</si>
  <si>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</si>
  <si>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</si>
  <si>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</si>
  <si>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</si>
  <si>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</si>
  <si>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</si>
  <si>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</si>
  <si>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</si>
  <si>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</si>
  <si>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</si>
  <si>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</si>
  <si>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</si>
  <si>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</si>
  <si>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</si>
  <si>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</si>
  <si>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</si>
  <si>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</si>
  <si>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</si>
  <si>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</si>
  <si>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</si>
  <si>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</si>
  <si>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</si>
  <si>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</si>
  <si>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</si>
  <si>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</si>
  <si>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</si>
  <si>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</si>
  <si>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</si>
  <si>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</si>
  <si>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</si>
  <si>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</si>
  <si>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</si>
  <si>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</si>
  <si>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</si>
  <si>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</si>
  <si>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</si>
  <si>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</si>
  <si>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</si>
  <si>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</si>
  <si>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</si>
  <si>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</si>
  <si>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</si>
  <si>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</si>
  <si>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</si>
  <si>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</si>
  <si>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</si>
  <si>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</si>
  <si>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</si>
  <si>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</si>
  <si>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</si>
  <si>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</si>
  <si>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</si>
  <si>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</si>
  <si>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</si>
  <si>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</si>
  <si>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</si>
  <si>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</si>
  <si>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</si>
  <si>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</si>
  <si>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</si>
  <si>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</si>
  <si>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</si>
  <si>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</si>
  <si>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</si>
  <si>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</si>
  <si>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</si>
  <si>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</si>
  <si>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</si>
  <si>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</si>
  <si>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</si>
  <si>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</si>
  <si>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</si>
  <si>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</si>
  <si>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</si>
  <si>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</si>
  <si>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</si>
  <si>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</si>
  <si>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</si>
  <si>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</si>
  <si>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</si>
  <si>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</si>
  <si>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</si>
  <si>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</si>
  <si>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</si>
  <si>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</si>
  <si>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</si>
  <si>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</si>
  <si>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</si>
  <si>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</si>
  <si>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</si>
  <si>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</si>
  <si>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</si>
  <si>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</si>
  <si>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</si>
  <si>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</si>
  <si>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</si>
  <si>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</si>
  <si>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</si>
  <si>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</si>
  <si>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</si>
  <si>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</si>
  <si>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</si>
  <si>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</si>
  <si>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</si>
  <si>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</si>
  <si>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</si>
  <si>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</si>
  <si>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</si>
  <si>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</si>
  <si>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</si>
  <si>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</si>
  <si>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</si>
  <si>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</si>
  <si>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</si>
  <si>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</si>
  <si>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</si>
  <si>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</si>
  <si>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</si>
  <si>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</si>
  <si>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</si>
  <si>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</si>
  <si>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</si>
  <si>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</si>
  <si>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</si>
  <si>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</si>
  <si>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</si>
  <si>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</si>
  <si>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</si>
  <si>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</si>
  <si>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</si>
  <si>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</si>
  <si>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</si>
  <si>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</si>
  <si>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</si>
  <si>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</si>
  <si>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</si>
  <si>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</si>
  <si>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</si>
  <si>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</si>
  <si>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</si>
  <si>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</si>
  <si>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</si>
  <si>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</si>
  <si>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</si>
  <si>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</si>
  <si>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</si>
  <si>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</si>
  <si>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</si>
  <si>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</si>
  <si>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</si>
  <si>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</si>
  <si>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</si>
  <si>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</si>
  <si>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</si>
  <si>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</si>
  <si>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</si>
  <si>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</si>
  <si>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</si>
  <si>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</si>
  <si>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</si>
  <si>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</si>
  <si>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</si>
  <si>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</si>
  <si>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</si>
  <si>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</si>
  <si>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</si>
  <si>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</si>
  <si>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</si>
  <si>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</si>
  <si>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</si>
  <si>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</si>
  <si>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</si>
  <si>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</si>
  <si>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</si>
  <si>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</si>
  <si>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</si>
  <si>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</si>
  <si>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</si>
  <si>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</si>
  <si>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</si>
  <si>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</si>
  <si>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</si>
  <si>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</si>
  <si>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</si>
  <si>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</si>
  <si>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</si>
  <si>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</si>
  <si>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</si>
  <si>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</si>
  <si>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</si>
  <si>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</si>
  <si>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</si>
  <si>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</si>
  <si>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</si>
  <si>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</si>
  <si>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</si>
  <si>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</si>
  <si>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</si>
  <si>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</si>
  <si>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</si>
  <si>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</si>
  <si>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</si>
  <si>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</si>
  <si>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</si>
  <si>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</si>
  <si>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</si>
  <si>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</si>
  <si>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</si>
  <si>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</si>
  <si>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</si>
  <si>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</si>
  <si>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</si>
  <si>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</si>
  <si>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</si>
  <si>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</si>
  <si>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</si>
  <si>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</si>
  <si>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</si>
  <si>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</si>
  <si>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</si>
  <si>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</si>
  <si>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</si>
  <si>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</si>
  <si>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</si>
  <si>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</si>
  <si>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</si>
  <si>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</si>
  <si>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</si>
  <si>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</si>
  <si>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</si>
  <si>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</si>
  <si>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</si>
  <si>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</si>
  <si>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</si>
  <si>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</si>
  <si>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</si>
  <si>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</si>
  <si>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</si>
  <si>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</si>
  <si>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</si>
  <si>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</si>
  <si>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</si>
  <si>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</si>
  <si>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</si>
  <si>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</si>
  <si>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</si>
  <si>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</si>
  <si>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</si>
  <si>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</si>
  <si>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</si>
  <si>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</si>
  <si>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</si>
  <si>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</si>
  <si>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</si>
  <si>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</si>
  <si>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</si>
  <si>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</si>
  <si>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</si>
  <si>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</si>
  <si>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</si>
  <si>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</si>
  <si>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</si>
  <si>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</si>
  <si>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</si>
  <si>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</si>
  <si>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</si>
  <si>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</si>
  <si>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</si>
  <si>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</si>
  <si>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</si>
  <si>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</si>
  <si>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</si>
  <si>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</si>
  <si>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</si>
  <si>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</si>
  <si>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</si>
  <si>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</si>
  <si>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</si>
  <si>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</si>
  <si>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</si>
  <si>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</si>
  <si>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</si>
  <si>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</si>
  <si>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</si>
  <si>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</si>
  <si>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</si>
  <si>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</si>
  <si>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</si>
  <si>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</si>
  <si>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</si>
  <si>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</si>
  <si>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</si>
  <si>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</si>
  <si>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</si>
  <si>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</si>
  <si>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</si>
  <si>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</si>
  <si>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</si>
  <si>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</si>
  <si>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</si>
  <si>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</si>
  <si>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</si>
  <si>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</si>
  <si>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</si>
  <si>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</si>
  <si>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</si>
  <si>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</si>
  <si>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</si>
  <si>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</si>
  <si>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</si>
  <si>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</si>
  <si>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</si>
  <si>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</si>
  <si>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</si>
  <si>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</si>
  <si>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</si>
  <si>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</si>
  <si>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</si>
  <si>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</si>
  <si>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</si>
  <si>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</si>
  <si>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</si>
  <si>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</si>
  <si>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</si>
  <si>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</si>
  <si>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</si>
  <si>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</si>
  <si>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</si>
  <si>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</si>
  <si>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</si>
  <si>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</si>
  <si>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</si>
  <si>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</si>
  <si>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</si>
  <si>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</si>
  <si>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</si>
  <si>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</si>
  <si>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</si>
  <si>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</si>
  <si>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</si>
  <si>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</si>
  <si>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</si>
  <si>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</si>
  <si>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</si>
  <si>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</si>
  <si>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</si>
  <si>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</si>
  <si>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</si>
  <si>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</si>
  <si>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</si>
  <si>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</si>
  <si>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</si>
  <si>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</si>
  <si>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</si>
  <si>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</si>
  <si>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</si>
  <si>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</si>
  <si>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</si>
  <si>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</si>
  <si>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</si>
  <si>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</si>
  <si>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</si>
  <si>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</si>
  <si>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</si>
  <si>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</si>
  <si>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</si>
  <si>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</si>
  <si>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</si>
  <si>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</si>
  <si>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</si>
  <si>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</si>
  <si>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</si>
  <si>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</si>
  <si>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</si>
  <si>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</si>
  <si>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</si>
  <si>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</si>
  <si>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</si>
  <si>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</si>
  <si>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</si>
  <si>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</si>
  <si>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</si>
  <si>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</si>
  <si>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</si>
  <si>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</si>
  <si>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</si>
  <si>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</si>
  <si>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</si>
  <si>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</si>
  <si>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</si>
  <si>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</si>
  <si>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</si>
  <si>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</si>
  <si>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</si>
  <si>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</si>
  <si>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</si>
  <si>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</si>
  <si>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</si>
  <si>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</si>
  <si>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</si>
  <si>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</si>
  <si>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</si>
  <si>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</si>
  <si>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</si>
  <si>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</si>
  <si>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</si>
  <si>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</si>
  <si>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</si>
  <si>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</si>
  <si>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</si>
  <si>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</si>
  <si>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</si>
  <si>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</si>
  <si>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</si>
  <si>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</si>
  <si>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</si>
  <si>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</si>
  <si>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</si>
  <si>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</si>
  <si>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</si>
  <si>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</si>
  <si>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</si>
  <si>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</si>
  <si>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</si>
  <si>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</si>
  <si>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</si>
  <si>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</si>
  <si>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</si>
  <si>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</si>
  <si>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</si>
  <si>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</si>
  <si>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</si>
  <si>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</si>
  <si>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</si>
  <si>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</si>
  <si>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</si>
  <si>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</si>
  <si>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</si>
  <si>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</si>
  <si>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</si>
  <si>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</si>
  <si>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</si>
  <si>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</si>
  <si>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</si>
  <si>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</si>
  <si>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</si>
  <si>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</si>
  <si>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</si>
  <si>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</si>
  <si>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</si>
  <si>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</si>
  <si>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</si>
  <si>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</si>
  <si>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</si>
  <si>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</si>
  <si>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</si>
  <si>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</si>
  <si>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</si>
  <si>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</si>
  <si>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</si>
  <si>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</si>
  <si>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</si>
  <si>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</si>
  <si>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</si>
  <si>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</si>
  <si>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</si>
  <si>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</si>
  <si>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</si>
  <si>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</si>
  <si>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</si>
  <si>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</si>
  <si>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</si>
  <si>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</si>
  <si>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</si>
  <si>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</si>
  <si>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</si>
  <si>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</si>
  <si>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</si>
  <si>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</si>
  <si>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</si>
  <si>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</si>
  <si>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</si>
  <si>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</si>
  <si>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</si>
  <si>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</si>
  <si>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</si>
  <si>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</si>
  <si>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</si>
  <si>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</si>
  <si>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</si>
  <si>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</si>
  <si>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</si>
  <si>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</si>
  <si>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</si>
  <si>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</si>
  <si>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</si>
  <si>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</si>
  <si>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</si>
  <si>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</si>
  <si>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</si>
  <si>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</si>
  <si>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</si>
  <si>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</si>
  <si>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</si>
  <si>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</si>
  <si>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</si>
  <si>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</si>
  <si>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</si>
  <si>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</si>
  <si>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</si>
  <si>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</si>
  <si>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</si>
  <si>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</si>
  <si>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</si>
  <si>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</si>
  <si>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</si>
  <si>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</si>
  <si>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</si>
  <si>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</si>
  <si>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</si>
  <si>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</si>
  <si>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</si>
  <si>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</si>
  <si>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</si>
  <si>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</si>
  <si>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</si>
  <si>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</si>
  <si>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</si>
  <si>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</si>
  <si>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</si>
  <si>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</si>
  <si>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</si>
  <si>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</si>
  <si>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</si>
  <si>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</si>
  <si>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</si>
  <si>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</si>
  <si>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</si>
  <si>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</si>
  <si>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</si>
  <si>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</si>
  <si>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</si>
  <si>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</si>
  <si>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</si>
  <si>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</si>
  <si>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</si>
  <si>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</si>
  <si>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</si>
  <si>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</si>
  <si>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</si>
  <si>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</si>
  <si>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</si>
  <si>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</si>
  <si>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</si>
  <si>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</si>
  <si>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</si>
  <si>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</si>
  <si>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</si>
  <si>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</si>
  <si>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</si>
  <si>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</si>
  <si>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</si>
  <si>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</si>
  <si>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</si>
  <si>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</si>
  <si>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</si>
  <si>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</si>
  <si>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</si>
  <si>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</si>
  <si>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</si>
  <si>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</si>
  <si>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</si>
  <si>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</si>
  <si>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</si>
  <si>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</si>
  <si>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</si>
  <si>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</si>
  <si>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</si>
  <si>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</si>
  <si>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</si>
  <si>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</si>
  <si>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</si>
  <si>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</si>
  <si>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</si>
  <si>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</si>
  <si>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</si>
  <si>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</si>
  <si>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</si>
  <si>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</si>
  <si>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</si>
  <si>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</si>
  <si>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</si>
  <si>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</si>
  <si>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</si>
  <si>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</si>
  <si>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</si>
  <si>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</si>
  <si>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</si>
  <si>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</si>
  <si>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</si>
  <si>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</si>
  <si>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</si>
  <si>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</si>
  <si>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</si>
  <si>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</si>
  <si>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</si>
  <si>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</si>
  <si>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</si>
  <si>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</si>
  <si>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</si>
  <si>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</si>
  <si>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</si>
  <si>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</si>
  <si>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</si>
  <si>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</si>
  <si>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</si>
  <si>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</si>
  <si>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</si>
  <si>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</si>
  <si>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</si>
  <si>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</si>
  <si>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</si>
  <si>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</si>
  <si>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</si>
  <si>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</si>
  <si>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</si>
  <si>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</si>
  <si>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</si>
  <si>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</si>
  <si>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</si>
  <si>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</si>
  <si>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</si>
  <si>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</si>
  <si>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</si>
  <si>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</si>
  <si>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</si>
  <si>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</si>
  <si>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</si>
  <si>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</si>
  <si>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</si>
  <si>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</si>
  <si>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</si>
  <si>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</si>
  <si>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</si>
  <si>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</si>
  <si>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</si>
  <si>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</si>
  <si>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</si>
  <si>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</si>
  <si>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</si>
  <si>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</si>
  <si>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</si>
  <si>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</si>
  <si>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</si>
  <si>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</si>
  <si>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</si>
  <si>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</si>
  <si>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</si>
  <si>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</si>
  <si>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</si>
  <si>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</si>
  <si>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</si>
  <si>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</si>
  <si>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</si>
  <si>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</si>
  <si>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</si>
  <si>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</si>
  <si>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</si>
  <si>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</si>
  <si>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</si>
  <si>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</si>
  <si>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</si>
  <si>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</si>
  <si>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</si>
  <si>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</si>
  <si>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</si>
  <si>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</si>
  <si>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</si>
  <si>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</si>
  <si>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</si>
  <si>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</si>
  <si>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</si>
  <si>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</si>
  <si>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</si>
  <si>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</si>
  <si>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</si>
  <si>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</si>
  <si>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</si>
  <si>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</si>
  <si>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</si>
  <si>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</si>
  <si>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</si>
  <si>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</si>
  <si>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</si>
  <si>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</si>
  <si>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</si>
  <si>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</si>
  <si>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</si>
  <si>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</si>
  <si>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</si>
  <si>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</si>
  <si>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</si>
  <si>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</si>
  <si>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</si>
  <si>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</si>
  <si>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</si>
  <si>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</si>
  <si>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</si>
  <si>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</si>
  <si>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</si>
  <si>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</si>
  <si>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</si>
  <si>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</si>
  <si>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</si>
  <si>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</si>
  <si>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</si>
  <si>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</si>
  <si>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</si>
  <si>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</si>
  <si>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</si>
  <si>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</si>
  <si>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</si>
  <si>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</si>
  <si>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</si>
  <si>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</si>
  <si>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</si>
  <si>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</si>
  <si>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</si>
  <si>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</si>
  <si>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</si>
  <si>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</si>
  <si>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</si>
  <si>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</si>
  <si>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</si>
  <si>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</si>
  <si>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</si>
  <si>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</si>
  <si>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</si>
  <si>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</si>
  <si>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</si>
  <si>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</si>
  <si>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</si>
  <si>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</si>
  <si>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</si>
  <si>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</si>
  <si>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</si>
  <si>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</si>
  <si>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</si>
  <si>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</si>
  <si>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</si>
  <si>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</si>
  <si>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</si>
  <si>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</si>
  <si>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</si>
  <si>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</si>
  <si>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</si>
  <si>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</si>
  <si>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</si>
  <si>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</si>
  <si>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</si>
  <si>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</si>
  <si>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</si>
  <si>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</si>
  <si>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</si>
  <si>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</si>
  <si>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</si>
  <si>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</si>
  <si>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</si>
  <si>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</si>
  <si>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</si>
  <si>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</si>
  <si>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</si>
  <si>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</si>
  <si>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</si>
  <si>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</si>
  <si>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</si>
  <si>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</si>
  <si>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</si>
  <si>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</si>
  <si>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</si>
  <si>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</si>
  <si>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</si>
  <si>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</si>
  <si>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</si>
  <si>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</si>
  <si>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</si>
  <si>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</si>
  <si>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</si>
  <si>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</si>
  <si>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</si>
  <si>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</si>
  <si>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</si>
  <si>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</si>
  <si>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</si>
  <si>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</si>
  <si>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</si>
  <si>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</si>
  <si>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</si>
  <si>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</si>
  <si>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</si>
  <si>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</si>
  <si>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</si>
  <si>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</si>
  <si>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</si>
  <si>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</si>
  <si>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</si>
  <si>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</si>
  <si>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</si>
  <si>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</si>
  <si>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</si>
  <si>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</si>
  <si>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</si>
  <si>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</si>
  <si>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</si>
  <si>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</si>
  <si>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</si>
  <si>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</si>
  <si>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</si>
  <si>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</si>
  <si>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</si>
  <si>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</si>
  <si>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</si>
  <si>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</si>
  <si>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</si>
  <si>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</si>
  <si>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</si>
  <si>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</si>
  <si>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</si>
  <si>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</si>
  <si>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</si>
  <si>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</si>
  <si>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</si>
  <si>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</si>
  <si>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</si>
  <si>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</si>
  <si>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</si>
  <si>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</si>
  <si>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</si>
  <si>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</si>
  <si>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</si>
  <si>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</si>
  <si>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</si>
  <si>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</si>
  <si>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</si>
  <si>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</si>
  <si>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</si>
  <si>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</si>
  <si>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</si>
  <si>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</si>
  <si>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</si>
  <si>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</si>
  <si>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</si>
  <si>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</si>
  <si>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</si>
  <si>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</si>
  <si>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</si>
  <si>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</si>
  <si>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</si>
  <si>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</si>
  <si>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</si>
  <si>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</si>
  <si>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</si>
  <si>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</si>
  <si>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</si>
  <si>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</si>
  <si>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</si>
  <si>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</si>
  <si>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</si>
  <si>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</si>
  <si>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</si>
  <si>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</si>
  <si>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</si>
  <si>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</si>
  <si>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</si>
  <si>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</si>
  <si>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</si>
  <si>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</si>
  <si>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</si>
  <si>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</si>
  <si>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</si>
  <si>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</si>
  <si>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</si>
  <si>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</si>
  <si>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</si>
  <si>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</si>
  <si>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</si>
  <si>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</si>
  <si>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</si>
  <si>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</si>
  <si>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</si>
  <si>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</si>
  <si>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</si>
  <si>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</si>
  <si>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</si>
  <si>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</si>
  <si>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</si>
  <si>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</si>
  <si>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</si>
  <si>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</si>
  <si>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</si>
  <si>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</si>
  <si>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</si>
  <si>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</si>
  <si>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</si>
  <si>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</si>
  <si>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</si>
  <si>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</si>
  <si>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</si>
  <si>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</si>
  <si>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</si>
  <si>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</si>
  <si>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</si>
  <si>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</si>
  <si>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</si>
  <si>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</si>
  <si>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</si>
  <si>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</si>
  <si>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</si>
  <si>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</si>
  <si>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</si>
  <si>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</si>
  <si>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</si>
  <si>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</si>
  <si>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</si>
  <si>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</si>
  <si>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</si>
  <si>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</si>
  <si>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</si>
  <si>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</si>
  <si>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</si>
  <si>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</si>
  <si>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</si>
  <si>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</si>
  <si>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</si>
  <si>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</si>
  <si>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</si>
  <si>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</si>
  <si>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</si>
  <si>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</si>
  <si>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</si>
  <si>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</si>
  <si>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</si>
  <si>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</si>
  <si>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</si>
  <si>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</si>
  <si>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</si>
  <si>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</si>
  <si>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</si>
  <si>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</si>
  <si>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</si>
  <si>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</si>
  <si>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</si>
  <si>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</si>
  <si>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</si>
  <si>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</si>
  <si>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</si>
  <si>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</si>
  <si>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</si>
  <si>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</si>
  <si>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</si>
  <si>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</si>
  <si>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</si>
  <si>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</si>
  <si>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</si>
  <si>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</si>
  <si>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</si>
  <si>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</si>
  <si>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</si>
  <si>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</si>
  <si>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</si>
  <si>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</si>
  <si>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</si>
  <si>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</si>
  <si>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</si>
  <si>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</si>
  <si>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</si>
  <si>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</si>
  <si>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</si>
  <si>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</si>
  <si>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</si>
  <si>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</si>
  <si>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</si>
  <si>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</si>
  <si>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</si>
  <si>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</si>
  <si>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</si>
  <si>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</si>
  <si>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</si>
  <si>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</si>
  <si>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</si>
  <si>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</si>
  <si>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</si>
  <si>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</si>
  <si>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</si>
  <si>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</si>
  <si>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</si>
  <si>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</si>
  <si>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</si>
  <si>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</si>
  <si>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</si>
  <si>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</si>
  <si>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</si>
  <si>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</si>
  <si>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</si>
  <si>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</si>
  <si>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</si>
  <si>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</si>
  <si>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</si>
  <si>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</si>
  <si>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</si>
  <si>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</si>
  <si>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</si>
  <si>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</si>
  <si>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</si>
  <si>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</si>
  <si>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</si>
  <si>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</si>
  <si>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</si>
  <si>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</si>
  <si>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</si>
  <si>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</si>
  <si>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</si>
  <si>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</si>
  <si>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</si>
  <si>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</si>
  <si>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</si>
  <si>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</si>
  <si>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</si>
  <si>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</si>
  <si>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</si>
  <si>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</si>
  <si>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</si>
  <si>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</si>
  <si>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</si>
  <si>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</si>
  <si>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</si>
  <si>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</si>
  <si>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</si>
  <si>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</si>
  <si>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</si>
  <si>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</si>
  <si>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</si>
  <si>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</si>
  <si>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</si>
  <si>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</si>
  <si>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</si>
  <si>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</si>
  <si>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</si>
  <si>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</si>
  <si>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</si>
  <si>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</si>
  <si>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</si>
  <si>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</si>
  <si>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</si>
  <si>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</si>
  <si>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</si>
  <si>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</si>
  <si>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</si>
  <si>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</si>
  <si>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</si>
  <si>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</si>
  <si>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</si>
  <si>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</si>
  <si>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</si>
  <si>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</si>
  <si>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</si>
  <si>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</si>
  <si>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</si>
  <si>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</si>
  <si>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</si>
  <si>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</si>
  <si>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</si>
  <si>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</si>
  <si>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</si>
  <si>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</si>
  <si>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</si>
  <si>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</si>
  <si>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</si>
  <si>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</si>
  <si>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</si>
  <si>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</si>
  <si>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</si>
  <si>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</si>
  <si>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</si>
  <si>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</si>
  <si>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</si>
  <si>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</si>
  <si>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</si>
  <si>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</si>
  <si>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</si>
  <si>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</si>
  <si>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</si>
  <si>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</si>
  <si>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</si>
  <si>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</si>
  <si>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</si>
  <si>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</si>
  <si>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</si>
  <si>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</si>
  <si>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</si>
  <si>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</si>
  <si>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</si>
  <si>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</si>
  <si>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</si>
  <si>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</si>
  <si>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</si>
  <si>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</si>
  <si>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</si>
  <si>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</si>
  <si>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</si>
  <si>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</si>
  <si>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</si>
  <si>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</si>
  <si>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</si>
  <si>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</si>
  <si>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</si>
  <si>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</si>
  <si>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</si>
  <si>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</si>
  <si>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</si>
  <si>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</si>
  <si>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</si>
  <si>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</si>
  <si>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</si>
  <si>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</si>
  <si>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</si>
  <si>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</si>
  <si>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</si>
  <si>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</si>
  <si>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</si>
  <si>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</si>
  <si>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</si>
  <si>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</si>
  <si>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</si>
  <si>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</si>
  <si>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</si>
  <si>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</si>
  <si>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</si>
  <si>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</si>
  <si>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</si>
  <si>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</si>
  <si>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</si>
  <si>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</si>
  <si>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</si>
  <si>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</si>
  <si>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</si>
  <si>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</si>
  <si>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</si>
  <si>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</si>
  <si>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</si>
  <si>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</si>
  <si>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</si>
  <si>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</si>
  <si>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</si>
  <si>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</si>
  <si>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</si>
  <si>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</si>
  <si>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</si>
  <si>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</si>
  <si>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</si>
  <si>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</si>
  <si>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</si>
  <si>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</si>
  <si>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</si>
  <si>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</si>
  <si>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</si>
  <si>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</si>
  <si>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</si>
  <si>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</si>
  <si>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</si>
  <si>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</si>
  <si>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</si>
  <si>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</si>
  <si>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</si>
  <si>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</si>
  <si>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</si>
  <si>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</si>
  <si>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</si>
  <si>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</si>
  <si>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</si>
  <si>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</si>
  <si>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</si>
  <si>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</si>
  <si>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</si>
  <si>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</si>
  <si>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</si>
  <si>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</si>
  <si>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</si>
  <si>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</si>
  <si>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</si>
  <si>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</si>
  <si>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</si>
  <si>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</si>
  <si>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</si>
  <si>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</si>
  <si>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</si>
  <si>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</si>
  <si>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</si>
  <si>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</si>
  <si>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</si>
  <si>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</si>
  <si>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</si>
  <si>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</si>
  <si>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</si>
  <si>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</si>
  <si>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</si>
  <si>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</si>
  <si>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</si>
  <si>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</si>
  <si>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</si>
  <si>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</si>
  <si>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</si>
  <si>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</si>
  <si>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</si>
  <si>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</si>
  <si>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</si>
  <si>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</si>
  <si>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</si>
  <si>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</si>
  <si>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</si>
  <si>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</si>
  <si>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</si>
  <si>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</si>
  <si>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</si>
  <si>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</si>
  <si>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</si>
  <si>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</si>
  <si>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</si>
  <si>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</si>
  <si>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</si>
  <si>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</si>
  <si>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</si>
  <si>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</si>
  <si>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</si>
  <si>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</si>
  <si>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</si>
  <si>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</si>
  <si>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</si>
  <si>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</si>
  <si>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</si>
  <si>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</si>
  <si>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</si>
  <si>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</si>
  <si>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</si>
  <si>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</si>
  <si>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</si>
  <si>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</si>
  <si>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</si>
  <si>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</si>
  <si>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</si>
  <si>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</si>
  <si>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</si>
  <si>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</si>
  <si>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</si>
  <si>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</si>
  <si>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</si>
  <si>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</si>
  <si>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</si>
  <si>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</si>
  <si>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</si>
  <si>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</si>
  <si>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</si>
  <si>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</si>
  <si>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</si>
  <si>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</si>
  <si>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</si>
  <si>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</si>
  <si>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</si>
  <si>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</si>
  <si>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</si>
  <si>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</si>
  <si>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</si>
  <si>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</si>
  <si>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</si>
  <si>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</si>
  <si>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</si>
  <si>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</si>
  <si>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</si>
  <si>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</si>
  <si>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</si>
  <si>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</si>
  <si>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</si>
  <si>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</si>
  <si>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</si>
  <si>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</si>
  <si>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</si>
  <si>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</si>
  <si>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</si>
  <si>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</si>
  <si>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</si>
  <si>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</si>
  <si>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</si>
  <si>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</si>
  <si>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</si>
  <si>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</si>
  <si>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</si>
  <si>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</si>
  <si>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</si>
  <si>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</si>
  <si>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</si>
  <si>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</si>
  <si>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</si>
  <si>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</si>
  <si>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</si>
  <si>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</si>
  <si>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</si>
  <si>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</si>
  <si>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</si>
  <si>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</si>
  <si>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</si>
  <si>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</si>
  <si>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</si>
  <si>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</si>
  <si>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</si>
  <si>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</si>
  <si>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</si>
  <si>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</si>
  <si>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</si>
  <si>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</si>
  <si>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</si>
  <si>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</si>
  <si>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</si>
  <si>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</si>
  <si>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</si>
  <si>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</si>
  <si>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</si>
  <si>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</si>
  <si>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</si>
  <si>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</si>
  <si>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</si>
  <si>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</si>
  <si>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</si>
  <si>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</si>
  <si>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</si>
  <si>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</si>
  <si>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</si>
  <si>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</si>
  <si>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</si>
  <si>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</si>
  <si>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</si>
  <si>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</si>
  <si>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</si>
  <si>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</si>
  <si>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</si>
  <si>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</si>
  <si>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</si>
  <si>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</si>
  <si>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</si>
  <si>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</si>
  <si>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</si>
  <si>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</si>
  <si>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</si>
  <si>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</si>
  <si>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</si>
  <si>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</si>
  <si>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</si>
  <si>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</si>
  <si>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</si>
  <si>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</si>
  <si>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</si>
  <si>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</si>
  <si>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</si>
  <si>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</si>
  <si>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</si>
  <si>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</si>
  <si>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</si>
  <si>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</si>
  <si>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</si>
  <si>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</si>
  <si>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</si>
  <si>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</si>
  <si>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</si>
  <si>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</si>
  <si>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</si>
  <si>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</si>
  <si>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</si>
  <si>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</si>
  <si>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</si>
  <si>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</si>
  <si>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</si>
  <si>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</si>
  <si>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</si>
  <si>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</si>
  <si>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</si>
  <si>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</si>
  <si>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</si>
  <si>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</si>
  <si>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</si>
  <si>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</si>
  <si>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</si>
  <si>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</si>
  <si>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</si>
  <si>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</si>
  <si>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</si>
  <si>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</si>
  <si>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</si>
  <si>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</si>
  <si>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</si>
  <si>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</si>
  <si>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</si>
  <si>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</si>
  <si>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</si>
  <si>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</si>
  <si>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</si>
  <si>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</si>
  <si>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</si>
  <si>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</si>
  <si>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</si>
  <si>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</si>
  <si>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</si>
  <si>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</si>
  <si>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</si>
  <si>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</si>
  <si>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</si>
  <si>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</si>
  <si>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</si>
  <si>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</si>
  <si>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</si>
  <si>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</si>
  <si>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</si>
  <si>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</si>
  <si>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</si>
  <si>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</si>
  <si>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</si>
  <si>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</si>
  <si>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</si>
  <si>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</si>
  <si>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</si>
  <si>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</si>
  <si>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</si>
  <si>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</si>
  <si>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</si>
  <si>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</si>
  <si>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</si>
  <si>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</si>
  <si>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</si>
  <si>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</si>
  <si>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</si>
  <si>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</si>
  <si>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</si>
  <si>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</si>
  <si>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</si>
  <si>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</si>
  <si>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</si>
  <si>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</si>
  <si>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</si>
  <si>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</si>
  <si>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</si>
  <si>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</si>
  <si>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</si>
  <si>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</si>
  <si>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</si>
  <si>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</si>
  <si>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</si>
  <si>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</si>
  <si>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</si>
  <si>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</si>
  <si>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</si>
  <si>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</si>
  <si>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</si>
  <si>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</si>
  <si>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</si>
  <si>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</si>
  <si>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</si>
  <si>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</si>
  <si>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</si>
  <si>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</si>
  <si>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</si>
  <si>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</si>
  <si>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</si>
  <si>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</si>
  <si>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</si>
  <si>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</si>
  <si>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</si>
  <si>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</si>
  <si>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</si>
  <si>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</si>
  <si>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</si>
  <si>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</si>
  <si>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</si>
  <si>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</si>
  <si>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</si>
  <si>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</si>
  <si>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</si>
  <si>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</si>
  <si>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</si>
  <si>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</si>
  <si>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</si>
  <si>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</si>
  <si>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</si>
  <si>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</si>
  <si>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</si>
  <si>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</si>
  <si>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</si>
  <si>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</si>
  <si>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</si>
  <si>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</si>
  <si>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</si>
  <si>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</si>
  <si>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</si>
  <si>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</si>
  <si>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</si>
  <si>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</si>
  <si>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</si>
  <si>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</si>
  <si>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</si>
  <si>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</si>
  <si>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</si>
  <si>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</si>
  <si>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</si>
  <si>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</si>
  <si>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</si>
  <si>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</si>
  <si>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</si>
  <si>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</si>
  <si>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</si>
  <si>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</si>
  <si>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</si>
  <si>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</si>
  <si>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</si>
  <si>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</si>
  <si>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</si>
  <si>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</si>
  <si>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</si>
  <si>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</si>
  <si>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</si>
  <si>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</si>
  <si>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</si>
  <si>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</si>
  <si>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</si>
  <si>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</si>
  <si>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</si>
  <si>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</si>
  <si>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</si>
  <si>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</si>
  <si>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</si>
  <si>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</si>
  <si>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</si>
  <si>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</si>
  <si>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</si>
  <si>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</si>
  <si>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</si>
  <si>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</si>
  <si>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</si>
  <si>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</si>
  <si>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</si>
  <si>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</si>
  <si>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</si>
  <si>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</si>
  <si>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</si>
  <si>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</si>
  <si>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</si>
  <si>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</si>
  <si>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</si>
  <si>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</si>
  <si>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</si>
  <si>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</si>
  <si>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</si>
  <si>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</si>
  <si>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</si>
  <si>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</si>
  <si>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</si>
  <si>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</si>
  <si>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</si>
  <si>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</si>
  <si>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</si>
  <si>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</si>
  <si>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</si>
  <si>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</si>
  <si>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</si>
  <si>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</si>
  <si>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</si>
  <si>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</si>
  <si>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</si>
  <si>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</si>
  <si>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</si>
  <si>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</si>
  <si>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</si>
  <si>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</si>
  <si>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</si>
  <si>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</si>
  <si>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</si>
  <si>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</si>
  <si>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</si>
  <si>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</si>
  <si>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</si>
  <si>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</si>
  <si>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</si>
  <si>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</si>
  <si>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</si>
  <si>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</si>
  <si>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</si>
  <si>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</si>
  <si>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</si>
  <si>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</si>
  <si>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</si>
  <si>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</si>
  <si>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</si>
  <si>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</si>
  <si>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</si>
  <si>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</si>
  <si>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</si>
  <si>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</si>
  <si>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</si>
  <si>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</si>
  <si>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</si>
  <si>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</si>
  <si>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</si>
  <si>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</si>
  <si>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</si>
  <si>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</si>
  <si>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</si>
  <si>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</si>
  <si>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</si>
  <si>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</si>
  <si>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</si>
  <si>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</si>
  <si>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</si>
  <si>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</si>
  <si>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</si>
  <si>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</si>
  <si>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</si>
  <si>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</si>
  <si>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</si>
  <si>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</si>
  <si>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</si>
  <si>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</si>
  <si>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</si>
  <si>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</si>
  <si>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</si>
  <si>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</si>
  <si>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</si>
  <si>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</si>
  <si>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</si>
  <si>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</si>
  <si>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</si>
  <si>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</si>
  <si>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</si>
  <si>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</si>
  <si>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</si>
  <si>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</si>
  <si>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</si>
  <si>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</si>
  <si>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</si>
  <si>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</si>
  <si>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</si>
  <si>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</si>
  <si>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</si>
  <si>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</si>
  <si>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</si>
  <si>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</si>
  <si>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</si>
  <si>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</si>
  <si>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</si>
  <si>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</si>
  <si>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</si>
  <si>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</si>
  <si>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</si>
  <si>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</si>
  <si>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</si>
  <si>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</si>
  <si>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</si>
  <si>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</si>
  <si>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</si>
  <si>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</si>
  <si>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</si>
  <si>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</si>
  <si>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</si>
  <si>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</si>
  <si>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</si>
  <si>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</si>
  <si>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</si>
  <si>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</si>
  <si>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</si>
  <si>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</si>
  <si>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</si>
  <si>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</si>
  <si>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</si>
  <si>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</si>
  <si>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</si>
  <si>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</si>
  <si>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</si>
  <si>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</si>
  <si>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</si>
  <si>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</si>
  <si>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</si>
  <si>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</si>
  <si>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</si>
  <si>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</si>
  <si>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</si>
  <si>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</si>
  <si>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</si>
  <si>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</si>
  <si>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</si>
  <si>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</si>
  <si>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</si>
  <si>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</si>
  <si>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</si>
  <si>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</si>
  <si>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</si>
  <si>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</si>
  <si>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</si>
  <si>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</si>
  <si>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</si>
  <si>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</si>
  <si>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</si>
  <si>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</si>
  <si>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</si>
  <si>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</si>
  <si>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</si>
  <si>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</si>
  <si>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</si>
  <si>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</si>
  <si>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</si>
  <si>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</si>
  <si>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</si>
  <si>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</si>
  <si>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</si>
  <si>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</si>
  <si>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</si>
  <si>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</si>
  <si>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</si>
  <si>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</si>
  <si>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</si>
  <si>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</si>
  <si>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</si>
  <si>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</si>
  <si>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</si>
  <si>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</si>
  <si>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</si>
  <si>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</si>
  <si>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</si>
  <si>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</si>
  <si>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</si>
  <si>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</si>
  <si>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</si>
  <si>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</si>
  <si>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</si>
  <si>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</si>
  <si>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</si>
  <si>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</si>
  <si>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</si>
  <si>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</si>
  <si>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</si>
  <si>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</si>
  <si>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</si>
  <si>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</si>
  <si>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</si>
  <si>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</si>
  <si>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</si>
  <si>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</si>
  <si>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</si>
  <si>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</si>
  <si>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</si>
  <si>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</si>
  <si>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</si>
  <si>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</si>
  <si>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</si>
  <si>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</si>
  <si>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</si>
  <si>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</si>
  <si>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</si>
  <si>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</si>
  <si>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</si>
  <si>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</si>
  <si>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</si>
  <si>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</si>
  <si>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</si>
  <si>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</si>
  <si>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</si>
  <si>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</si>
  <si>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</si>
  <si>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</si>
  <si>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</si>
  <si>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</si>
  <si>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</si>
  <si>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</si>
  <si>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</si>
  <si>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</si>
  <si>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</si>
  <si>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</si>
  <si>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</si>
  <si>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</si>
  <si>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</si>
  <si>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</si>
  <si>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</si>
  <si>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</si>
  <si>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</si>
  <si>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</si>
  <si>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</si>
  <si>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</si>
  <si>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</si>
  <si>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</si>
  <si>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</si>
  <si>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</si>
  <si>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</si>
  <si>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</si>
  <si>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</si>
  <si>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</si>
  <si>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</si>
  <si>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</si>
  <si>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</si>
  <si>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</si>
  <si>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</si>
  <si>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</si>
  <si>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</si>
  <si>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</si>
  <si>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</si>
  <si>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</si>
  <si>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</si>
  <si>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</si>
  <si>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</si>
  <si>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</si>
  <si>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</si>
  <si>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</si>
  <si>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</si>
  <si>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</si>
  <si>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</si>
  <si>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</si>
  <si>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</si>
  <si>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</si>
  <si>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</si>
  <si>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</si>
  <si>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</si>
  <si>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</si>
  <si>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</si>
  <si>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</si>
  <si>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</si>
  <si>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</si>
  <si>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</si>
  <si>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</si>
  <si>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</si>
  <si>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</si>
  <si>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</si>
  <si>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</si>
  <si>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</si>
  <si>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</si>
  <si>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</si>
  <si>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</si>
  <si>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</si>
  <si>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</si>
  <si>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</si>
  <si>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</si>
  <si>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</si>
  <si>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</si>
  <si>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</si>
  <si>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</si>
  <si>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</si>
  <si>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</si>
  <si>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</si>
  <si>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</si>
  <si>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</si>
  <si>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</si>
  <si>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</si>
  <si>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</si>
  <si>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</si>
  <si>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</si>
  <si>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</si>
  <si>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</si>
  <si>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</si>
  <si>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</si>
  <si>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</si>
  <si>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</si>
  <si>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</si>
  <si>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</si>
  <si>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</si>
  <si>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</si>
  <si>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</si>
  <si>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</si>
  <si>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</si>
  <si>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</si>
  <si>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</si>
  <si>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</si>
  <si>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</si>
  <si>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</si>
  <si>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</si>
  <si>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</si>
  <si>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</si>
  <si>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</si>
  <si>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</si>
  <si>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</si>
  <si>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</si>
  <si>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</si>
  <si>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</si>
  <si>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</si>
  <si>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</si>
  <si>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</si>
  <si>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</si>
  <si>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</si>
  <si>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</si>
  <si>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</si>
  <si>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</si>
  <si>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</si>
  <si>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</si>
  <si>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</si>
  <si>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</si>
  <si>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</si>
  <si>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</si>
  <si>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</si>
  <si>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</si>
  <si>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</si>
  <si>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</si>
  <si>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</si>
  <si>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</si>
  <si>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</si>
  <si>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</si>
  <si>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</si>
  <si>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</si>
  <si>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</si>
  <si>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</si>
  <si>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</si>
  <si>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</si>
  <si>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</si>
  <si>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</si>
  <si>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</si>
  <si>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</si>
  <si>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</si>
  <si>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</si>
  <si>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</si>
  <si>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</si>
  <si>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</si>
  <si>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</si>
  <si>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</si>
  <si>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</si>
  <si>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</si>
  <si>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</si>
  <si>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</si>
  <si>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</si>
  <si>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</si>
  <si>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</si>
  <si>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</si>
  <si>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</si>
  <si>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</si>
  <si>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</si>
  <si>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</si>
  <si>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</si>
  <si>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</si>
  <si>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</si>
  <si>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</si>
  <si>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</si>
  <si>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</si>
  <si>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</si>
  <si>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</si>
  <si>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</si>
  <si>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</si>
  <si>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</si>
  <si>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</si>
  <si>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</si>
  <si>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</si>
  <si>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</si>
  <si>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</si>
  <si>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</si>
  <si>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</si>
  <si>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</si>
  <si>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</si>
  <si>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</si>
  <si>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</si>
  <si>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</si>
  <si>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</si>
  <si>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</si>
  <si>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</si>
  <si>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</si>
  <si>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</si>
  <si>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</si>
  <si>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</si>
  <si>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</si>
  <si>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</si>
  <si>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</si>
  <si>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</si>
  <si>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</si>
  <si>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</si>
  <si>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</si>
  <si>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</si>
  <si>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</si>
  <si>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</si>
  <si>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</si>
  <si>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</si>
  <si>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</si>
  <si>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</si>
  <si>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</si>
  <si>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</si>
  <si>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</si>
  <si>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</si>
  <si>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</si>
  <si>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</si>
  <si>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</si>
  <si>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</si>
  <si>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</si>
  <si>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</si>
  <si>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</si>
  <si>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</si>
  <si>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</si>
  <si>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</si>
  <si>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</si>
  <si>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</si>
  <si>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</si>
  <si>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</si>
  <si>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</si>
  <si>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</si>
  <si>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</si>
  <si>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</si>
  <si>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</si>
  <si>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</si>
  <si>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</si>
  <si>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</si>
  <si>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</si>
  <si>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</si>
  <si>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</si>
  <si>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</si>
  <si>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</si>
  <si>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</si>
  <si>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</si>
  <si>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</si>
  <si>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</si>
  <si>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</si>
  <si>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</si>
  <si>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</si>
  <si>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</si>
  <si>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</si>
  <si>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</si>
  <si>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</si>
  <si>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</si>
  <si>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</si>
  <si>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</si>
  <si>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</si>
  <si>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</si>
  <si>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</si>
  <si>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</si>
  <si>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</si>
  <si>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</si>
  <si>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</si>
  <si>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</si>
  <si>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</si>
  <si>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</si>
  <si>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</si>
  <si>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</si>
  <si>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</si>
  <si>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</si>
  <si>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</si>
  <si>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</si>
  <si>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</si>
  <si>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</si>
  <si>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</si>
  <si>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</si>
  <si>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</si>
  <si>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</si>
  <si>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</si>
  <si>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</si>
  <si>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</si>
  <si>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</si>
  <si>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</si>
  <si>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</si>
  <si>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</si>
  <si>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</si>
  <si>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</si>
  <si>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</si>
  <si>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</si>
  <si>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</si>
  <si>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</si>
  <si>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</si>
  <si>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</si>
  <si>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</si>
  <si>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</si>
  <si>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</si>
  <si>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</si>
  <si>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</si>
  <si>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</si>
  <si>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</si>
  <si>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</si>
  <si>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</si>
  <si>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</si>
  <si>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</si>
  <si>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</si>
  <si>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</si>
  <si>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</si>
  <si>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</si>
  <si>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</si>
  <si>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</si>
  <si>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</si>
  <si>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</si>
  <si>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</si>
  <si>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</si>
  <si>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</si>
  <si>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</si>
  <si>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</si>
  <si>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</si>
  <si>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</si>
  <si>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</si>
  <si>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</si>
  <si>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</si>
  <si>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</si>
  <si>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</si>
  <si>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</si>
  <si>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</si>
  <si>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</si>
  <si>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</si>
  <si>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</si>
  <si>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</si>
  <si>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</si>
  <si>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</si>
  <si>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</si>
  <si>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</si>
  <si>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</si>
  <si>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</si>
  <si>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</si>
  <si>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</si>
  <si>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</si>
  <si>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</si>
  <si>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</si>
  <si>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</si>
  <si>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</si>
  <si>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</si>
  <si>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</si>
  <si>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</si>
  <si>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</si>
  <si>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</si>
  <si>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</si>
  <si>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</si>
  <si>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</si>
  <si>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</si>
  <si>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</si>
  <si>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</si>
  <si>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</si>
  <si>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</si>
  <si>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</si>
  <si>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</si>
  <si>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</si>
  <si>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</si>
  <si>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</si>
  <si>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</si>
  <si>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</si>
  <si>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</si>
  <si>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</si>
  <si>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</si>
  <si>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</si>
  <si>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</si>
  <si>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</si>
  <si>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</si>
  <si>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</si>
  <si>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</si>
  <si>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</si>
  <si>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</si>
  <si>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</si>
  <si>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</si>
  <si>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</si>
  <si>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</si>
  <si>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</si>
  <si>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</si>
  <si>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</si>
  <si>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</si>
  <si>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</si>
  <si>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</si>
  <si>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</si>
  <si>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</si>
  <si>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</si>
  <si>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</si>
  <si>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</si>
  <si>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</si>
  <si>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</si>
  <si>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</si>
  <si>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</si>
  <si>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</si>
  <si>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</si>
  <si>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</si>
  <si>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</si>
  <si>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</si>
  <si>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</si>
  <si>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</si>
  <si>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</si>
  <si>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</si>
  <si>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</si>
  <si>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</si>
  <si>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</si>
  <si>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</si>
  <si>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</si>
  <si>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</si>
  <si>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</si>
  <si>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</si>
  <si>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</si>
  <si>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</si>
  <si>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</si>
  <si>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</si>
  <si>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</si>
  <si>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</si>
  <si>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</si>
  <si>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</si>
  <si>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</si>
  <si>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</si>
  <si>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</si>
  <si>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</si>
  <si>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</si>
  <si>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</si>
  <si>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</si>
  <si>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</si>
  <si>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</si>
  <si>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</si>
  <si>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</si>
  <si>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</si>
  <si>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</si>
  <si>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</si>
  <si>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</si>
  <si>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</si>
  <si>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</si>
  <si>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</si>
  <si>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</si>
  <si>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</si>
  <si>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</si>
  <si>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</si>
  <si>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</si>
  <si>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</si>
  <si>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</si>
  <si>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</si>
  <si>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</si>
  <si>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</si>
  <si>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</si>
  <si>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</si>
  <si>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</si>
  <si>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</si>
  <si>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</si>
  <si>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</si>
  <si>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</si>
  <si>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</si>
  <si>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</si>
  <si>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</si>
  <si>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</si>
  <si>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</si>
  <si>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</si>
  <si>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</si>
  <si>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</si>
  <si>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</si>
  <si>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</si>
  <si>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</si>
  <si>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</si>
  <si>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</si>
  <si>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</si>
  <si>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</si>
  <si>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</si>
  <si>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</si>
  <si>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</si>
  <si>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</si>
  <si>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</si>
  <si>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</si>
  <si>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</si>
  <si>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</si>
  <si>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</si>
  <si>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</si>
  <si>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</si>
  <si>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</si>
  <si>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</si>
  <si>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</si>
  <si>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</si>
  <si>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</si>
  <si>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</si>
  <si>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</si>
  <si>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</si>
  <si>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</si>
  <si>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</si>
  <si>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</si>
  <si>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</si>
  <si>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</si>
  <si>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</si>
  <si>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</si>
  <si>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</si>
  <si>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</si>
  <si>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</si>
  <si>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</si>
  <si>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</si>
  <si>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</si>
  <si>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</si>
  <si>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</si>
  <si>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</si>
  <si>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</si>
  <si>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</si>
  <si>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</si>
  <si>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</si>
  <si>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</si>
  <si>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</si>
  <si>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</si>
  <si>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</si>
  <si>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</si>
  <si>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</si>
  <si>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</si>
  <si>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</si>
  <si>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</si>
  <si>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</si>
  <si>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</si>
  <si>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</si>
  <si>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</si>
  <si>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</si>
  <si>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</si>
  <si>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</si>
  <si>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</si>
  <si>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</si>
  <si>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</si>
  <si>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</si>
  <si>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</si>
  <si>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</si>
  <si>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</si>
  <si>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</si>
  <si>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</si>
  <si>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</si>
  <si>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</si>
  <si>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</si>
  <si>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</si>
  <si>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</si>
  <si>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</si>
  <si>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</si>
  <si>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</si>
  <si>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</si>
  <si>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</si>
  <si>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</si>
  <si>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</si>
  <si>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</si>
  <si>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</si>
  <si>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</si>
  <si>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</si>
  <si>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</si>
  <si>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</si>
  <si>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</si>
  <si>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</si>
  <si>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</si>
  <si>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</si>
  <si>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</si>
  <si>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</si>
  <si>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</si>
  <si>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</si>
  <si>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</si>
  <si>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</si>
  <si>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</si>
  <si>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</si>
  <si>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</si>
  <si>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</si>
  <si>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</si>
  <si>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</si>
  <si>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</si>
  <si>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</si>
  <si>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</si>
  <si>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</si>
  <si>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</si>
  <si>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</si>
  <si>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</si>
  <si>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</si>
  <si>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</si>
  <si>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</si>
  <si>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</si>
  <si>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</si>
  <si>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</si>
  <si>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</si>
  <si>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</si>
  <si>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</si>
  <si>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</si>
  <si>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</si>
  <si>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</si>
  <si>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</si>
  <si>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</si>
  <si>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</si>
  <si>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</si>
  <si>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</si>
  <si>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</si>
  <si>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</si>
  <si>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</si>
  <si>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</si>
  <si>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</si>
  <si>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</si>
  <si>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</si>
  <si>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</si>
  <si>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</si>
  <si>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</si>
  <si>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</si>
  <si>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</si>
  <si>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</si>
  <si>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</si>
  <si>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</si>
  <si>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</si>
  <si>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</si>
  <si>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</si>
  <si>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</si>
  <si>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</si>
  <si>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</si>
  <si>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</si>
  <si>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</si>
  <si>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</si>
  <si>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</si>
  <si>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</si>
  <si>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</si>
  <si>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</si>
  <si>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</si>
  <si>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</si>
  <si>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</si>
  <si>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</si>
  <si>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</si>
  <si>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</si>
  <si>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</si>
  <si>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</si>
  <si>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</si>
  <si>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</si>
  <si>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</si>
  <si>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</si>
  <si>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</si>
  <si>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</si>
  <si>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</si>
  <si>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</si>
  <si>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</si>
  <si>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</si>
  <si>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</si>
  <si>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</si>
  <si>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</si>
  <si>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</si>
  <si>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</si>
  <si>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</si>
  <si>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</si>
  <si>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</si>
  <si>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</si>
  <si>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</si>
  <si>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</si>
  <si>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</si>
  <si>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</si>
  <si>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</si>
  <si>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</si>
  <si>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</si>
  <si>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</si>
  <si>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</si>
  <si>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</si>
  <si>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</si>
  <si>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</si>
  <si>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</si>
  <si>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</si>
  <si>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</si>
  <si>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</si>
  <si>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</si>
  <si>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</si>
  <si>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</si>
  <si>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</si>
  <si>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</si>
  <si>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</si>
  <si>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</si>
  <si>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</si>
  <si>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</si>
  <si>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</si>
  <si>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</si>
  <si>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</si>
  <si>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</si>
  <si>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</si>
  <si>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</si>
  <si>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</si>
  <si>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</si>
  <si>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</si>
  <si>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</si>
  <si>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</si>
  <si>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</si>
  <si>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</si>
  <si>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</si>
  <si>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</si>
  <si>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</si>
  <si>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</si>
  <si>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</si>
  <si>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</si>
  <si>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</si>
  <si>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</si>
  <si>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</si>
  <si>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</si>
  <si>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</si>
  <si>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</si>
  <si>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</si>
  <si>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</si>
  <si>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</si>
  <si>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</si>
  <si>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</si>
  <si>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</si>
  <si>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</si>
  <si>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</si>
  <si>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</si>
  <si>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</si>
  <si>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</si>
  <si>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</si>
  <si>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</si>
  <si>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</si>
  <si>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</si>
  <si>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</si>
  <si>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</si>
  <si>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</si>
  <si>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</si>
  <si>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</si>
  <si>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</si>
  <si>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</si>
  <si>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</si>
  <si>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</si>
  <si>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</si>
  <si>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</si>
  <si>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</si>
  <si>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</si>
  <si>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</si>
  <si>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</si>
  <si>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</si>
  <si>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</si>
  <si>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</si>
  <si>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</si>
  <si>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</si>
  <si>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</si>
  <si>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</si>
  <si>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</si>
  <si>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</si>
  <si>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</si>
  <si>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</si>
  <si>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</si>
  <si>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</si>
  <si>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</si>
  <si>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</si>
  <si>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</si>
  <si>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</si>
  <si>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</si>
  <si>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</si>
  <si>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</si>
  <si>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</si>
  <si>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</si>
  <si>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</si>
  <si>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</si>
  <si>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</si>
  <si>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</si>
  <si>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</si>
  <si>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</si>
  <si>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</si>
  <si>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</si>
  <si>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</si>
  <si>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</si>
  <si>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</si>
  <si>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</si>
  <si>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</si>
  <si>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</si>
  <si>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</si>
  <si>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</si>
  <si>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</si>
  <si>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</si>
  <si>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</si>
  <si>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</si>
  <si>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</si>
  <si>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</si>
  <si>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</si>
  <si>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</si>
  <si>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</si>
  <si>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</si>
  <si>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</si>
  <si>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</si>
  <si>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</si>
  <si>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</si>
  <si>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</si>
  <si>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</si>
  <si>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</si>
  <si>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</si>
  <si>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</si>
  <si>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</si>
  <si>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</si>
  <si>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</si>
  <si>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</si>
  <si>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</si>
  <si>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</si>
  <si>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</si>
  <si>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</si>
  <si>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</si>
  <si>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</si>
  <si>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</si>
  <si>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</si>
  <si>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</si>
  <si>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</si>
  <si>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</si>
  <si>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</si>
  <si>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</si>
  <si>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</si>
  <si>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</si>
  <si>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</si>
  <si>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</si>
  <si>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</si>
  <si>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</si>
  <si>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</si>
  <si>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</si>
  <si>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</si>
  <si>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</si>
  <si>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</si>
  <si>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</si>
  <si>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</si>
  <si>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</si>
  <si>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</si>
  <si>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</si>
  <si>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</si>
  <si>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</si>
  <si>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</si>
  <si>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</si>
  <si>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</si>
  <si>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</si>
  <si>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</si>
  <si>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</si>
  <si>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</si>
  <si>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</si>
  <si>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</si>
  <si>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</si>
  <si>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</si>
  <si>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</si>
  <si>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</si>
  <si>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</si>
  <si>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</si>
  <si>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</si>
  <si>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</si>
  <si>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</si>
  <si>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</si>
  <si>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</si>
  <si>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</si>
  <si>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</si>
  <si>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</si>
  <si>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</si>
  <si>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</si>
  <si>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</si>
  <si>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</si>
  <si>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</si>
  <si>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</si>
  <si>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</si>
  <si>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</si>
  <si>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</si>
  <si>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</si>
  <si>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</si>
  <si>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</si>
  <si>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</si>
  <si>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</si>
  <si>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</si>
  <si>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</si>
  <si>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</si>
  <si>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</si>
  <si>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</si>
  <si>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</si>
  <si>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</si>
  <si>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</si>
  <si>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</si>
  <si>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</si>
  <si>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</si>
  <si>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</si>
  <si>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</si>
  <si>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</si>
  <si>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</si>
  <si>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</si>
  <si>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</si>
  <si>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</si>
  <si>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</si>
  <si>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</si>
  <si>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</si>
  <si>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</si>
  <si>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</si>
  <si>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</si>
  <si>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</si>
  <si>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</si>
  <si>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</si>
  <si>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</si>
  <si>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</si>
  <si>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</si>
  <si>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</si>
  <si>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</si>
  <si>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</si>
  <si>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</si>
  <si>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</si>
  <si>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</si>
  <si>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</si>
  <si>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</si>
  <si>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</si>
  <si>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</si>
  <si>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</si>
  <si>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</si>
  <si>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</si>
  <si>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</si>
  <si>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</si>
  <si>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</si>
  <si>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</si>
  <si>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</si>
  <si>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</si>
  <si>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</si>
  <si>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</si>
  <si>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</si>
  <si>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</si>
  <si>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</si>
  <si>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</si>
  <si>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</si>
  <si>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</si>
  <si>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</si>
  <si>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</si>
  <si>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</si>
  <si>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</si>
  <si>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</si>
  <si>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</si>
  <si>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</si>
  <si>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</si>
  <si>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</si>
  <si>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</si>
  <si>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</si>
  <si>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</si>
  <si>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</si>
  <si>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</si>
  <si>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</si>
  <si>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</si>
  <si>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</si>
  <si>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</si>
  <si>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</si>
  <si>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</si>
  <si>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</si>
  <si>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</si>
  <si>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</si>
  <si>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</si>
  <si>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</si>
  <si>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</si>
  <si>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</si>
  <si>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</si>
  <si>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</si>
  <si>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</si>
  <si>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</si>
  <si>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</si>
  <si>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</si>
  <si>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</si>
  <si>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</si>
  <si>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</si>
  <si>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</si>
  <si>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</si>
  <si>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</si>
  <si>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</si>
  <si>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</si>
  <si>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</si>
  <si>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</si>
  <si>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</si>
  <si>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</si>
  <si>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</si>
  <si>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</si>
  <si>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</si>
  <si>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</si>
  <si>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</si>
  <si>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</si>
  <si>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</si>
  <si>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</si>
  <si>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</si>
  <si>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</si>
  <si>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</si>
  <si>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</si>
  <si>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</si>
  <si>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</si>
  <si>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</si>
  <si>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</si>
  <si>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</si>
  <si>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</si>
  <si>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</si>
  <si>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</si>
  <si>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</si>
  <si>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</si>
  <si>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</si>
  <si>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</si>
  <si>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</si>
  <si>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</si>
  <si>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</si>
  <si>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</si>
  <si>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</si>
  <si>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</si>
  <si>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</si>
  <si>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</si>
  <si>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</si>
  <si>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</si>
  <si>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</si>
  <si>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</si>
  <si>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</si>
  <si>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</si>
  <si>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</si>
  <si>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</si>
  <si>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</si>
  <si>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</si>
  <si>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</si>
  <si>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</si>
  <si>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</si>
  <si>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</si>
  <si>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</si>
  <si>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</si>
  <si>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</si>
  <si>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</si>
  <si>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</si>
  <si>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</si>
  <si>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</si>
  <si>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</si>
  <si>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</si>
  <si>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</si>
  <si>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</si>
  <si>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</si>
  <si>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</si>
  <si>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</si>
  <si>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</si>
  <si>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</si>
  <si>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</si>
  <si>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</si>
  <si>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</si>
  <si>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</si>
  <si>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</si>
  <si>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</si>
  <si>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</si>
  <si>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</si>
  <si>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</si>
  <si>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</si>
  <si>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</si>
  <si>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</si>
  <si>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</si>
  <si>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</si>
  <si>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</si>
  <si>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</si>
  <si>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</si>
  <si>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</si>
  <si>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</si>
  <si>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</si>
  <si>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</si>
  <si>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</si>
  <si>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</si>
  <si>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</si>
  <si>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</si>
  <si>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</si>
  <si>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</si>
  <si>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</si>
  <si>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</si>
  <si>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</si>
  <si>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</si>
  <si>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</si>
  <si>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</si>
  <si>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</si>
  <si>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</si>
  <si>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</si>
  <si>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</si>
  <si>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</si>
  <si>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</si>
  <si>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</si>
  <si>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</si>
  <si>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</si>
  <si>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</si>
  <si>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</si>
  <si>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</si>
  <si>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</si>
  <si>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</si>
  <si>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</si>
  <si>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</si>
  <si>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</si>
  <si>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</si>
  <si>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</si>
  <si>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</si>
  <si>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</si>
  <si>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</si>
  <si>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</si>
  <si>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</si>
  <si>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</si>
  <si>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</si>
  <si>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</si>
  <si>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</si>
  <si>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</si>
  <si>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</si>
  <si>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</si>
  <si>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</si>
  <si>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</si>
  <si>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</si>
  <si>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</si>
  <si>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</si>
  <si>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</si>
  <si>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</si>
  <si>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</si>
  <si>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</si>
  <si>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</si>
  <si>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</si>
  <si>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</si>
  <si>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</si>
  <si>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</si>
  <si>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</si>
  <si>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</si>
  <si>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</si>
  <si>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</si>
  <si>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</si>
  <si>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</si>
  <si>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</si>
  <si>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</si>
  <si>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</si>
  <si>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</si>
  <si>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</si>
  <si>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</si>
  <si>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</si>
  <si>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</si>
  <si>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</si>
  <si>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</si>
  <si>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</si>
  <si>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</si>
  <si>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</si>
  <si>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</si>
  <si>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</si>
  <si>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</si>
  <si>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</si>
  <si>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</si>
  <si>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</si>
  <si>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</si>
  <si>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</si>
  <si>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</si>
  <si>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</si>
  <si>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</si>
  <si>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</si>
  <si>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</si>
  <si>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</si>
  <si>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</si>
  <si>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</si>
  <si>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</si>
  <si>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</si>
  <si>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</si>
  <si>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</si>
  <si>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</si>
  <si>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</si>
  <si>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</si>
  <si>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</si>
  <si>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</si>
  <si>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</si>
  <si>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</si>
  <si>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</si>
  <si>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</si>
  <si>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</si>
  <si>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</si>
  <si>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</si>
  <si>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</si>
  <si>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</si>
  <si>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</si>
  <si>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</si>
  <si>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</si>
  <si>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</si>
  <si>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</si>
  <si>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</si>
  <si>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</si>
  <si>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</si>
  <si>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</si>
  <si>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</si>
  <si>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</si>
  <si>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</si>
  <si>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</si>
  <si>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</si>
  <si>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</si>
  <si>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</si>
  <si>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</si>
  <si>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</si>
  <si>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</si>
  <si>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</si>
  <si>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</si>
  <si>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</si>
  <si>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</si>
  <si>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</si>
  <si>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</si>
  <si>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</si>
  <si>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</si>
  <si>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</si>
  <si>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</si>
  <si>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</si>
  <si>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</si>
  <si>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</si>
  <si>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</si>
  <si>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</si>
  <si>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</si>
  <si>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</si>
  <si>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</si>
  <si>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</si>
  <si>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</si>
  <si>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</si>
  <si>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</si>
  <si>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</si>
  <si>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</si>
  <si>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</si>
  <si>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</si>
  <si>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</si>
  <si>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</si>
  <si>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</si>
  <si>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</si>
  <si>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</si>
  <si>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</si>
  <si>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</si>
  <si>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</si>
  <si>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</si>
  <si>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</si>
  <si>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</si>
  <si>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</si>
  <si>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</si>
  <si>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</si>
  <si>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</si>
  <si>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</si>
  <si>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</si>
  <si>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</si>
  <si>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</si>
  <si>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</si>
  <si>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</si>
  <si>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</si>
  <si>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</si>
  <si>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</si>
  <si>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</si>
  <si>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</si>
  <si>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</si>
  <si>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</si>
  <si>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</si>
  <si>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</si>
  <si>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</si>
  <si>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</si>
  <si>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</si>
  <si>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</si>
  <si>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</si>
  <si>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</si>
  <si>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</si>
  <si>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</si>
  <si>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</si>
  <si>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</si>
  <si>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</si>
  <si>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</si>
  <si>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</si>
  <si>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</si>
  <si>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</si>
  <si>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</si>
  <si>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</si>
  <si>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</si>
  <si>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</si>
  <si>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</si>
  <si>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</si>
  <si>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</si>
  <si>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</si>
  <si>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</si>
  <si>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</si>
  <si>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</si>
  <si>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</si>
  <si>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</si>
  <si>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</si>
  <si>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</si>
  <si>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</si>
  <si>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</si>
  <si>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</si>
  <si>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</si>
  <si>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</si>
  <si>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</si>
  <si>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</si>
  <si>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</si>
  <si>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</si>
  <si>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</si>
  <si>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</si>
  <si>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</si>
  <si>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</si>
  <si>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</si>
  <si>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</si>
  <si>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</si>
  <si>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</si>
  <si>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</si>
  <si>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</si>
  <si>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</si>
  <si>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</si>
  <si>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</si>
  <si>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</si>
  <si>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</si>
  <si>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</si>
  <si>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</si>
  <si>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</si>
  <si>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</si>
  <si>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</si>
  <si>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</si>
  <si>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</si>
  <si>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</si>
  <si>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</si>
  <si>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</si>
  <si>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</si>
  <si>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</si>
  <si>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</si>
  <si>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</si>
  <si>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</si>
  <si>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</si>
  <si>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</si>
  <si>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</si>
  <si>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</si>
  <si>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</si>
  <si>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</si>
  <si>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</si>
  <si>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</si>
  <si>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</si>
  <si>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</si>
  <si>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</si>
  <si>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</si>
  <si>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</si>
  <si>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</si>
  <si>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</si>
  <si>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</si>
  <si>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</si>
  <si>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</si>
  <si>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</si>
  <si>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</si>
  <si>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</si>
  <si>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</si>
  <si>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</si>
  <si>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</si>
  <si>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</si>
  <si>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</si>
  <si>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</si>
  <si>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</si>
  <si>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</si>
  <si>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</si>
  <si>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</si>
  <si>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</si>
  <si>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</si>
  <si>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</si>
  <si>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</si>
  <si>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</si>
  <si>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</si>
  <si>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</si>
  <si>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</si>
  <si>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</si>
  <si>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</si>
  <si>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</si>
  <si>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</si>
  <si>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</si>
  <si>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</si>
  <si>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</si>
  <si>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</si>
  <si>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</si>
  <si>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</si>
  <si>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</si>
  <si>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</si>
  <si>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</si>
  <si>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</si>
  <si>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</si>
  <si>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</si>
  <si>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</si>
  <si>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</si>
  <si>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</si>
  <si>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</si>
  <si>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</si>
  <si>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</si>
  <si>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</si>
  <si>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</si>
  <si>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</si>
  <si>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</si>
  <si>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</si>
  <si>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</si>
  <si>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</si>
  <si>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</si>
  <si>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</si>
  <si>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</si>
  <si>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</si>
  <si>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</si>
  <si>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</si>
  <si>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</si>
  <si>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</si>
  <si>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</si>
  <si>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</si>
  <si>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</si>
  <si>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</si>
  <si>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</si>
  <si>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</si>
  <si>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</si>
  <si>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</si>
  <si>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</si>
  <si>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</si>
  <si>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</si>
  <si>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</si>
  <si>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</si>
  <si>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</si>
  <si>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</si>
  <si>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</si>
  <si>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</si>
  <si>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</si>
  <si>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</si>
  <si>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</si>
  <si>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</si>
  <si>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</si>
  <si>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</si>
  <si>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</si>
  <si>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</si>
  <si>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</si>
  <si>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</si>
  <si>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</si>
  <si>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</si>
  <si>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</si>
  <si>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</si>
  <si>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</si>
  <si>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</si>
  <si>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</si>
  <si>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</si>
  <si>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</si>
  <si>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</si>
  <si>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</si>
  <si>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</si>
  <si>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</si>
  <si>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</si>
  <si>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</si>
  <si>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</si>
  <si>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</si>
  <si>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</si>
  <si>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</si>
  <si>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</si>
  <si>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</si>
  <si>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</si>
  <si>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</si>
  <si>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</si>
  <si>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</si>
  <si>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</si>
  <si>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</si>
  <si>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</si>
  <si>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</si>
  <si>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</si>
  <si>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</si>
  <si>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</si>
  <si>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</si>
  <si>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</si>
  <si>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</si>
  <si>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</si>
  <si>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</si>
  <si>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</si>
  <si>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</si>
  <si>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</si>
  <si>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</si>
  <si>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</si>
  <si>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</si>
  <si>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</si>
  <si>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</si>
  <si>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</si>
  <si>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</si>
  <si>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</si>
  <si>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</si>
  <si>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</si>
  <si>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</si>
  <si>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</si>
  <si>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</si>
  <si>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</si>
  <si>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</si>
  <si>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</si>
  <si>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</si>
  <si>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</si>
  <si>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</si>
  <si>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</si>
  <si>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</si>
  <si>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</si>
  <si>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</si>
  <si>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</si>
  <si>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</si>
  <si>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</si>
  <si>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</si>
  <si>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</si>
  <si>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</si>
  <si>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</si>
  <si>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</si>
  <si>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</si>
  <si>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</si>
  <si>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</si>
  <si>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</si>
  <si>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</si>
  <si>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</si>
  <si>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</si>
  <si>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</si>
  <si>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</si>
  <si>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</si>
  <si>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</si>
  <si>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</si>
  <si>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</si>
  <si>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</si>
  <si>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</si>
  <si>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</si>
  <si>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</si>
  <si>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</si>
  <si>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</si>
  <si>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</si>
  <si>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</si>
  <si>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</si>
  <si>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</si>
  <si>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</si>
  <si>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</si>
  <si>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</si>
  <si>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</si>
  <si>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</si>
  <si>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</si>
  <si>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</si>
  <si>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</si>
  <si>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</si>
  <si>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</si>
  <si>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</si>
  <si>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</si>
  <si>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</si>
  <si>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</si>
  <si>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</si>
  <si>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</si>
  <si>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</si>
  <si>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</si>
  <si>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</si>
  <si>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</si>
  <si>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</si>
  <si>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</si>
  <si>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</si>
  <si>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</si>
  <si>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</si>
  <si>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</si>
  <si>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</si>
  <si>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</si>
  <si>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</si>
  <si>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</si>
  <si>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</si>
  <si>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</si>
  <si>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</si>
  <si>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</si>
  <si>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</si>
  <si>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</si>
  <si>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</si>
  <si>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</si>
  <si>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</si>
  <si>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</si>
  <si>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</si>
  <si>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</si>
  <si>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</si>
  <si>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</si>
  <si>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</si>
  <si>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</si>
  <si>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</si>
  <si>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</si>
  <si>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</si>
  <si>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</si>
  <si>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</si>
  <si>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</si>
  <si>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</si>
  <si>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</si>
  <si>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</si>
  <si>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</si>
  <si>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</si>
  <si>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</si>
  <si>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</si>
  <si>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</si>
  <si>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</si>
  <si>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</si>
  <si>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</si>
  <si>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</si>
  <si>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</si>
  <si>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</si>
  <si>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</si>
  <si>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</si>
  <si>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</si>
  <si>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</si>
  <si>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</si>
  <si>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</si>
  <si>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</si>
  <si>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</si>
  <si>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</si>
  <si>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</si>
  <si>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</si>
  <si>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</si>
  <si>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</si>
  <si>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</si>
  <si>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</si>
  <si>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</si>
  <si>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</si>
  <si>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</si>
  <si>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</si>
  <si>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</si>
  <si>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</si>
  <si>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</si>
  <si>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</si>
  <si>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</si>
  <si>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</si>
  <si>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</si>
  <si>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</si>
  <si>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</si>
  <si>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</si>
  <si>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</si>
  <si>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</si>
  <si>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</si>
  <si>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</si>
  <si>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</si>
  <si>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</si>
  <si>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</si>
  <si>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</si>
  <si>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</si>
  <si>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</si>
  <si>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</si>
  <si>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</si>
  <si>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</si>
  <si>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</si>
  <si>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</si>
  <si>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</si>
  <si>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</si>
  <si>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</si>
  <si>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</si>
  <si>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</si>
  <si>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</si>
  <si>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</si>
  <si>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</si>
  <si>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</si>
  <si>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</si>
  <si>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</si>
  <si>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</si>
  <si>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</si>
  <si>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</si>
  <si>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</si>
  <si>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</si>
  <si>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</si>
  <si>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</si>
  <si>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</si>
  <si>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</si>
  <si>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</si>
  <si>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</si>
  <si>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</si>
  <si>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</si>
  <si>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</si>
  <si>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</si>
  <si>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</si>
  <si>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</si>
  <si>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</si>
  <si>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</si>
  <si>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</si>
  <si>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</si>
  <si>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</si>
  <si>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</si>
  <si>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</si>
  <si>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</si>
  <si>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</si>
  <si>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</si>
  <si>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</si>
  <si>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</si>
  <si>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</si>
  <si>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</si>
  <si>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</si>
  <si>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</si>
  <si>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</si>
  <si>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</si>
  <si>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</si>
  <si>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</si>
  <si>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</si>
  <si>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</si>
  <si>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</si>
  <si>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</si>
  <si>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</si>
  <si>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</si>
  <si>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</si>
  <si>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</si>
  <si>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</si>
  <si>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</si>
  <si>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</si>
  <si>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</si>
  <si>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</si>
  <si>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</si>
  <si>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</si>
  <si>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</si>
  <si>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</si>
  <si>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</si>
  <si>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</si>
  <si>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</si>
  <si>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</si>
  <si>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</si>
  <si>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</si>
  <si>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</si>
  <si>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</si>
  <si>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</si>
  <si>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</si>
  <si>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</si>
  <si>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</si>
  <si>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</si>
  <si>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</si>
  <si>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</si>
  <si>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</si>
  <si>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</si>
  <si>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</si>
  <si>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</si>
  <si>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</si>
  <si>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</si>
  <si>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</si>
  <si>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</si>
  <si>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</si>
  <si>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</si>
  <si>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</si>
  <si>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</si>
  <si>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</si>
  <si>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</si>
  <si>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</si>
  <si>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</si>
  <si>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</si>
  <si>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</si>
  <si>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</si>
  <si>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</si>
  <si>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</si>
  <si>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</si>
  <si>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</si>
  <si>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</si>
  <si>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</si>
  <si>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</si>
  <si>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</si>
  <si>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</si>
  <si>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</si>
  <si>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</si>
  <si>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</si>
  <si>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</si>
  <si>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</si>
  <si>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</si>
  <si>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</si>
  <si>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</si>
  <si>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</si>
  <si>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</si>
  <si>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</si>
  <si>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</si>
  <si>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</si>
  <si>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</si>
  <si>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</si>
  <si>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</si>
  <si>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</si>
  <si>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</si>
  <si>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</si>
  <si>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</si>
  <si>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</si>
  <si>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</si>
  <si>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</si>
  <si>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</si>
  <si>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</si>
  <si>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</si>
  <si>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</si>
  <si>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</si>
  <si>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</si>
  <si>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</si>
  <si>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</si>
  <si>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</si>
  <si>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</si>
  <si>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</si>
  <si>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</si>
  <si>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</si>
  <si>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</si>
  <si>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</si>
  <si>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</si>
  <si>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</si>
  <si>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</si>
  <si>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</si>
  <si>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</si>
  <si>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</si>
  <si>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</si>
  <si>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</si>
  <si>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</si>
  <si>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</si>
  <si>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</si>
  <si>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</si>
  <si>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</si>
  <si>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</si>
  <si>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</si>
  <si>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</si>
  <si>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</si>
  <si>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</si>
  <si>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</si>
  <si>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</si>
  <si>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</si>
  <si>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</si>
  <si>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</si>
  <si>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</si>
  <si>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</si>
  <si>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</si>
  <si>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</si>
  <si>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</si>
  <si>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</si>
  <si>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</si>
  <si>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</si>
  <si>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</si>
  <si>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</si>
  <si>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</si>
  <si>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</si>
  <si>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</si>
  <si>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</si>
  <si>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</si>
  <si>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</si>
  <si>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</si>
  <si>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</si>
  <si>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</si>
  <si>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</si>
  <si>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</si>
  <si>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</si>
  <si>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</si>
  <si>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</si>
  <si>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</si>
  <si>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</si>
  <si>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</si>
  <si>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</si>
  <si>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</si>
  <si>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</si>
  <si>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</si>
  <si>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</si>
  <si>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</si>
  <si>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</si>
  <si>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</si>
  <si>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</si>
  <si>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</si>
  <si>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</si>
  <si>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</si>
  <si>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</si>
  <si>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</si>
  <si>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</si>
  <si>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</si>
  <si>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</si>
  <si>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</si>
  <si>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</si>
  <si>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</si>
  <si>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</si>
  <si>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</si>
  <si>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</si>
  <si>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</si>
  <si>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</si>
  <si>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</si>
  <si>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</si>
  <si>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</si>
  <si>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</si>
  <si>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</si>
  <si>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</si>
  <si>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</si>
  <si>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</si>
  <si>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</si>
  <si>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</si>
  <si>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</si>
  <si>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</si>
  <si>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</si>
  <si>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</si>
  <si>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</si>
  <si>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</si>
  <si>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</si>
  <si>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</si>
  <si>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</si>
  <si>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</si>
  <si>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</si>
  <si>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</si>
  <si>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</si>
  <si>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</si>
  <si>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</si>
  <si>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</si>
  <si>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</si>
  <si>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</si>
  <si>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</si>
  <si>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</si>
  <si>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</si>
  <si>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</si>
  <si>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</si>
  <si>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</si>
  <si>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</si>
  <si>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</si>
  <si>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</si>
  <si>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</si>
  <si>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</si>
  <si>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</si>
  <si>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</si>
  <si>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</si>
  <si>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</si>
  <si>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</si>
  <si>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</si>
  <si>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</si>
  <si>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</si>
  <si>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</si>
  <si>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</si>
  <si>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</si>
  <si>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</si>
  <si>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</si>
  <si>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</si>
  <si>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</si>
  <si>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</si>
  <si>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</si>
  <si>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</si>
  <si>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</si>
  <si>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</si>
  <si>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</si>
  <si>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</si>
  <si>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</si>
  <si>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</si>
  <si>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</si>
  <si>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</si>
  <si>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</si>
  <si>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</si>
  <si>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</si>
  <si>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</si>
  <si>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</si>
  <si>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</si>
  <si>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</si>
  <si>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</si>
  <si>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</si>
  <si>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</si>
  <si>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</si>
  <si>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</si>
  <si>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</si>
  <si>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</si>
  <si>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</si>
  <si>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</si>
  <si>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</si>
  <si>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</si>
  <si>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</si>
  <si>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</si>
  <si>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</si>
  <si>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</si>
  <si>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</si>
  <si>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</si>
  <si>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</si>
  <si>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</si>
  <si>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</si>
  <si>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</si>
  <si>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</si>
  <si>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</si>
  <si>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</si>
  <si>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</si>
  <si>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</si>
  <si>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</si>
  <si>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</si>
  <si>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</si>
  <si>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</si>
  <si>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</si>
  <si>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</si>
  <si>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</si>
  <si>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</si>
  <si>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</si>
  <si>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</si>
  <si>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</si>
  <si>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</si>
  <si>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</si>
  <si>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</si>
  <si>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</si>
  <si>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</si>
  <si>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</si>
  <si>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</si>
  <si>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</si>
  <si>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</si>
  <si>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</si>
  <si>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</si>
  <si>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</si>
  <si>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</si>
  <si>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</si>
  <si>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</si>
  <si>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</si>
  <si>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</si>
  <si>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</si>
  <si>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</si>
  <si>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</si>
  <si>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</si>
  <si>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</si>
  <si>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</si>
  <si>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</si>
  <si>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</si>
  <si>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</si>
  <si>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</si>
  <si>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</si>
  <si>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</si>
  <si>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</si>
  <si>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</si>
  <si>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</si>
  <si>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</si>
  <si>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</si>
  <si>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</si>
  <si>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</si>
  <si>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</si>
  <si>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</si>
  <si>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</si>
  <si>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</si>
  <si>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</si>
  <si>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</si>
  <si>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</si>
  <si>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</si>
  <si>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</si>
  <si>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</si>
  <si>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</si>
  <si>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</si>
  <si>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</si>
  <si>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</si>
  <si>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</si>
  <si>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</si>
  <si>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</si>
  <si>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</si>
  <si>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</si>
  <si>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</si>
  <si>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</si>
  <si>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</si>
  <si>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</si>
  <si>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</si>
  <si>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</si>
  <si>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</si>
  <si>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</si>
  <si>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</si>
  <si>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</si>
  <si>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</si>
  <si>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</si>
  <si>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</si>
  <si>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</si>
  <si>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</si>
  <si>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</si>
  <si>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</si>
  <si>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</si>
  <si>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</si>
  <si>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</si>
  <si>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</si>
  <si>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</si>
  <si>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</si>
  <si>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</si>
  <si>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</si>
  <si>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</si>
  <si>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</si>
  <si>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</si>
  <si>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</si>
  <si>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</si>
  <si>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</si>
  <si>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</si>
  <si>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</si>
  <si>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</si>
  <si>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</si>
  <si>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</si>
  <si>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</si>
  <si>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</si>
  <si>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</si>
  <si>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</si>
  <si>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</si>
  <si>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</si>
  <si>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</si>
  <si>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</si>
  <si>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</si>
  <si>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</si>
  <si>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</si>
  <si>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</si>
  <si>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</si>
  <si>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</si>
  <si>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</si>
  <si>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</si>
  <si>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</si>
  <si>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</si>
  <si>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</si>
  <si>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</si>
  <si>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</si>
  <si>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</si>
  <si>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Percentage_Funded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</si>
  <si>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</si>
  <si>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</si>
  <si>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</si>
  <si>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</si>
  <si>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</si>
  <si>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</si>
  <si>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</si>
  <si>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</si>
  <si>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</si>
  <si>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</si>
  <si>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</si>
  <si>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</si>
  <si>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</si>
  <si>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</si>
  <si>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</si>
  <si>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</si>
  <si>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</si>
  <si>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</si>
  <si>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</si>
  <si>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</si>
  <si>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</si>
  <si>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</si>
  <si>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</si>
  <si>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</si>
  <si>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</si>
  <si>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</si>
  <si>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</si>
  <si>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</si>
  <si>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</si>
  <si>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</si>
  <si>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</si>
  <si>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</si>
  <si>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</si>
  <si>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</si>
  <si>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</si>
  <si>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</si>
  <si>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</si>
  <si>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</si>
  <si>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</si>
  <si>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</si>
  <si>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</si>
  <si>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</si>
  <si>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</si>
  <si>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</si>
  <si>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</si>
  <si>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</si>
  <si>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</si>
  <si>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</si>
  <si>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</si>
  <si>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</si>
  <si>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</si>
  <si>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Parent_Category</t>
  </si>
  <si>
    <t>Subcategory</t>
  </si>
  <si>
    <t>Column Labels</t>
  </si>
  <si>
    <t>Grand Total</t>
  </si>
  <si>
    <t>Count of outcomes</t>
  </si>
  <si>
    <t>(All)</t>
  </si>
  <si>
    <t>Row Labels</t>
  </si>
  <si>
    <t>Date_Created_Conversion"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</si>
  <si>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</si>
  <si>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</si>
  <si>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</si>
  <si>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</si>
  <si>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</si>
  <si>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</si>
  <si>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</si>
  <si>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</si>
  <si>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</si>
  <si>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</si>
  <si>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</si>
  <si>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</si>
  <si>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</si>
  <si>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</si>
  <si>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</si>
  <si>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</si>
  <si>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</si>
  <si>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</si>
  <si>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Mean Goal</t>
  </si>
  <si>
    <t>Median Goal</t>
  </si>
  <si>
    <t xml:space="preserve">Mean Pledged </t>
  </si>
  <si>
    <t>Median Pledged</t>
  </si>
  <si>
    <t>Successful</t>
  </si>
  <si>
    <t>Failed</t>
  </si>
  <si>
    <t>Mean %Funded</t>
  </si>
  <si>
    <t>Median %Funded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</si>
  <si>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</si>
  <si>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</si>
  <si>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</si>
  <si>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</si>
  <si>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</si>
  <si>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</si>
  <si>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Goal</t>
  </si>
  <si>
    <t>Standard Deviation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</si>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</sst>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5" fontId="0" fillId="0" borderId="0" xfId="0" applyNumberFormat="1"/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A0-49D4-B75C-C73874EA5D5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A0-49D4-B75C-C73874EA5D5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A0-49D4-B75C-C73874EA5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6499088"/>
        <c:axId val="926496592"/>
      </c:lineChart>
      <c:catAx>
        <c:axId val="92649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496592"/>
        <c:crosses val="autoZero"/>
        <c:auto val="1"/>
        <c:lblAlgn val="ctr"/>
        <c:lblOffset val="100"/>
        <c:noMultiLvlLbl val="0"/>
      </c:catAx>
      <c:valAx>
        <c:axId val="92649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49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AC-48B2-A8D3-1EAF2AFBE80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AC-48B2-A8D3-1EAF2AFBE80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AC-48B2-A8D3-1EAF2AFBE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6656704"/>
        <c:axId val="1696655456"/>
      </c:lineChart>
      <c:catAx>
        <c:axId val="169665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655456"/>
        <c:crosses val="autoZero"/>
        <c:auto val="1"/>
        <c:lblAlgn val="ctr"/>
        <c:lblOffset val="100"/>
        <c:noMultiLvlLbl val="0"/>
      </c:catAx>
      <c:valAx>
        <c:axId val="169665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65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[Kickstarter_Challenge.xlsx]PCate!PivotTable2</c:name>
    <c:fmtId val="0"/>
  </c:pivotSource>
  <c:chart>
    <c:title>
      <c:layout>
        <c:manualLayout>
          <c:xMode val="edge"/>
          <c:yMode val="edge"/>
          <c:x val="0.41599117873694264"/>
          <c:y val="0.172960886205246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PCate!$B$4:$B$5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PCate!$A$6:$A$7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PCate!$B$6:$B$7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AA-4751-995B-A97A5FFB48A5}"/>
            </c:ext>
          </c:extLst>
        </c:ser>
        <c:ser>
          <c:idx val="1"/>
          <c:order val="1"/>
          <c:tx>
            <c:strRef>
              <c:f>PCate!$C$4:$C$5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PCate!$A$6:$A$7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PCate!$C$6:$C$7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AA-4751-995B-A97A5FFB48A5}"/>
            </c:ext>
          </c:extLst>
        </c:ser>
        <c:ser>
          <c:idx val="2"/>
          <c:order val="2"/>
          <c:tx>
            <c:strRef>
              <c:f>PCate!$D$4:$D$5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PCate!$A$6:$A$7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PCate!$D$6:$D$7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AA-4751-995B-A97A5FFB48A5}"/>
            </c:ext>
          </c:extLst>
        </c:ser>
        <c:ser>
          <c:idx val="3"/>
          <c:order val="3"/>
          <c:tx>
            <c:strRef>
              <c:f>PCate!$E$4:$E$5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PCate!$A$6:$A$7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PCate!$E$6:$E$7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AA-4751-995B-A97A5FFB4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042032"/>
        <c:axId val="46029136"/>
      </c:barChart>
      <c:catAx>
        <c:axId val="4604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29136"/>
        <c:crosses val="autoZero"/>
        <c:auto val="1"/>
        <c:lblAlgn val="ctr"/>
        <c:lblOffset val="100"/>
        <c:noMultiLvlLbl val="0"/>
      </c:catAx>
      <c:valAx>
        <c:axId val="460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4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[Kickstarter_Challenge.xlsx]SubCate_Stats!PivotTable4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SubCate_Stats!$B$4:$B$5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SubCate_Stats!$A$6:$A$7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SubCate_Stats!$B$6:$B$7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5-4FF1-A4A1-7C9E8640FB2B}"/>
            </c:ext>
          </c:extLst>
        </c:ser>
        <c:ser>
          <c:idx val="1"/>
          <c:order val="1"/>
          <c:tx>
            <c:strRef>
              <c:f>SubCate_Stats!$C$4:$C$5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SubCate_Stats!$A$6:$A$7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SubCate_Stats!$C$6:$C$7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55-4FF1-A4A1-7C9E8640FB2B}"/>
            </c:ext>
          </c:extLst>
        </c:ser>
        <c:ser>
          <c:idx val="2"/>
          <c:order val="2"/>
          <c:tx>
            <c:strRef>
              <c:f>SubCate_Stats!$D$4:$D$5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SubCate_Stats!$A$6:$A$7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SubCate_Stats!$D$6:$D$7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55-4FF1-A4A1-7C9E8640F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4343824"/>
        <c:axId val="2054358800"/>
      </c:barChart>
      <c:catAx>
        <c:axId val="205434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358800"/>
        <c:crosses val="autoZero"/>
        <c:auto val="1"/>
        <c:lblAlgn val="ctr"/>
        <c:lblOffset val="100"/>
        <c:noMultiLvlLbl val="0"/>
      </c:catAx>
      <c:valAx>
        <c:axId val="205435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34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[Kickstarter_Challenge.xlsx]Outcomes_Based_on_Launch_Date!PivotTable5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9F-4F80-B030-3A92675D5683}"/>
            </c:ext>
          </c:extLst>
        </c:ser>
        <c:ser>
          <c:idx val="1"/>
          <c:order val="1"/>
          <c:tx>
            <c:strRef>
              <c:f>Outcomes_Based_on_Launch_Date!$C$4:$C$5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9F-4F80-B030-3A92675D5683}"/>
            </c:ext>
          </c:extLst>
        </c:ser>
        <c:ser>
          <c:idx val="2"/>
          <c:order val="2"/>
          <c:tx>
            <c:strRef>
              <c:f>Outcomes_Based_on_Launch_Date!$D$4:$D$5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9F-4F80-B030-3A92675D5683}"/>
            </c:ext>
          </c:extLst>
        </c:ser>
        <c:ser>
          <c:idx val="3"/>
          <c:order val="3"/>
          <c:tx>
            <c:strRef>
              <c:f>Outcomes_Based_on_Launch_Date!$E$4:$E$5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9F-4F80-B030-3A92675D5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4345072"/>
        <c:axId val="2054345904"/>
      </c:lineChart>
      <c:catAx>
        <c:axId val="205434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345904"/>
        <c:crosses val="autoZero"/>
        <c:auto val="1"/>
        <c:lblAlgn val="ctr"/>
        <c:lblOffset val="100"/>
        <c:noMultiLvlLbl val="0"/>
      </c:catAx>
      <c:valAx>
        <c:axId val="205434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34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228599</xdr:colOff>
      <xdr:row>15</xdr:row>
      <xdr:rowOff>14287</xdr:rowOff>
    </xdr:from>
    <xdr:to>
      <xdr:col>7</xdr:col>
      <xdr:colOff>676275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32EC8B-A390-44D0-8527-87A0955BC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2</xdr:row>
      <xdr:rowOff>185737</xdr:rowOff>
    </xdr:from>
    <xdr:to>
      <xdr:col>12</xdr:col>
      <xdr:colOff>371475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C4A011-8E84-4059-B97A-AFA646573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80962</xdr:rowOff>
    </xdr:from>
    <xdr:to>
      <xdr:col>7</xdr:col>
      <xdr:colOff>276224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E9E574-C6B9-4642-828E-ABFE64C3D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61911</xdr:rowOff>
    </xdr:from>
    <xdr:to>
      <xdr:col>7</xdr:col>
      <xdr:colOff>266700</xdr:colOff>
      <xdr:row>27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DE977-561F-4AAA-8FA8-843C444BF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80962</xdr:rowOff>
    </xdr:from>
    <xdr:to>
      <xdr:col>6</xdr:col>
      <xdr:colOff>238125</xdr:colOff>
      <xdr:row>32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D33C4-EB23-48E5-9366-D77F300C6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theMan" refreshedDate="44431.657037037039" createdVersion="7" refreshedVersion="7" minRefreshableVersion="3" recordCount="4114" xr:uid="{64DDD095-80BB-4BA6-9811-07561066DAD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_Donation" numFmtId="0">
      <sharedItems containsMixedTypes="1" containsNumber="1" minValue="1" maxValue="3304"/>
    </cacheField>
    <cacheField name="Parent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theMan" refreshedDate="44431.682361226849" createdVersion="7" refreshedVersion="7" minRefreshableVersion="3" recordCount="4114" xr:uid="{8E5AED5B-3528-4A59-89EC-9AD4DB8AF98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minValue="1" maxValue="3304"/>
    </cacheField>
    <cacheField name="Parent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_Created_Conversion&quot;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theMan" refreshedDate="44433.679493634256" createdVersion="7" refreshedVersion="7" minRefreshableVersion="3" recordCount="4114" xr:uid="{BF411866-DBDD-4CAD-8DC3-000FE352D88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minValue="1" maxValue="3304"/>
    </cacheField>
    <cacheField name="Parent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_Created_Conversion&quot;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x v="0"/>
    <b v="1"/>
    <s v="film &amp; video/television"/>
    <x v="0"/>
    <n v="63.92"/>
    <x v="0"/>
    <x v="0"/>
  </r>
  <r>
    <n v="1"/>
    <x v="1"/>
    <s v="A Hannibal TV Show Fan Convention and Art Collective"/>
    <n v="10275"/>
    <x v="1"/>
    <x v="0"/>
    <x v="0"/>
    <s v="USD"/>
    <n v="1488464683"/>
    <n v="1485872683"/>
    <b v="0"/>
    <x v="1"/>
    <b v="1"/>
    <s v="film &amp; video/television"/>
    <x v="1"/>
    <n v="185.48"/>
    <x v="0"/>
    <x v="0"/>
  </r>
  <r>
    <n v="2"/>
    <x v="2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x v="2"/>
    <b v="1"/>
    <s v="film &amp; video/television"/>
    <x v="2"/>
    <n v="15"/>
    <x v="0"/>
    <x v="0"/>
  </r>
  <r>
    <n v="3"/>
    <x v="3"/>
    <s v="We already produced the *very* beginning of this story. Help us to see it through?"/>
    <n v="10000"/>
    <x v="3"/>
    <x v="0"/>
    <x v="0"/>
    <s v="USD"/>
    <n v="1407414107"/>
    <n v="1404822107"/>
    <b v="0"/>
    <x v="3"/>
    <b v="1"/>
    <s v="film &amp; video/television"/>
    <x v="3"/>
    <n v="69.27"/>
    <x v="0"/>
    <x v="0"/>
  </r>
  <r>
    <n v="4"/>
    <x v="4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x v="4"/>
    <b v="1"/>
    <s v="film &amp; video/television"/>
    <x v="4"/>
    <n v="190.55"/>
    <x v="0"/>
    <x v="0"/>
  </r>
  <r>
    <n v="5"/>
    <x v="5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x v="5"/>
    <b v="1"/>
    <s v="film &amp; video/television"/>
    <x v="5"/>
    <n v="93.4"/>
    <x v="0"/>
    <x v="0"/>
  </r>
  <r>
    <n v="6"/>
    <x v="6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x v="6"/>
    <b v="1"/>
    <s v="film &amp; video/television"/>
    <x v="6"/>
    <n v="146.88"/>
    <x v="0"/>
    <x v="0"/>
  </r>
  <r>
    <n v="7"/>
    <x v="7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x v="7"/>
    <b v="1"/>
    <s v="film &amp; video/television"/>
    <x v="7"/>
    <n v="159.82"/>
    <x v="0"/>
    <x v="0"/>
  </r>
  <r>
    <n v="8"/>
    <x v="8"/>
    <s v="Help us raise the funds to film our pilot episode!"/>
    <n v="3500"/>
    <x v="8"/>
    <x v="0"/>
    <x v="0"/>
    <s v="USD"/>
    <n v="1460754000"/>
    <n v="1460155212"/>
    <b v="0"/>
    <x v="8"/>
    <b v="1"/>
    <s v="film &amp; video/television"/>
    <x v="8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x v="9"/>
    <b v="1"/>
    <s v="film &amp; video/television"/>
    <x v="9"/>
    <n v="31.5"/>
    <x v="0"/>
    <x v="0"/>
  </r>
  <r>
    <n v="10"/>
    <x v="10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x v="10"/>
    <b v="1"/>
    <s v="film &amp; video/television"/>
    <x v="7"/>
    <n v="158.68"/>
    <x v="0"/>
    <x v="0"/>
  </r>
  <r>
    <n v="11"/>
    <x v="11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x v="11"/>
    <b v="1"/>
    <s v="film &amp; video/television"/>
    <x v="10"/>
    <n v="80.33"/>
    <x v="0"/>
    <x v="0"/>
  </r>
  <r>
    <n v="12"/>
    <x v="12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x v="12"/>
    <b v="1"/>
    <s v="film &amp; video/television"/>
    <x v="11"/>
    <n v="59.96"/>
    <x v="0"/>
    <x v="0"/>
  </r>
  <r>
    <n v="13"/>
    <x v="13"/>
    <s v="A travel series hosted by touring musicians that profiles a different American city in each episode."/>
    <n v="3500"/>
    <x v="13"/>
    <x v="0"/>
    <x v="0"/>
    <s v="USD"/>
    <n v="1466713620"/>
    <n v="1463588109"/>
    <b v="0"/>
    <x v="13"/>
    <b v="1"/>
    <s v="film &amp; video/television"/>
    <x v="12"/>
    <n v="109.78"/>
    <x v="0"/>
    <x v="0"/>
  </r>
  <r>
    <n v="14"/>
    <x v="14"/>
    <s v="A highly charged post apocalyptic sci fi series that pulls no punches!"/>
    <n v="6000"/>
    <x v="14"/>
    <x v="0"/>
    <x v="2"/>
    <s v="AUD"/>
    <n v="1405259940"/>
    <n v="1403051888"/>
    <b v="0"/>
    <x v="14"/>
    <b v="1"/>
    <s v="film &amp; video/television"/>
    <x v="7"/>
    <n v="147.71"/>
    <x v="0"/>
    <x v="0"/>
  </r>
  <r>
    <n v="15"/>
    <x v="15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x v="15"/>
    <b v="1"/>
    <s v="film &amp; video/television"/>
    <x v="13"/>
    <n v="21.76"/>
    <x v="0"/>
    <x v="0"/>
  </r>
  <r>
    <n v="16"/>
    <x v="16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x v="16"/>
    <b v="1"/>
    <s v="film &amp; video/television"/>
    <x v="8"/>
    <n v="171.84"/>
    <x v="0"/>
    <x v="0"/>
  </r>
  <r>
    <n v="17"/>
    <x v="17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x v="17"/>
    <b v="1"/>
    <s v="film &amp; video/television"/>
    <x v="7"/>
    <n v="41.94"/>
    <x v="0"/>
    <x v="0"/>
  </r>
  <r>
    <n v="18"/>
    <x v="18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x v="18"/>
    <b v="1"/>
    <s v="film &amp; video/television"/>
    <x v="6"/>
    <n v="93.26"/>
    <x v="0"/>
    <x v="0"/>
  </r>
  <r>
    <n v="19"/>
    <x v="19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x v="19"/>
    <b v="1"/>
    <s v="film &amp; video/television"/>
    <x v="14"/>
    <n v="56.14"/>
    <x v="0"/>
    <x v="0"/>
  </r>
  <r>
    <n v="20"/>
    <x v="20"/>
    <s v="Help us reach our goal &amp; pay the drama dept that is performing the hard read, which is set for October 2015."/>
    <n v="2000"/>
    <x v="20"/>
    <x v="0"/>
    <x v="0"/>
    <s v="USD"/>
    <n v="1442167912"/>
    <n v="1436983912"/>
    <b v="0"/>
    <x v="20"/>
    <b v="1"/>
    <s v="film &amp; video/television"/>
    <x v="8"/>
    <n v="80.16"/>
    <x v="0"/>
    <x v="0"/>
  </r>
  <r>
    <n v="21"/>
    <x v="21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x v="21"/>
    <b v="1"/>
    <s v="film &amp; video/television"/>
    <x v="15"/>
    <n v="199.9"/>
    <x v="0"/>
    <x v="0"/>
  </r>
  <r>
    <n v="22"/>
    <x v="22"/>
    <s v="Meet Gary, and Troy: Two unlikely friends that investigate &quot;strange phenomenon&quot;."/>
    <n v="350"/>
    <x v="22"/>
    <x v="0"/>
    <x v="0"/>
    <s v="USD"/>
    <n v="1420099140"/>
    <n v="1418766740"/>
    <b v="0"/>
    <x v="22"/>
    <b v="1"/>
    <s v="film &amp; video/television"/>
    <x v="16"/>
    <n v="51.25"/>
    <x v="0"/>
    <x v="0"/>
  </r>
  <r>
    <n v="23"/>
    <x v="23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x v="23"/>
    <b v="1"/>
    <s v="film &amp; video/television"/>
    <x v="17"/>
    <n v="103.04"/>
    <x v="0"/>
    <x v="0"/>
  </r>
  <r>
    <n v="24"/>
    <x v="24"/>
    <s v="STL Up Late is a weekly late night comedy talk show for St. Louis television."/>
    <n v="35000"/>
    <x v="24"/>
    <x v="0"/>
    <x v="0"/>
    <s v="USD"/>
    <n v="1442345940"/>
    <n v="1439494863"/>
    <b v="0"/>
    <x v="24"/>
    <b v="1"/>
    <s v="film &amp; video/television"/>
    <x v="15"/>
    <n v="66.349999999999994"/>
    <x v="0"/>
    <x v="0"/>
  </r>
  <r>
    <n v="25"/>
    <x v="25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x v="25"/>
    <b v="1"/>
    <s v="film &amp; video/television"/>
    <x v="18"/>
    <n v="57.14"/>
    <x v="0"/>
    <x v="0"/>
  </r>
  <r>
    <n v="26"/>
    <x v="26"/>
    <s v="Highlighting Sicily's points of light: its extraordinary people. Editing phase is now underway!!!"/>
    <n v="1250"/>
    <x v="26"/>
    <x v="0"/>
    <x v="0"/>
    <s v="USD"/>
    <n v="1408278144"/>
    <n v="1404822144"/>
    <b v="0"/>
    <x v="10"/>
    <b v="1"/>
    <s v="film &amp; video/television"/>
    <x v="19"/>
    <n v="102.11"/>
    <x v="0"/>
    <x v="0"/>
  </r>
  <r>
    <n v="27"/>
    <x v="27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x v="3"/>
    <b v="1"/>
    <s v="film &amp; video/television"/>
    <x v="20"/>
    <n v="148.97"/>
    <x v="0"/>
    <x v="0"/>
  </r>
  <r>
    <n v="28"/>
    <x v="28"/>
    <s v="John and Brian are on a quest to change people's lives and rehabilitate dogs."/>
    <n v="12000"/>
    <x v="28"/>
    <x v="0"/>
    <x v="0"/>
    <s v="USD"/>
    <n v="1450307284"/>
    <n v="1447715284"/>
    <b v="0"/>
    <x v="26"/>
    <b v="1"/>
    <s v="film &amp; video/television"/>
    <x v="8"/>
    <n v="169.61"/>
    <x v="0"/>
    <x v="0"/>
  </r>
  <r>
    <n v="29"/>
    <x v="29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x v="27"/>
    <b v="1"/>
    <s v="film &amp; video/television"/>
    <x v="4"/>
    <n v="31.62"/>
    <x v="0"/>
    <x v="0"/>
  </r>
  <r>
    <n v="30"/>
    <x v="30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x v="28"/>
    <b v="1"/>
    <s v="film &amp; video/television"/>
    <x v="7"/>
    <n v="76.45"/>
    <x v="0"/>
    <x v="0"/>
  </r>
  <r>
    <n v="31"/>
    <x v="31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x v="29"/>
    <b v="1"/>
    <s v="film &amp; video/television"/>
    <x v="8"/>
    <n v="13"/>
    <x v="0"/>
    <x v="0"/>
  </r>
  <r>
    <n v="32"/>
    <x v="32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x v="30"/>
    <b v="1"/>
    <s v="film &amp; video/television"/>
    <x v="8"/>
    <n v="320.45"/>
    <x v="0"/>
    <x v="0"/>
  </r>
  <r>
    <n v="33"/>
    <x v="33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x v="31"/>
    <b v="1"/>
    <s v="film &amp; video/television"/>
    <x v="21"/>
    <n v="83.75"/>
    <x v="0"/>
    <x v="0"/>
  </r>
  <r>
    <n v="34"/>
    <x v="34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x v="32"/>
    <b v="1"/>
    <s v="film &amp; video/television"/>
    <x v="22"/>
    <n v="49.88"/>
    <x v="0"/>
    <x v="0"/>
  </r>
  <r>
    <n v="35"/>
    <x v="35"/>
    <s v="Why Adam? is an independent TV show that explores concepts of basic science in everyday life."/>
    <n v="1000"/>
    <x v="35"/>
    <x v="0"/>
    <x v="0"/>
    <s v="USD"/>
    <n v="1430179200"/>
    <n v="1428130814"/>
    <b v="0"/>
    <x v="33"/>
    <b v="1"/>
    <s v="film &amp; video/television"/>
    <x v="23"/>
    <n v="59.46"/>
    <x v="0"/>
    <x v="0"/>
  </r>
  <r>
    <n v="36"/>
    <x v="36"/>
    <s v="A modern day priest makes an unusual discovery, setting off a chain of events."/>
    <n v="6000"/>
    <x v="36"/>
    <x v="0"/>
    <x v="0"/>
    <s v="USD"/>
    <n v="1428128525"/>
    <n v="1425540125"/>
    <b v="0"/>
    <x v="34"/>
    <b v="1"/>
    <s v="film &amp; video/television"/>
    <x v="24"/>
    <n v="193.84"/>
    <x v="0"/>
    <x v="0"/>
  </r>
  <r>
    <n v="37"/>
    <x v="37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x v="35"/>
    <b v="1"/>
    <s v="film &amp; video/television"/>
    <x v="25"/>
    <n v="159.51"/>
    <x v="0"/>
    <x v="0"/>
  </r>
  <r>
    <n v="38"/>
    <x v="38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x v="36"/>
    <b v="1"/>
    <s v="film &amp; video/television"/>
    <x v="5"/>
    <n v="41.68"/>
    <x v="0"/>
    <x v="0"/>
  </r>
  <r>
    <n v="39"/>
    <x v="39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x v="37"/>
    <b v="1"/>
    <s v="film &amp; video/television"/>
    <x v="26"/>
    <n v="150.9"/>
    <x v="0"/>
    <x v="0"/>
  </r>
  <r>
    <n v="40"/>
    <x v="40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x v="38"/>
    <b v="1"/>
    <s v="film &amp; video/television"/>
    <x v="7"/>
    <n v="126.69"/>
    <x v="0"/>
    <x v="0"/>
  </r>
  <r>
    <n v="41"/>
    <x v="41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x v="10"/>
    <b v="1"/>
    <s v="film &amp; video/television"/>
    <x v="8"/>
    <n v="105.26"/>
    <x v="0"/>
    <x v="0"/>
  </r>
  <r>
    <n v="42"/>
    <x v="42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x v="39"/>
    <b v="1"/>
    <s v="film &amp; video/television"/>
    <x v="24"/>
    <n v="117.51"/>
    <x v="0"/>
    <x v="0"/>
  </r>
  <r>
    <n v="43"/>
    <x v="43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x v="40"/>
    <b v="1"/>
    <s v="film &amp; video/television"/>
    <x v="27"/>
    <n v="117.36"/>
    <x v="0"/>
    <x v="0"/>
  </r>
  <r>
    <n v="44"/>
    <x v="44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x v="41"/>
    <b v="1"/>
    <s v="film &amp; video/television"/>
    <x v="8"/>
    <n v="133.33000000000001"/>
    <x v="0"/>
    <x v="0"/>
  </r>
  <r>
    <n v="45"/>
    <x v="45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x v="42"/>
    <b v="1"/>
    <s v="film &amp; video/television"/>
    <x v="28"/>
    <n v="98.36"/>
    <x v="0"/>
    <x v="0"/>
  </r>
  <r>
    <n v="46"/>
    <x v="46"/>
    <s v="The legendary community TV programme Joy's World is in dire need of new equipment! We are hoping you can help."/>
    <n v="8400"/>
    <x v="45"/>
    <x v="0"/>
    <x v="2"/>
    <s v="AUD"/>
    <n v="1450220974"/>
    <n v="1447628974"/>
    <b v="0"/>
    <x v="43"/>
    <b v="1"/>
    <s v="film &amp; video/television"/>
    <x v="3"/>
    <n v="194.44"/>
    <x v="0"/>
    <x v="0"/>
  </r>
  <r>
    <n v="47"/>
    <x v="47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x v="16"/>
    <b v="1"/>
    <s v="film &amp; video/television"/>
    <x v="29"/>
    <n v="76.87"/>
    <x v="0"/>
    <x v="0"/>
  </r>
  <r>
    <n v="48"/>
    <x v="48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x v="44"/>
    <b v="1"/>
    <s v="film &amp; video/television"/>
    <x v="29"/>
    <n v="56.82"/>
    <x v="0"/>
    <x v="0"/>
  </r>
  <r>
    <n v="49"/>
    <x v="49"/>
    <s v="Driving Jersey is real people telling real stories."/>
    <n v="12000"/>
    <x v="48"/>
    <x v="0"/>
    <x v="0"/>
    <s v="USD"/>
    <n v="1445660045"/>
    <n v="1443068045"/>
    <b v="0"/>
    <x v="45"/>
    <b v="1"/>
    <s v="film &amp; video/television"/>
    <x v="8"/>
    <n v="137.93"/>
    <x v="0"/>
    <x v="0"/>
  </r>
  <r>
    <n v="50"/>
    <x v="50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x v="19"/>
    <b v="1"/>
    <s v="film &amp; video/television"/>
    <x v="8"/>
    <n v="27.27"/>
    <x v="0"/>
    <x v="0"/>
  </r>
  <r>
    <n v="51"/>
    <x v="51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x v="46"/>
    <b v="1"/>
    <s v="film &amp; video/television"/>
    <x v="30"/>
    <n v="118.34"/>
    <x v="0"/>
    <x v="0"/>
  </r>
  <r>
    <n v="52"/>
    <x v="52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x v="47"/>
    <b v="1"/>
    <s v="film &amp; video/television"/>
    <x v="31"/>
    <n v="223.48"/>
    <x v="0"/>
    <x v="0"/>
  </r>
  <r>
    <n v="53"/>
    <x v="53"/>
    <s v="Delicious TV's Vegan Mashup launching season two on public television"/>
    <n v="3000"/>
    <x v="52"/>
    <x v="0"/>
    <x v="0"/>
    <s v="USD"/>
    <n v="1396648800"/>
    <n v="1395407445"/>
    <b v="0"/>
    <x v="27"/>
    <b v="1"/>
    <s v="film &amp; video/television"/>
    <x v="5"/>
    <n v="28.11"/>
    <x v="0"/>
    <x v="0"/>
  </r>
  <r>
    <n v="54"/>
    <x v="54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x v="47"/>
    <b v="1"/>
    <s v="film &amp; video/television"/>
    <x v="7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x v="48"/>
    <b v="1"/>
    <s v="film &amp; video/television"/>
    <x v="32"/>
    <n v="128.94999999999999"/>
    <x v="0"/>
    <x v="0"/>
  </r>
  <r>
    <n v="56"/>
    <x v="56"/>
    <s v="We want to see more women's cycling on TV - and we need your help to make it happen!"/>
    <n v="8000"/>
    <x v="55"/>
    <x v="0"/>
    <x v="1"/>
    <s v="GBP"/>
    <n v="1433779200"/>
    <n v="1432559424"/>
    <b v="0"/>
    <x v="49"/>
    <b v="1"/>
    <s v="film &amp; video/television"/>
    <x v="13"/>
    <n v="49.32"/>
    <x v="0"/>
    <x v="0"/>
  </r>
  <r>
    <n v="57"/>
    <x v="57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x v="50"/>
    <b v="1"/>
    <s v="film &amp; video/television"/>
    <x v="21"/>
    <n v="221.52"/>
    <x v="0"/>
    <x v="0"/>
  </r>
  <r>
    <n v="58"/>
    <x v="58"/>
    <s v="Alex thought he knew how the world worked. You live, you die and it's over. He was very, very wrong."/>
    <n v="10000"/>
    <x v="57"/>
    <x v="0"/>
    <x v="0"/>
    <s v="USD"/>
    <n v="1416423172"/>
    <n v="1413827572"/>
    <b v="0"/>
    <x v="11"/>
    <b v="1"/>
    <s v="film &amp; video/television"/>
    <x v="33"/>
    <n v="137.21"/>
    <x v="0"/>
    <x v="0"/>
  </r>
  <r>
    <n v="59"/>
    <x v="59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x v="51"/>
    <b v="1"/>
    <s v="film &amp; video/television"/>
    <x v="8"/>
    <n v="606.82000000000005"/>
    <x v="0"/>
    <x v="0"/>
  </r>
  <r>
    <n v="60"/>
    <x v="60"/>
    <s v="Set in a beautiful but desolate world, we see how loneliness can lead to friendship in unconventional ways."/>
    <n v="4500"/>
    <x v="59"/>
    <x v="0"/>
    <x v="1"/>
    <s v="GBP"/>
    <n v="1395532800"/>
    <n v="1393882717"/>
    <b v="0"/>
    <x v="52"/>
    <b v="1"/>
    <s v="film &amp; video/shorts"/>
    <x v="33"/>
    <n v="43.04"/>
    <x v="0"/>
    <x v="1"/>
  </r>
  <r>
    <n v="61"/>
    <x v="61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x v="23"/>
    <b v="1"/>
    <s v="film &amp; video/shorts"/>
    <x v="34"/>
    <n v="322.39"/>
    <x v="0"/>
    <x v="1"/>
  </r>
  <r>
    <n v="62"/>
    <x v="62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x v="53"/>
    <b v="1"/>
    <s v="film &amp; video/shorts"/>
    <x v="19"/>
    <n v="96.71"/>
    <x v="0"/>
    <x v="1"/>
  </r>
  <r>
    <n v="63"/>
    <x v="63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x v="31"/>
    <b v="1"/>
    <s v="film &amp; video/shorts"/>
    <x v="35"/>
    <n v="35.47"/>
    <x v="0"/>
    <x v="1"/>
  </r>
  <r>
    <n v="64"/>
    <x v="64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x v="54"/>
    <b v="1"/>
    <s v="film &amp; video/shorts"/>
    <x v="36"/>
    <n v="86.67"/>
    <x v="0"/>
    <x v="1"/>
  </r>
  <r>
    <n v="65"/>
    <x v="65"/>
    <s v="Help finish the short film Hello World. The story of an android in the broken home of a father &amp; son."/>
    <n v="7000"/>
    <x v="64"/>
    <x v="0"/>
    <x v="5"/>
    <s v="CAD"/>
    <n v="1407736740"/>
    <n v="1405453354"/>
    <b v="0"/>
    <x v="7"/>
    <b v="1"/>
    <s v="film &amp; video/shorts"/>
    <x v="29"/>
    <n v="132.05000000000001"/>
    <x v="0"/>
    <x v="1"/>
  </r>
  <r>
    <n v="66"/>
    <x v="66"/>
    <s v="A dark comedy set in the '60s about clinical depression and one night stands."/>
    <n v="2000"/>
    <x v="65"/>
    <x v="0"/>
    <x v="0"/>
    <s v="USD"/>
    <n v="1468873420"/>
    <n v="1466281420"/>
    <b v="0"/>
    <x v="55"/>
    <b v="1"/>
    <s v="film &amp; video/shorts"/>
    <x v="17"/>
    <n v="91.23"/>
    <x v="0"/>
    <x v="1"/>
  </r>
  <r>
    <n v="67"/>
    <x v="67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x v="9"/>
    <b v="1"/>
    <s v="film &amp; video/shorts"/>
    <x v="31"/>
    <n v="116.25"/>
    <x v="0"/>
    <x v="1"/>
  </r>
  <r>
    <n v="68"/>
    <x v="68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x v="17"/>
    <b v="1"/>
    <s v="film &amp; video/shorts"/>
    <x v="37"/>
    <n v="21.19"/>
    <x v="0"/>
    <x v="1"/>
  </r>
  <r>
    <n v="69"/>
    <x v="69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x v="56"/>
    <b v="1"/>
    <s v="film &amp; video/shorts"/>
    <x v="38"/>
    <n v="62.33"/>
    <x v="0"/>
    <x v="1"/>
  </r>
  <r>
    <n v="70"/>
    <x v="70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x v="57"/>
    <b v="1"/>
    <s v="film &amp; video/shorts"/>
    <x v="37"/>
    <n v="37.409999999999997"/>
    <x v="0"/>
    <x v="1"/>
  </r>
  <r>
    <n v="71"/>
    <x v="71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x v="58"/>
    <b v="1"/>
    <s v="film &amp; video/shorts"/>
    <x v="39"/>
    <n v="69.72"/>
    <x v="0"/>
    <x v="1"/>
  </r>
  <r>
    <n v="72"/>
    <x v="72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x v="14"/>
    <b v="1"/>
    <s v="film &amp; video/shorts"/>
    <x v="29"/>
    <n v="58.17"/>
    <x v="0"/>
    <x v="1"/>
  </r>
  <r>
    <n v="73"/>
    <x v="73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x v="59"/>
    <b v="1"/>
    <s v="film &amp; video/shorts"/>
    <x v="8"/>
    <n v="50"/>
    <x v="0"/>
    <x v="1"/>
  </r>
  <r>
    <n v="74"/>
    <x v="74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x v="60"/>
    <b v="1"/>
    <s v="film &amp; video/shorts"/>
    <x v="40"/>
    <n v="19.47"/>
    <x v="0"/>
    <x v="1"/>
  </r>
  <r>
    <n v="75"/>
    <x v="75"/>
    <s v="A teenager named Charlie discovers something new about himself while coping with the loss of his father."/>
    <n v="3500"/>
    <x v="74"/>
    <x v="0"/>
    <x v="0"/>
    <s v="USD"/>
    <n v="1366693272"/>
    <n v="1364101272"/>
    <b v="0"/>
    <x v="5"/>
    <b v="1"/>
    <s v="film &amp; video/shorts"/>
    <x v="41"/>
    <n v="85.96"/>
    <x v="0"/>
    <x v="1"/>
  </r>
  <r>
    <n v="76"/>
    <x v="76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x v="41"/>
    <b v="1"/>
    <s v="film &amp; video/shorts"/>
    <x v="42"/>
    <n v="30.67"/>
    <x v="0"/>
    <x v="1"/>
  </r>
  <r>
    <n v="77"/>
    <x v="77"/>
    <s v="A short film about a boy searching for companionship in a hermit crab he finds on the beach."/>
    <n v="400"/>
    <x v="76"/>
    <x v="0"/>
    <x v="0"/>
    <s v="USD"/>
    <n v="1337569140"/>
    <n v="1332991717"/>
    <b v="0"/>
    <x v="55"/>
    <b v="1"/>
    <s v="film &amp; video/shorts"/>
    <x v="4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x v="2"/>
    <b v="1"/>
    <s v="film &amp; video/shorts"/>
    <x v="44"/>
    <n v="38.6"/>
    <x v="0"/>
    <x v="1"/>
  </r>
  <r>
    <n v="79"/>
    <x v="79"/>
    <s v="A short film about life, achieving your dreams, and overcoming hardship. We all have our mountain to climb."/>
    <n v="1300"/>
    <x v="78"/>
    <x v="0"/>
    <x v="1"/>
    <s v="GBP"/>
    <n v="1398451093"/>
    <n v="1395859093"/>
    <b v="0"/>
    <x v="14"/>
    <b v="1"/>
    <s v="film &amp; video/shorts"/>
    <x v="37"/>
    <n v="40.270000000000003"/>
    <x v="0"/>
    <x v="1"/>
  </r>
  <r>
    <n v="80"/>
    <x v="80"/>
    <s v="What would you do if you ended up at a swingers party with two dead bodies and $20,000 in drug money?"/>
    <n v="12000"/>
    <x v="79"/>
    <x v="0"/>
    <x v="0"/>
    <s v="USD"/>
    <n v="1386640856"/>
    <n v="1383616856"/>
    <b v="0"/>
    <x v="5"/>
    <b v="1"/>
    <s v="film &amp; video/shorts"/>
    <x v="13"/>
    <n v="273.83"/>
    <x v="0"/>
    <x v="1"/>
  </r>
  <r>
    <n v="81"/>
    <x v="81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x v="33"/>
    <b v="1"/>
    <s v="film &amp; video/shorts"/>
    <x v="45"/>
    <n v="53.04"/>
    <x v="0"/>
    <x v="1"/>
  </r>
  <r>
    <n v="82"/>
    <x v="82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x v="61"/>
    <b v="1"/>
    <s v="film &amp; video/shorts"/>
    <x v="8"/>
    <n v="40.01"/>
    <x v="0"/>
    <x v="1"/>
  </r>
  <r>
    <n v="83"/>
    <x v="83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x v="62"/>
    <b v="1"/>
    <s v="film &amp; video/shorts"/>
    <x v="33"/>
    <n v="15.77"/>
    <x v="0"/>
    <x v="1"/>
  </r>
  <r>
    <n v="84"/>
    <x v="84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x v="63"/>
    <b v="1"/>
    <s v="film &amp; video/shorts"/>
    <x v="8"/>
    <n v="71.430000000000007"/>
    <x v="0"/>
    <x v="1"/>
  </r>
  <r>
    <n v="85"/>
    <x v="85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x v="64"/>
    <b v="1"/>
    <s v="film &amp; video/shorts"/>
    <x v="9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x v="57"/>
    <b v="1"/>
    <s v="film &amp; video/shorts"/>
    <x v="6"/>
    <n v="375.76"/>
    <x v="0"/>
    <x v="1"/>
  </r>
  <r>
    <n v="87"/>
    <x v="87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x v="20"/>
    <b v="1"/>
    <s v="film &amp; video/shorts"/>
    <x v="2"/>
    <n v="104.6"/>
    <x v="0"/>
    <x v="1"/>
  </r>
  <r>
    <n v="88"/>
    <x v="88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x v="65"/>
    <b v="1"/>
    <s v="film &amp; video/shorts"/>
    <x v="33"/>
    <n v="60"/>
    <x v="0"/>
    <x v="1"/>
  </r>
  <r>
    <n v="89"/>
    <x v="89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x v="66"/>
    <b v="1"/>
    <s v="film &amp; video/shorts"/>
    <x v="41"/>
    <n v="123.29"/>
    <x v="0"/>
    <x v="1"/>
  </r>
  <r>
    <n v="90"/>
    <x v="90"/>
    <s v="We're looking for funding to help submit a short film to film festivals."/>
    <n v="500"/>
    <x v="89"/>
    <x v="0"/>
    <x v="0"/>
    <s v="USD"/>
    <n v="1310454499"/>
    <n v="1307862499"/>
    <b v="0"/>
    <x v="38"/>
    <b v="1"/>
    <s v="film &amp; video/shorts"/>
    <x v="8"/>
    <n v="31.38"/>
    <x v="0"/>
    <x v="1"/>
  </r>
  <r>
    <n v="91"/>
    <x v="91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x v="67"/>
    <b v="1"/>
    <s v="film &amp; video/shorts"/>
    <x v="28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x v="68"/>
    <b v="1"/>
    <s v="film &amp; video/shorts"/>
    <x v="2"/>
    <n v="122.33"/>
    <x v="0"/>
    <x v="1"/>
  </r>
  <r>
    <n v="93"/>
    <x v="93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x v="41"/>
    <b v="1"/>
    <s v="film &amp; video/shorts"/>
    <x v="38"/>
    <n v="73.73"/>
    <x v="0"/>
    <x v="1"/>
  </r>
  <r>
    <n v="94"/>
    <x v="94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x v="8"/>
    <b v="1"/>
    <s v="film &amp; video/shorts"/>
    <x v="3"/>
    <n v="21.67"/>
    <x v="0"/>
    <x v="1"/>
  </r>
  <r>
    <n v="95"/>
    <x v="95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x v="64"/>
    <b v="1"/>
    <s v="film &amp; video/shorts"/>
    <x v="26"/>
    <n v="21.9"/>
    <x v="0"/>
    <x v="1"/>
  </r>
  <r>
    <n v="96"/>
    <x v="96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x v="69"/>
    <b v="1"/>
    <s v="film &amp; video/shorts"/>
    <x v="41"/>
    <n v="50.59"/>
    <x v="0"/>
    <x v="1"/>
  </r>
  <r>
    <n v="97"/>
    <x v="97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x v="22"/>
    <b v="1"/>
    <s v="film &amp; video/shorts"/>
    <x v="6"/>
    <n v="53.13"/>
    <x v="0"/>
    <x v="1"/>
  </r>
  <r>
    <n v="98"/>
    <x v="98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x v="65"/>
    <b v="1"/>
    <s v="film &amp; video/shorts"/>
    <x v="6"/>
    <n v="56.67"/>
    <x v="0"/>
    <x v="1"/>
  </r>
  <r>
    <n v="99"/>
    <x v="99"/>
    <s v="A feminist tale of two girls finally giving a &quot;Nice Guy&quot; what he truly deserves. Also, dancing!"/>
    <n v="1500"/>
    <x v="96"/>
    <x v="0"/>
    <x v="0"/>
    <s v="USD"/>
    <n v="1390426799"/>
    <n v="1387834799"/>
    <b v="0"/>
    <x v="70"/>
    <b v="1"/>
    <s v="film &amp; video/shorts"/>
    <x v="6"/>
    <n v="40.78"/>
    <x v="0"/>
    <x v="1"/>
  </r>
  <r>
    <n v="100"/>
    <x v="100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x v="55"/>
    <b v="1"/>
    <s v="film &amp; video/shorts"/>
    <x v="8"/>
    <n v="192.31"/>
    <x v="0"/>
    <x v="1"/>
  </r>
  <r>
    <n v="101"/>
    <x v="101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x v="2"/>
    <b v="1"/>
    <s v="film &amp; video/shorts"/>
    <x v="8"/>
    <n v="100"/>
    <x v="0"/>
    <x v="1"/>
  </r>
  <r>
    <n v="102"/>
    <x v="102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x v="71"/>
    <b v="1"/>
    <s v="film &amp; video/shorts"/>
    <x v="30"/>
    <n v="117.92"/>
    <x v="0"/>
    <x v="1"/>
  </r>
  <r>
    <n v="103"/>
    <x v="103"/>
    <s v="Three friends in their twenties are trying to do the impossible - have fun on a casual Friday night."/>
    <n v="1300"/>
    <x v="100"/>
    <x v="0"/>
    <x v="1"/>
    <s v="GBP"/>
    <n v="1394220030"/>
    <n v="1392232830"/>
    <b v="0"/>
    <x v="72"/>
    <b v="1"/>
    <s v="film &amp; video/shorts"/>
    <x v="2"/>
    <n v="27.9"/>
    <x v="0"/>
    <x v="1"/>
  </r>
  <r>
    <n v="104"/>
    <x v="104"/>
    <s v="UCF short film about an old man, his love for music, and his misplaced trumpet.  "/>
    <n v="500"/>
    <x v="49"/>
    <x v="0"/>
    <x v="0"/>
    <s v="USD"/>
    <n v="1301792400"/>
    <n v="1299775266"/>
    <b v="0"/>
    <x v="73"/>
    <b v="1"/>
    <s v="film &amp; video/shorts"/>
    <x v="28"/>
    <n v="60"/>
    <x v="0"/>
    <x v="1"/>
  </r>
  <r>
    <n v="105"/>
    <x v="105"/>
    <s v="Single Parent Date Night is a comedic short film about two single parents trying to reentering the dating pool."/>
    <n v="2200"/>
    <x v="101"/>
    <x v="0"/>
    <x v="0"/>
    <s v="USD"/>
    <n v="1463184000"/>
    <n v="1461605020"/>
    <b v="0"/>
    <x v="65"/>
    <b v="1"/>
    <s v="film &amp; video/shorts"/>
    <x v="13"/>
    <n v="39.380000000000003"/>
    <x v="0"/>
    <x v="1"/>
  </r>
  <r>
    <n v="106"/>
    <x v="106"/>
    <s v="A Boy. A Girl. A Car. A Serial Killer."/>
    <n v="5000"/>
    <x v="102"/>
    <x v="0"/>
    <x v="0"/>
    <s v="USD"/>
    <n v="1333391901"/>
    <n v="1332182301"/>
    <b v="0"/>
    <x v="74"/>
    <b v="1"/>
    <s v="film &amp; video/shorts"/>
    <x v="7"/>
    <n v="186.11"/>
    <x v="0"/>
    <x v="1"/>
  </r>
  <r>
    <n v="107"/>
    <x v="107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x v="50"/>
    <b v="1"/>
    <s v="film &amp; video/shorts"/>
    <x v="21"/>
    <n v="111.38"/>
    <x v="0"/>
    <x v="1"/>
  </r>
  <r>
    <n v="108"/>
    <x v="108"/>
    <s v="When a man can't find love, his Google GLASS does the searching for him. A short film shot with Google Glass."/>
    <n v="1500"/>
    <x v="29"/>
    <x v="0"/>
    <x v="0"/>
    <s v="USD"/>
    <n v="1370011370"/>
    <n v="1364827370"/>
    <b v="0"/>
    <x v="5"/>
    <b v="1"/>
    <s v="film &amp; video/shorts"/>
    <x v="46"/>
    <n v="78.72"/>
    <x v="0"/>
    <x v="1"/>
  </r>
  <r>
    <n v="109"/>
    <x v="109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x v="5"/>
    <b v="1"/>
    <s v="film &amp; video/shorts"/>
    <x v="47"/>
    <n v="46.7"/>
    <x v="0"/>
    <x v="1"/>
  </r>
  <r>
    <n v="110"/>
    <x v="110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x v="55"/>
    <b v="1"/>
    <s v="film &amp; video/shorts"/>
    <x v="26"/>
    <n v="65.38"/>
    <x v="0"/>
    <x v="1"/>
  </r>
  <r>
    <n v="111"/>
    <x v="111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x v="28"/>
    <b v="1"/>
    <s v="film &amp; video/shorts"/>
    <x v="19"/>
    <n v="102.08"/>
    <x v="0"/>
    <x v="1"/>
  </r>
  <r>
    <n v="112"/>
    <x v="112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x v="75"/>
    <b v="1"/>
    <s v="film &amp; video/shorts"/>
    <x v="3"/>
    <n v="64.2"/>
    <x v="0"/>
    <x v="1"/>
  </r>
  <r>
    <n v="113"/>
    <x v="113"/>
    <s v="A living memorial for all those dealing with trauma, grief and loss."/>
    <n v="5000"/>
    <x v="108"/>
    <x v="0"/>
    <x v="0"/>
    <s v="USD"/>
    <n v="1312642800"/>
    <n v="1311963128"/>
    <b v="0"/>
    <x v="76"/>
    <b v="1"/>
    <s v="film &amp; video/shorts"/>
    <x v="48"/>
    <n v="90.38"/>
    <x v="0"/>
    <x v="1"/>
  </r>
  <r>
    <n v="114"/>
    <x v="114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x v="2"/>
    <b v="1"/>
    <s v="film &amp; video/shorts"/>
    <x v="33"/>
    <n v="88.57"/>
    <x v="0"/>
    <x v="1"/>
  </r>
  <r>
    <n v="115"/>
    <x v="115"/>
    <s v="Never judge a book (or a lover) by their cover."/>
    <n v="450"/>
    <x v="110"/>
    <x v="0"/>
    <x v="0"/>
    <s v="USD"/>
    <n v="1328377444"/>
    <n v="1326217444"/>
    <b v="0"/>
    <x v="19"/>
    <b v="1"/>
    <s v="film &amp; video/shorts"/>
    <x v="49"/>
    <n v="28.73"/>
    <x v="0"/>
    <x v="1"/>
  </r>
  <r>
    <n v="116"/>
    <x v="116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x v="7"/>
    <b v="1"/>
    <s v="film &amp; video/shorts"/>
    <x v="35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x v="74"/>
    <b v="1"/>
    <s v="film &amp; video/shorts"/>
    <x v="8"/>
    <n v="167.49"/>
    <x v="0"/>
    <x v="1"/>
  </r>
  <r>
    <n v="118"/>
    <x v="118"/>
    <s v="When a ruthless hit-man is 'denounced' from the mafia, his old enemies declare war."/>
    <n v="5000"/>
    <x v="113"/>
    <x v="0"/>
    <x v="0"/>
    <s v="USD"/>
    <n v="1311902236"/>
    <n v="1309310236"/>
    <b v="0"/>
    <x v="70"/>
    <b v="1"/>
    <s v="film &amp; video/shorts"/>
    <x v="40"/>
    <n v="144.91"/>
    <x v="0"/>
    <x v="1"/>
  </r>
  <r>
    <n v="119"/>
    <x v="119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x v="77"/>
    <b v="1"/>
    <s v="film &amp; video/shorts"/>
    <x v="2"/>
    <n v="91.84"/>
    <x v="0"/>
    <x v="1"/>
  </r>
  <r>
    <n v="120"/>
    <x v="120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x v="29"/>
    <b v="0"/>
    <s v="film &amp; video/science fiction"/>
    <x v="50"/>
    <n v="10"/>
    <x v="0"/>
    <x v="2"/>
  </r>
  <r>
    <n v="121"/>
    <x v="121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x v="29"/>
    <b v="0"/>
    <s v="film &amp; video/science fiction"/>
    <x v="50"/>
    <n v="1"/>
    <x v="0"/>
    <x v="2"/>
  </r>
  <r>
    <n v="122"/>
    <x v="122"/>
    <s v="My ambition for this knows no bounds.  Seeing Sephoria in a live-action is a dream of mine."/>
    <n v="100000000"/>
    <x v="117"/>
    <x v="1"/>
    <x v="0"/>
    <s v="USD"/>
    <n v="1476094907"/>
    <n v="1470910907"/>
    <b v="0"/>
    <x v="78"/>
    <b v="0"/>
    <s v="film &amp; video/science fiction"/>
    <x v="50"/>
    <s v="N/A"/>
    <x v="0"/>
    <x v="2"/>
  </r>
  <r>
    <n v="123"/>
    <x v="123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x v="79"/>
    <b v="0"/>
    <s v="film &amp; video/science fiction"/>
    <x v="50"/>
    <n v="25.17"/>
    <x v="0"/>
    <x v="2"/>
  </r>
  <r>
    <n v="124"/>
    <x v="124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x v="78"/>
    <b v="0"/>
    <s v="film &amp; video/science fiction"/>
    <x v="50"/>
    <s v="N/A"/>
    <x v="0"/>
    <x v="2"/>
  </r>
  <r>
    <n v="125"/>
    <x v="125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x v="79"/>
    <b v="0"/>
    <s v="film &amp; video/science fiction"/>
    <x v="51"/>
    <n v="11.67"/>
    <x v="0"/>
    <x v="2"/>
  </r>
  <r>
    <n v="126"/>
    <x v="126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x v="62"/>
    <b v="0"/>
    <s v="film &amp; video/science fiction"/>
    <x v="52"/>
    <n v="106.69"/>
    <x v="0"/>
    <x v="2"/>
  </r>
  <r>
    <n v="127"/>
    <x v="127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x v="80"/>
    <b v="0"/>
    <s v="film &amp; video/science fiction"/>
    <x v="53"/>
    <n v="47.5"/>
    <x v="0"/>
    <x v="2"/>
  </r>
  <r>
    <n v="128"/>
    <x v="128"/>
    <s v="A Science Fiction film filled with entertainment and Excitement"/>
    <n v="100000"/>
    <x v="122"/>
    <x v="1"/>
    <x v="0"/>
    <s v="USD"/>
    <n v="1476941293"/>
    <n v="1473917293"/>
    <b v="0"/>
    <x v="79"/>
    <b v="0"/>
    <s v="film &amp; video/science fiction"/>
    <x v="53"/>
    <n v="311.17"/>
    <x v="0"/>
    <x v="2"/>
  </r>
  <r>
    <n v="129"/>
    <x v="129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x v="78"/>
    <b v="0"/>
    <s v="film &amp; video/science fiction"/>
    <x v="50"/>
    <s v="N/A"/>
    <x v="0"/>
    <x v="2"/>
  </r>
  <r>
    <n v="130"/>
    <x v="130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x v="78"/>
    <b v="0"/>
    <s v="film &amp; video/science fiction"/>
    <x v="50"/>
    <s v="N/A"/>
    <x v="0"/>
    <x v="2"/>
  </r>
  <r>
    <n v="131"/>
    <x v="131"/>
    <s v="I"/>
    <n v="1200"/>
    <x v="117"/>
    <x v="1"/>
    <x v="0"/>
    <s v="USD"/>
    <n v="1467763200"/>
    <n v="1466453161"/>
    <b v="0"/>
    <x v="78"/>
    <b v="0"/>
    <s v="film &amp; video/science fiction"/>
    <x v="50"/>
    <s v="N/A"/>
    <x v="0"/>
    <x v="2"/>
  </r>
  <r>
    <n v="132"/>
    <x v="132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x v="75"/>
    <b v="0"/>
    <s v="film &amp; video/science fiction"/>
    <x v="54"/>
    <n v="94.51"/>
    <x v="0"/>
    <x v="2"/>
  </r>
  <r>
    <n v="133"/>
    <x v="133"/>
    <s v="Invasion from outer space sights, to weird to imagine destruction too monstrous to escape"/>
    <n v="71764"/>
    <x v="117"/>
    <x v="1"/>
    <x v="0"/>
    <s v="USD"/>
    <n v="1464715860"/>
    <n v="1462130584"/>
    <b v="0"/>
    <x v="78"/>
    <b v="0"/>
    <s v="film &amp; video/science fiction"/>
    <x v="50"/>
    <s v="N/A"/>
    <x v="0"/>
    <x v="2"/>
  </r>
  <r>
    <n v="134"/>
    <x v="134"/>
    <s v="steampunk  remake of &quot;a Christmas carol&quot;"/>
    <n v="5000"/>
    <x v="117"/>
    <x v="1"/>
    <x v="0"/>
    <s v="USD"/>
    <n v="1441386000"/>
    <n v="1438811418"/>
    <b v="0"/>
    <x v="78"/>
    <b v="0"/>
    <s v="film &amp; video/science fiction"/>
    <x v="50"/>
    <s v="N/A"/>
    <x v="0"/>
    <x v="2"/>
  </r>
  <r>
    <n v="135"/>
    <x v="135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x v="81"/>
    <b v="0"/>
    <s v="film &amp; video/science fiction"/>
    <x v="55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x v="78"/>
    <b v="0"/>
    <s v="film &amp; video/science fiction"/>
    <x v="50"/>
    <s v="N/A"/>
    <x v="0"/>
    <x v="2"/>
  </r>
  <r>
    <n v="137"/>
    <x v="137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x v="78"/>
    <b v="0"/>
    <s v="film &amp; video/science fiction"/>
    <x v="50"/>
    <s v="N/A"/>
    <x v="0"/>
    <x v="2"/>
  </r>
  <r>
    <n v="138"/>
    <x v="138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x v="6"/>
    <b v="0"/>
    <s v="film &amp; video/science fiction"/>
    <x v="56"/>
    <n v="81.239999999999995"/>
    <x v="0"/>
    <x v="2"/>
  </r>
  <r>
    <n v="139"/>
    <x v="139"/>
    <s v="When  Rome is infected with a zombie plague, Lucius Agrippa and a small group fights for survival"/>
    <n v="500"/>
    <x v="83"/>
    <x v="1"/>
    <x v="0"/>
    <s v="USD"/>
    <n v="1436738772"/>
    <n v="1435874772"/>
    <b v="0"/>
    <x v="29"/>
    <b v="0"/>
    <s v="film &amp; video/science fiction"/>
    <x v="8"/>
    <n v="500"/>
    <x v="0"/>
    <x v="2"/>
  </r>
  <r>
    <n v="140"/>
    <x v="140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x v="78"/>
    <b v="0"/>
    <s v="film &amp; video/science fiction"/>
    <x v="50"/>
    <s v="N/A"/>
    <x v="0"/>
    <x v="2"/>
  </r>
  <r>
    <n v="141"/>
    <x v="141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x v="33"/>
    <b v="0"/>
    <s v="film &amp; video/science fiction"/>
    <x v="57"/>
    <n v="46.18"/>
    <x v="0"/>
    <x v="2"/>
  </r>
  <r>
    <n v="142"/>
    <x v="142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x v="29"/>
    <b v="0"/>
    <s v="film &amp; video/science fiction"/>
    <x v="50"/>
    <n v="10"/>
    <x v="0"/>
    <x v="2"/>
  </r>
  <r>
    <n v="143"/>
    <x v="143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x v="78"/>
    <b v="0"/>
    <s v="film &amp; video/science fiction"/>
    <x v="50"/>
    <s v="N/A"/>
    <x v="0"/>
    <x v="2"/>
  </r>
  <r>
    <n v="144"/>
    <x v="144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x v="77"/>
    <b v="0"/>
    <s v="film &amp; video/science fiction"/>
    <x v="58"/>
    <n v="55.95"/>
    <x v="0"/>
    <x v="2"/>
  </r>
  <r>
    <n v="145"/>
    <x v="145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x v="82"/>
    <b v="0"/>
    <s v="film &amp; video/science fiction"/>
    <x v="59"/>
    <n v="37.56"/>
    <x v="0"/>
    <x v="2"/>
  </r>
  <r>
    <n v="146"/>
    <x v="146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x v="83"/>
    <b v="0"/>
    <s v="film &amp; video/science fiction"/>
    <x v="60"/>
    <n v="38.33"/>
    <x v="0"/>
    <x v="2"/>
  </r>
  <r>
    <n v="147"/>
    <x v="147"/>
    <s v="Film makers catch live footage beyond their wildest dreams."/>
    <n v="7000"/>
    <x v="117"/>
    <x v="1"/>
    <x v="1"/>
    <s v="GBP"/>
    <n v="1420741080"/>
    <n v="1417026340"/>
    <b v="0"/>
    <x v="78"/>
    <b v="0"/>
    <s v="film &amp; video/science fiction"/>
    <x v="50"/>
    <s v="N/A"/>
    <x v="0"/>
    <x v="2"/>
  </r>
  <r>
    <n v="148"/>
    <x v="148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x v="84"/>
    <b v="0"/>
    <s v="film &amp; video/science fiction"/>
    <x v="50"/>
    <n v="20"/>
    <x v="0"/>
    <x v="2"/>
  </r>
  <r>
    <n v="149"/>
    <x v="149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x v="79"/>
    <b v="0"/>
    <s v="film &amp; video/science fiction"/>
    <x v="60"/>
    <n v="15.33"/>
    <x v="0"/>
    <x v="2"/>
  </r>
  <r>
    <n v="150"/>
    <x v="150"/>
    <s v="The untold story of Captain Robert April and the first launching of the starship U.S.S. Enterprise,  NCC-1701"/>
    <n v="130000"/>
    <x v="132"/>
    <x v="1"/>
    <x v="0"/>
    <s v="USD"/>
    <n v="1432612382"/>
    <n v="1427428382"/>
    <b v="0"/>
    <x v="85"/>
    <b v="0"/>
    <s v="film &amp; video/science fiction"/>
    <x v="61"/>
    <n v="449.43"/>
    <x v="0"/>
    <x v="2"/>
  </r>
  <r>
    <n v="151"/>
    <x v="151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x v="81"/>
    <b v="0"/>
    <s v="film &amp; video/science fiction"/>
    <x v="50"/>
    <n v="28"/>
    <x v="0"/>
    <x v="2"/>
  </r>
  <r>
    <n v="152"/>
    <x v="152"/>
    <s v="The Great Dark is a journey through the unimaginable...and un foreseeable..."/>
    <n v="380000"/>
    <x v="134"/>
    <x v="1"/>
    <x v="0"/>
    <s v="USD"/>
    <n v="1411437100"/>
    <n v="1408845100"/>
    <b v="0"/>
    <x v="84"/>
    <b v="0"/>
    <s v="film &amp; video/science fiction"/>
    <x v="50"/>
    <n v="15"/>
    <x v="0"/>
    <x v="2"/>
  </r>
  <r>
    <n v="153"/>
    <x v="153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x v="73"/>
    <b v="0"/>
    <s v="film &amp; video/science fiction"/>
    <x v="60"/>
    <n v="35.9"/>
    <x v="0"/>
    <x v="2"/>
  </r>
  <r>
    <n v="154"/>
    <x v="154"/>
    <s v="Fiction Becomes Reality in this non-profit science fiction, stop motion, and fantasy fan film."/>
    <n v="1500"/>
    <x v="130"/>
    <x v="1"/>
    <x v="0"/>
    <s v="USD"/>
    <n v="1433336895"/>
    <n v="1429621695"/>
    <b v="0"/>
    <x v="83"/>
    <b v="0"/>
    <s v="film &amp; video/science fiction"/>
    <x v="56"/>
    <n v="13.33"/>
    <x v="0"/>
    <x v="2"/>
  </r>
  <r>
    <n v="155"/>
    <x v="155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x v="80"/>
    <b v="0"/>
    <s v="film &amp; video/science fiction"/>
    <x v="5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x v="41"/>
    <b v="0"/>
    <s v="film &amp; video/science fiction"/>
    <x v="62"/>
    <n v="119"/>
    <x v="0"/>
    <x v="2"/>
  </r>
  <r>
    <n v="157"/>
    <x v="157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x v="84"/>
    <b v="0"/>
    <s v="film &amp; video/science fiction"/>
    <x v="50"/>
    <n v="4"/>
    <x v="0"/>
    <x v="2"/>
  </r>
  <r>
    <n v="158"/>
    <x v="158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x v="78"/>
    <b v="0"/>
    <s v="film &amp; video/science fiction"/>
    <x v="50"/>
    <s v="N/A"/>
    <x v="0"/>
    <x v="2"/>
  </r>
  <r>
    <n v="159"/>
    <x v="159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x v="29"/>
    <b v="0"/>
    <s v="film &amp; video/science fiction"/>
    <x v="50"/>
    <n v="10"/>
    <x v="0"/>
    <x v="2"/>
  </r>
  <r>
    <n v="160"/>
    <x v="160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x v="78"/>
    <b v="0"/>
    <s v="film &amp; video/drama"/>
    <x v="50"/>
    <s v="N/A"/>
    <x v="0"/>
    <x v="3"/>
  </r>
  <r>
    <n v="161"/>
    <x v="161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x v="29"/>
    <b v="0"/>
    <s v="film &amp; video/drama"/>
    <x v="50"/>
    <n v="5"/>
    <x v="0"/>
    <x v="3"/>
  </r>
  <r>
    <n v="162"/>
    <x v="162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x v="73"/>
    <b v="0"/>
    <s v="film &amp; video/drama"/>
    <x v="63"/>
    <n v="43.5"/>
    <x v="0"/>
    <x v="3"/>
  </r>
  <r>
    <n v="163"/>
    <x v="163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x v="78"/>
    <b v="0"/>
    <s v="film &amp; video/drama"/>
    <x v="50"/>
    <s v="N/A"/>
    <x v="0"/>
    <x v="3"/>
  </r>
  <r>
    <n v="164"/>
    <x v="164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x v="63"/>
    <b v="0"/>
    <s v="film &amp; video/drama"/>
    <x v="60"/>
    <n v="91.43"/>
    <x v="0"/>
    <x v="3"/>
  </r>
  <r>
    <n v="165"/>
    <x v="165"/>
    <s v="A teacher. A boy. The beach and a heatwave that drove them all insane."/>
    <n v="17000"/>
    <x v="117"/>
    <x v="2"/>
    <x v="1"/>
    <s v="GBP"/>
    <n v="1452613724"/>
    <n v="1450021724"/>
    <b v="0"/>
    <x v="78"/>
    <b v="0"/>
    <s v="film &amp; video/drama"/>
    <x v="50"/>
    <s v="N/A"/>
    <x v="0"/>
    <x v="3"/>
  </r>
  <r>
    <n v="166"/>
    <x v="166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x v="29"/>
    <b v="0"/>
    <s v="film &amp; video/drama"/>
    <x v="64"/>
    <n v="3000"/>
    <x v="0"/>
    <x v="3"/>
  </r>
  <r>
    <n v="167"/>
    <x v="167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x v="84"/>
    <b v="0"/>
    <s v="film &amp; video/drama"/>
    <x v="50"/>
    <n v="5.5"/>
    <x v="0"/>
    <x v="3"/>
  </r>
  <r>
    <n v="168"/>
    <x v="168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x v="83"/>
    <b v="0"/>
    <s v="film &amp; video/drama"/>
    <x v="65"/>
    <n v="108.33"/>
    <x v="0"/>
    <x v="3"/>
  </r>
  <r>
    <n v="169"/>
    <x v="169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x v="73"/>
    <b v="0"/>
    <s v="film &amp; video/drama"/>
    <x v="66"/>
    <n v="56"/>
    <x v="0"/>
    <x v="3"/>
  </r>
  <r>
    <n v="170"/>
    <x v="170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x v="73"/>
    <b v="0"/>
    <s v="film &amp; video/drama"/>
    <x v="56"/>
    <n v="32.5"/>
    <x v="0"/>
    <x v="3"/>
  </r>
  <r>
    <n v="171"/>
    <x v="171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x v="29"/>
    <b v="0"/>
    <s v="film &amp; video/drama"/>
    <x v="50"/>
    <n v="1"/>
    <x v="0"/>
    <x v="3"/>
  </r>
  <r>
    <n v="172"/>
    <x v="172"/>
    <s v="A short film on the rarest mammal and the second most endangered freshwater river dolphin, in Pakistan."/>
    <n v="95000"/>
    <x v="117"/>
    <x v="2"/>
    <x v="0"/>
    <s v="USD"/>
    <n v="1426753723"/>
    <n v="1423733323"/>
    <b v="0"/>
    <x v="78"/>
    <b v="0"/>
    <s v="film &amp; video/drama"/>
    <x v="50"/>
    <s v="N/A"/>
    <x v="0"/>
    <x v="3"/>
  </r>
  <r>
    <n v="173"/>
    <x v="173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x v="78"/>
    <b v="0"/>
    <s v="film &amp; video/drama"/>
    <x v="50"/>
    <s v="N/A"/>
    <x v="0"/>
    <x v="3"/>
  </r>
  <r>
    <n v="174"/>
    <x v="174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x v="78"/>
    <b v="0"/>
    <s v="film &amp; video/drama"/>
    <x v="50"/>
    <s v="N/A"/>
    <x v="0"/>
    <x v="3"/>
  </r>
  <r>
    <n v="175"/>
    <x v="175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x v="55"/>
    <b v="0"/>
    <s v="film &amp; video/drama"/>
    <x v="52"/>
    <n v="49.88"/>
    <x v="0"/>
    <x v="3"/>
  </r>
  <r>
    <n v="176"/>
    <x v="176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x v="78"/>
    <b v="0"/>
    <s v="film &amp; video/drama"/>
    <x v="50"/>
    <s v="N/A"/>
    <x v="0"/>
    <x v="3"/>
  </r>
  <r>
    <n v="177"/>
    <x v="177"/>
    <s v="I'm making a modern day version of the bible story &quot; The Good Samaritan&quot;"/>
    <n v="450"/>
    <x v="147"/>
    <x v="2"/>
    <x v="0"/>
    <s v="USD"/>
    <n v="1427155726"/>
    <n v="1425690526"/>
    <b v="0"/>
    <x v="63"/>
    <b v="0"/>
    <s v="film &amp; video/drama"/>
    <x v="67"/>
    <n v="25.71"/>
    <x v="0"/>
    <x v="3"/>
  </r>
  <r>
    <n v="178"/>
    <x v="178"/>
    <s v="El viaje de LucÃ­a es un largometraje de ficciÃ³n con temÃ¡tica sobre el cÃ¡ncer infantil."/>
    <n v="500000"/>
    <x v="117"/>
    <x v="2"/>
    <x v="3"/>
    <s v="EUR"/>
    <n v="1448582145"/>
    <n v="1445986545"/>
    <b v="0"/>
    <x v="78"/>
    <b v="0"/>
    <s v="film &amp; video/drama"/>
    <x v="50"/>
    <s v="N/A"/>
    <x v="0"/>
    <x v="3"/>
  </r>
  <r>
    <n v="179"/>
    <x v="179"/>
    <s v="A feature-length film about how three people survive in a diseased world."/>
    <n v="1000"/>
    <x v="148"/>
    <x v="2"/>
    <x v="0"/>
    <s v="USD"/>
    <n v="1457056555"/>
    <n v="1454464555"/>
    <b v="0"/>
    <x v="84"/>
    <b v="0"/>
    <s v="film &amp; video/drama"/>
    <x v="68"/>
    <n v="100"/>
    <x v="0"/>
    <x v="3"/>
  </r>
  <r>
    <n v="180"/>
    <x v="180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x v="62"/>
    <b v="0"/>
    <s v="film &amp; video/drama"/>
    <x v="69"/>
    <n v="30.85"/>
    <x v="0"/>
    <x v="3"/>
  </r>
  <r>
    <n v="181"/>
    <x v="181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x v="80"/>
    <b v="0"/>
    <s v="film &amp; video/drama"/>
    <x v="70"/>
    <n v="180.5"/>
    <x v="0"/>
    <x v="3"/>
  </r>
  <r>
    <n v="182"/>
    <x v="182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x v="78"/>
    <b v="0"/>
    <s v="film &amp; video/drama"/>
    <x v="50"/>
    <s v="N/A"/>
    <x v="0"/>
    <x v="3"/>
  </r>
  <r>
    <n v="183"/>
    <x v="183"/>
    <s v="Don't kill me until I meet my Dad"/>
    <n v="12500"/>
    <x v="151"/>
    <x v="2"/>
    <x v="1"/>
    <s v="GBP"/>
    <n v="1417033610"/>
    <n v="1414438010"/>
    <b v="0"/>
    <x v="8"/>
    <b v="0"/>
    <s v="film &amp; video/drama"/>
    <x v="71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x v="84"/>
    <b v="0"/>
    <s v="film &amp; video/drama"/>
    <x v="56"/>
    <n v="25.5"/>
    <x v="0"/>
    <x v="3"/>
  </r>
  <r>
    <n v="185"/>
    <x v="185"/>
    <s v="Love has no boundaries!"/>
    <n v="40000"/>
    <x v="153"/>
    <x v="2"/>
    <x v="10"/>
    <s v="NOK"/>
    <n v="1471557139"/>
    <n v="1468965139"/>
    <b v="0"/>
    <x v="73"/>
    <b v="0"/>
    <s v="film &amp; video/drama"/>
    <x v="52"/>
    <n v="220"/>
    <x v="0"/>
    <x v="3"/>
  </r>
  <r>
    <n v="186"/>
    <x v="186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x v="78"/>
    <b v="0"/>
    <s v="film &amp; video/drama"/>
    <x v="50"/>
    <s v="N/A"/>
    <x v="0"/>
    <x v="3"/>
  </r>
  <r>
    <n v="187"/>
    <x v="187"/>
    <s v="A young man suffering from a severe case of OCD embarks on a road trip to find peace of mind."/>
    <n v="5000"/>
    <x v="25"/>
    <x v="2"/>
    <x v="0"/>
    <s v="USD"/>
    <n v="1437461940"/>
    <n v="1435383457"/>
    <b v="0"/>
    <x v="81"/>
    <b v="0"/>
    <s v="film &amp; video/drama"/>
    <x v="63"/>
    <n v="160"/>
    <x v="0"/>
    <x v="3"/>
  </r>
  <r>
    <n v="188"/>
    <x v="188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x v="78"/>
    <b v="0"/>
    <s v="film &amp; video/drama"/>
    <x v="50"/>
    <s v="N/A"/>
    <x v="0"/>
    <x v="3"/>
  </r>
  <r>
    <n v="189"/>
    <x v="189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x v="81"/>
    <b v="0"/>
    <s v="film &amp; video/drama"/>
    <x v="50"/>
    <n v="69"/>
    <x v="0"/>
    <x v="3"/>
  </r>
  <r>
    <n v="190"/>
    <x v="190"/>
    <s v="Because hope can be a 4 letter word"/>
    <n v="12000"/>
    <x v="155"/>
    <x v="2"/>
    <x v="0"/>
    <s v="USD"/>
    <n v="1466091446"/>
    <n v="1465227446"/>
    <b v="0"/>
    <x v="29"/>
    <b v="0"/>
    <s v="film &amp; video/drama"/>
    <x v="50"/>
    <n v="50"/>
    <x v="0"/>
    <x v="3"/>
  </r>
  <r>
    <n v="191"/>
    <x v="191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x v="83"/>
    <b v="0"/>
    <s v="film &amp; video/drama"/>
    <x v="62"/>
    <n v="83.33"/>
    <x v="0"/>
    <x v="3"/>
  </r>
  <r>
    <n v="192"/>
    <x v="192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x v="83"/>
    <b v="0"/>
    <s v="film &amp; video/drama"/>
    <x v="50"/>
    <n v="5.67"/>
    <x v="0"/>
    <x v="3"/>
  </r>
  <r>
    <n v="193"/>
    <x v="193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x v="78"/>
    <b v="0"/>
    <s v="film &amp; video/drama"/>
    <x v="50"/>
    <s v="N/A"/>
    <x v="0"/>
    <x v="3"/>
  </r>
  <r>
    <n v="194"/>
    <x v="194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x v="83"/>
    <b v="0"/>
    <s v="film &amp; video/drama"/>
    <x v="50"/>
    <n v="1"/>
    <x v="0"/>
    <x v="3"/>
  </r>
  <r>
    <n v="195"/>
    <x v="195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x v="78"/>
    <b v="0"/>
    <s v="film &amp; video/drama"/>
    <x v="50"/>
    <s v="N/A"/>
    <x v="0"/>
    <x v="3"/>
  </r>
  <r>
    <n v="196"/>
    <x v="196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x v="10"/>
    <b v="0"/>
    <s v="film &amp; video/drama"/>
    <x v="7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x v="22"/>
    <b v="0"/>
    <s v="film &amp; video/drama"/>
    <x v="54"/>
    <n v="32.75"/>
    <x v="0"/>
    <x v="3"/>
  </r>
  <r>
    <n v="198"/>
    <x v="198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x v="79"/>
    <b v="0"/>
    <s v="film &amp; video/drama"/>
    <x v="60"/>
    <n v="46.5"/>
    <x v="0"/>
    <x v="3"/>
  </r>
  <r>
    <n v="199"/>
    <x v="199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x v="78"/>
    <b v="0"/>
    <s v="film &amp; video/drama"/>
    <x v="50"/>
    <s v="N/A"/>
    <x v="0"/>
    <x v="3"/>
  </r>
  <r>
    <n v="200"/>
    <x v="200"/>
    <s v="A film dedicated to an AAF Pilot's struggle to survive behind enemy lines during WWII."/>
    <n v="6000"/>
    <x v="162"/>
    <x v="2"/>
    <x v="0"/>
    <s v="USD"/>
    <n v="1410746403"/>
    <n v="1408154403"/>
    <b v="0"/>
    <x v="59"/>
    <b v="0"/>
    <s v="film &amp; video/drama"/>
    <x v="73"/>
    <n v="87.31"/>
    <x v="0"/>
    <x v="3"/>
  </r>
  <r>
    <n v="201"/>
    <x v="201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x v="63"/>
    <b v="0"/>
    <s v="film &amp; video/drama"/>
    <x v="74"/>
    <n v="54.29"/>
    <x v="0"/>
    <x v="3"/>
  </r>
  <r>
    <n v="202"/>
    <x v="202"/>
    <s v="new web series created by jonney terry"/>
    <n v="6000"/>
    <x v="117"/>
    <x v="2"/>
    <x v="0"/>
    <s v="USD"/>
    <n v="1444337940"/>
    <n v="1441750564"/>
    <b v="0"/>
    <x v="78"/>
    <b v="0"/>
    <s v="film &amp; video/drama"/>
    <x v="50"/>
    <s v="N/A"/>
    <x v="0"/>
    <x v="3"/>
  </r>
  <r>
    <n v="203"/>
    <x v="203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x v="22"/>
    <b v="0"/>
    <s v="film &amp; video/drama"/>
    <x v="75"/>
    <n v="93.25"/>
    <x v="0"/>
    <x v="3"/>
  </r>
  <r>
    <n v="204"/>
    <x v="204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x v="86"/>
    <b v="0"/>
    <s v="film &amp; video/drama"/>
    <x v="76"/>
    <n v="117.68"/>
    <x v="0"/>
    <x v="3"/>
  </r>
  <r>
    <n v="205"/>
    <x v="205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x v="57"/>
    <b v="0"/>
    <s v="film &amp; video/drama"/>
    <x v="63"/>
    <n v="76.47"/>
    <x v="0"/>
    <x v="3"/>
  </r>
  <r>
    <n v="206"/>
    <x v="206"/>
    <s v="A love story featuring adoption,struggle,dysfunction,grace, healing, and restoration."/>
    <n v="12700"/>
    <x v="117"/>
    <x v="2"/>
    <x v="0"/>
    <s v="USD"/>
    <n v="1470441983"/>
    <n v="1468627583"/>
    <b v="0"/>
    <x v="78"/>
    <b v="0"/>
    <s v="film &amp; video/drama"/>
    <x v="50"/>
    <s v="N/A"/>
    <x v="0"/>
    <x v="3"/>
  </r>
  <r>
    <n v="207"/>
    <x v="207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x v="62"/>
    <b v="0"/>
    <s v="film &amp; video/drama"/>
    <x v="77"/>
    <n v="163.85"/>
    <x v="0"/>
    <x v="3"/>
  </r>
  <r>
    <n v="208"/>
    <x v="208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x v="78"/>
    <b v="0"/>
    <s v="film &amp; video/drama"/>
    <x v="50"/>
    <s v="N/A"/>
    <x v="0"/>
    <x v="3"/>
  </r>
  <r>
    <n v="209"/>
    <x v="209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x v="78"/>
    <b v="0"/>
    <s v="film &amp; video/drama"/>
    <x v="50"/>
    <s v="N/A"/>
    <x v="0"/>
    <x v="3"/>
  </r>
  <r>
    <n v="210"/>
    <x v="210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x v="51"/>
    <b v="0"/>
    <s v="film &amp; video/drama"/>
    <x v="78"/>
    <n v="91.82"/>
    <x v="0"/>
    <x v="3"/>
  </r>
  <r>
    <n v="211"/>
    <x v="211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x v="8"/>
    <b v="0"/>
    <s v="film &amp; video/drama"/>
    <x v="79"/>
    <n v="185.83"/>
    <x v="0"/>
    <x v="3"/>
  </r>
  <r>
    <n v="212"/>
    <x v="212"/>
    <s v="This film is a fictional crime drama following the events of a heist that ended in bloodshed."/>
    <n v="6300"/>
    <x v="116"/>
    <x v="2"/>
    <x v="0"/>
    <s v="USD"/>
    <n v="1460837320"/>
    <n v="1455656920"/>
    <b v="0"/>
    <x v="29"/>
    <b v="0"/>
    <s v="film &amp; video/drama"/>
    <x v="50"/>
    <n v="1"/>
    <x v="0"/>
    <x v="3"/>
  </r>
  <r>
    <n v="213"/>
    <x v="213"/>
    <s v="A family dramedy about a grandfather  and grandson who are both on their path to redemption."/>
    <n v="50000"/>
    <x v="170"/>
    <x v="2"/>
    <x v="0"/>
    <s v="USD"/>
    <n v="1439734001"/>
    <n v="1437142547"/>
    <b v="0"/>
    <x v="29"/>
    <b v="0"/>
    <s v="film &amp; video/drama"/>
    <x v="50"/>
    <n v="20"/>
    <x v="0"/>
    <x v="3"/>
  </r>
  <r>
    <n v="214"/>
    <x v="214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x v="29"/>
    <b v="0"/>
    <s v="film &amp; video/drama"/>
    <x v="50"/>
    <n v="1"/>
    <x v="0"/>
    <x v="3"/>
  </r>
  <r>
    <n v="215"/>
    <x v="215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x v="29"/>
    <b v="0"/>
    <s v="film &amp; video/drama"/>
    <x v="50"/>
    <n v="10"/>
    <x v="0"/>
    <x v="3"/>
  </r>
  <r>
    <n v="216"/>
    <x v="216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x v="87"/>
    <b v="0"/>
    <s v="film &amp; video/drama"/>
    <x v="80"/>
    <n v="331.54"/>
    <x v="0"/>
    <x v="3"/>
  </r>
  <r>
    <n v="217"/>
    <x v="217"/>
    <s v="A roadmovie by paw"/>
    <n v="100000"/>
    <x v="172"/>
    <x v="2"/>
    <x v="11"/>
    <s v="SEK"/>
    <n v="1419780149"/>
    <n v="1417101749"/>
    <b v="0"/>
    <x v="44"/>
    <b v="0"/>
    <s v="film &amp; video/drama"/>
    <x v="81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x v="29"/>
    <b v="0"/>
    <s v="film &amp; video/drama"/>
    <x v="53"/>
    <n v="100"/>
    <x v="0"/>
    <x v="3"/>
  </r>
  <r>
    <n v="219"/>
    <x v="219"/>
    <s v="An hour-long pilot about a group of suburban LGBT teens coming of age in the early 90's."/>
    <n v="50000"/>
    <x v="174"/>
    <x v="2"/>
    <x v="0"/>
    <s v="USD"/>
    <n v="1459493940"/>
    <n v="1456732225"/>
    <b v="0"/>
    <x v="88"/>
    <b v="0"/>
    <s v="film &amp; video/drama"/>
    <x v="82"/>
    <n v="115.99"/>
    <x v="0"/>
    <x v="3"/>
  </r>
  <r>
    <n v="220"/>
    <x v="220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x v="83"/>
    <b v="0"/>
    <s v="film &amp; video/drama"/>
    <x v="60"/>
    <n v="120"/>
    <x v="0"/>
    <x v="3"/>
  </r>
  <r>
    <n v="221"/>
    <x v="221"/>
    <s v="Film about Schizophrenia with Surreal Twists!"/>
    <n v="50000"/>
    <x v="117"/>
    <x v="2"/>
    <x v="0"/>
    <s v="USD"/>
    <n v="1427569564"/>
    <n v="1422389164"/>
    <b v="0"/>
    <x v="78"/>
    <b v="0"/>
    <s v="film &amp; video/drama"/>
    <x v="50"/>
    <s v="N/A"/>
    <x v="0"/>
    <x v="3"/>
  </r>
  <r>
    <n v="222"/>
    <x v="222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x v="84"/>
    <b v="0"/>
    <s v="film &amp; video/drama"/>
    <x v="55"/>
    <n v="65"/>
    <x v="0"/>
    <x v="3"/>
  </r>
  <r>
    <n v="223"/>
    <x v="223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x v="78"/>
    <b v="0"/>
    <s v="film &amp; video/drama"/>
    <x v="50"/>
    <s v="N/A"/>
    <x v="0"/>
    <x v="3"/>
  </r>
  <r>
    <n v="224"/>
    <x v="224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x v="78"/>
    <b v="0"/>
    <s v="film &amp; video/drama"/>
    <x v="50"/>
    <s v="N/A"/>
    <x v="0"/>
    <x v="3"/>
  </r>
  <r>
    <n v="225"/>
    <x v="225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x v="78"/>
    <b v="0"/>
    <s v="film &amp; video/drama"/>
    <x v="50"/>
    <s v="N/A"/>
    <x v="0"/>
    <x v="3"/>
  </r>
  <r>
    <n v="226"/>
    <x v="226"/>
    <s v="A TRUE STORY OF DOMESTIC VILOLENCE THAT SEEKS TO OFFER THE VIEWER OUTLEST OF SUPPORT."/>
    <n v="29000"/>
    <x v="156"/>
    <x v="2"/>
    <x v="1"/>
    <s v="GBP"/>
    <n v="1433064540"/>
    <n v="1428854344"/>
    <b v="0"/>
    <x v="84"/>
    <b v="0"/>
    <s v="film &amp; video/drama"/>
    <x v="60"/>
    <n v="125"/>
    <x v="0"/>
    <x v="3"/>
  </r>
  <r>
    <n v="227"/>
    <x v="227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x v="78"/>
    <b v="0"/>
    <s v="film &amp; video/drama"/>
    <x v="50"/>
    <s v="N/A"/>
    <x v="0"/>
    <x v="3"/>
  </r>
  <r>
    <n v="228"/>
    <x v="228"/>
    <s v="I am making a film from one one of my books called facets of a Geek life."/>
    <n v="8000"/>
    <x v="117"/>
    <x v="2"/>
    <x v="1"/>
    <s v="GBP"/>
    <n v="1433176105"/>
    <n v="1427992105"/>
    <b v="0"/>
    <x v="78"/>
    <b v="0"/>
    <s v="film &amp; video/drama"/>
    <x v="50"/>
    <s v="N/A"/>
    <x v="0"/>
    <x v="3"/>
  </r>
  <r>
    <n v="229"/>
    <x v="229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x v="78"/>
    <b v="0"/>
    <s v="film &amp; video/drama"/>
    <x v="50"/>
    <s v="N/A"/>
    <x v="0"/>
    <x v="3"/>
  </r>
  <r>
    <n v="230"/>
    <x v="230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x v="84"/>
    <b v="0"/>
    <s v="film &amp; video/drama"/>
    <x v="50"/>
    <n v="30"/>
    <x v="0"/>
    <x v="3"/>
  </r>
  <r>
    <n v="231"/>
    <x v="231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x v="78"/>
    <b v="0"/>
    <s v="film &amp; video/drama"/>
    <x v="50"/>
    <s v="N/A"/>
    <x v="0"/>
    <x v="3"/>
  </r>
  <r>
    <n v="232"/>
    <x v="232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x v="63"/>
    <b v="0"/>
    <s v="film &amp; video/drama"/>
    <x v="56"/>
    <n v="15.71"/>
    <x v="0"/>
    <x v="3"/>
  </r>
  <r>
    <n v="233"/>
    <x v="233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x v="78"/>
    <b v="0"/>
    <s v="film &amp; video/drama"/>
    <x v="50"/>
    <s v="N/A"/>
    <x v="0"/>
    <x v="3"/>
  </r>
  <r>
    <n v="234"/>
    <x v="234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x v="81"/>
    <b v="0"/>
    <s v="film &amp; video/drama"/>
    <x v="67"/>
    <n v="80.2"/>
    <x v="0"/>
    <x v="3"/>
  </r>
  <r>
    <n v="235"/>
    <x v="235"/>
    <s v="Taking people on a deep emotional trip with a story about sometimes those who have less, give more."/>
    <n v="10000"/>
    <x v="117"/>
    <x v="2"/>
    <x v="0"/>
    <s v="USD"/>
    <n v="1436478497"/>
    <n v="1433886497"/>
    <b v="0"/>
    <x v="78"/>
    <b v="0"/>
    <s v="film &amp; video/drama"/>
    <x v="50"/>
    <s v="N/A"/>
    <x v="0"/>
    <x v="3"/>
  </r>
  <r>
    <n v="236"/>
    <x v="236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x v="78"/>
    <b v="0"/>
    <s v="film &amp; video/drama"/>
    <x v="50"/>
    <s v="N/A"/>
    <x v="0"/>
    <x v="3"/>
  </r>
  <r>
    <n v="237"/>
    <x v="237"/>
    <s v="Making The Choice is a christian short film series."/>
    <n v="15000"/>
    <x v="155"/>
    <x v="2"/>
    <x v="0"/>
    <s v="USD"/>
    <n v="1457445069"/>
    <n v="1452261069"/>
    <b v="0"/>
    <x v="29"/>
    <b v="0"/>
    <s v="film &amp; video/drama"/>
    <x v="50"/>
    <n v="50"/>
    <x v="0"/>
    <x v="3"/>
  </r>
  <r>
    <n v="238"/>
    <x v="238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x v="78"/>
    <b v="0"/>
    <s v="film &amp; video/drama"/>
    <x v="50"/>
    <s v="N/A"/>
    <x v="0"/>
    <x v="3"/>
  </r>
  <r>
    <n v="239"/>
    <x v="239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x v="81"/>
    <b v="0"/>
    <s v="film &amp; video/drama"/>
    <x v="78"/>
    <n v="50"/>
    <x v="0"/>
    <x v="3"/>
  </r>
  <r>
    <n v="240"/>
    <x v="240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x v="89"/>
    <b v="1"/>
    <s v="film &amp; video/documentary"/>
    <x v="29"/>
    <n v="117.85"/>
    <x v="0"/>
    <x v="4"/>
  </r>
  <r>
    <n v="241"/>
    <x v="241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x v="90"/>
    <b v="1"/>
    <s v="film &amp; video/documentary"/>
    <x v="40"/>
    <n v="109.04"/>
    <x v="0"/>
    <x v="4"/>
  </r>
  <r>
    <n v="242"/>
    <x v="242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x v="91"/>
    <b v="1"/>
    <s v="film &amp; video/documentary"/>
    <x v="40"/>
    <n v="73.02"/>
    <x v="0"/>
    <x v="4"/>
  </r>
  <r>
    <n v="243"/>
    <x v="243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x v="92"/>
    <b v="1"/>
    <s v="film &amp; video/documentary"/>
    <x v="3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x v="87"/>
    <b v="1"/>
    <s v="film &amp; video/documentary"/>
    <x v="35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x v="93"/>
    <b v="1"/>
    <s v="film &amp; video/documentary"/>
    <x v="3"/>
    <n v="54.02"/>
    <x v="0"/>
    <x v="4"/>
  </r>
  <r>
    <n v="246"/>
    <x v="246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x v="94"/>
    <b v="1"/>
    <s v="film &amp; video/documentary"/>
    <x v="83"/>
    <n v="68.489999999999995"/>
    <x v="0"/>
    <x v="4"/>
  </r>
  <r>
    <n v="247"/>
    <x v="247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x v="95"/>
    <b v="1"/>
    <s v="film &amp; video/documentary"/>
    <x v="84"/>
    <n v="108.15"/>
    <x v="0"/>
    <x v="4"/>
  </r>
  <r>
    <n v="248"/>
    <x v="248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x v="96"/>
    <b v="1"/>
    <s v="film &amp; video/documentary"/>
    <x v="7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x v="97"/>
    <b v="1"/>
    <s v="film &amp; video/documentary"/>
    <x v="40"/>
    <n v="48.05"/>
    <x v="0"/>
    <x v="4"/>
  </r>
  <r>
    <n v="250"/>
    <x v="250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x v="98"/>
    <b v="1"/>
    <s v="film &amp; video/documentary"/>
    <x v="6"/>
    <n v="72.48"/>
    <x v="0"/>
    <x v="4"/>
  </r>
  <r>
    <n v="251"/>
    <x v="251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x v="99"/>
    <b v="1"/>
    <s v="film &amp; video/documentary"/>
    <x v="9"/>
    <n v="57.08"/>
    <x v="0"/>
    <x v="4"/>
  </r>
  <r>
    <n v="252"/>
    <x v="252"/>
    <s v="The definitive story of indie comics and the foremost institution of higher learning for those who draw them."/>
    <n v="5000"/>
    <x v="191"/>
    <x v="0"/>
    <x v="0"/>
    <s v="USD"/>
    <n v="1275364740"/>
    <n v="1269878058"/>
    <b v="1"/>
    <x v="52"/>
    <b v="1"/>
    <s v="film &amp; video/documentary"/>
    <x v="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x v="63"/>
    <b v="1"/>
    <s v="film &amp; video/documentary"/>
    <x v="7"/>
    <n v="215.86"/>
    <x v="0"/>
    <x v="4"/>
  </r>
  <r>
    <n v="254"/>
    <x v="254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x v="100"/>
    <b v="1"/>
    <s v="film &amp; video/documentary"/>
    <x v="16"/>
    <n v="89.39"/>
    <x v="0"/>
    <x v="4"/>
  </r>
  <r>
    <n v="255"/>
    <x v="255"/>
    <s v="xoxosms is a documentary about first love, long distance and Skype."/>
    <n v="8000"/>
    <x v="194"/>
    <x v="0"/>
    <x v="0"/>
    <s v="USD"/>
    <n v="1300275482"/>
    <n v="1297687082"/>
    <b v="1"/>
    <x v="101"/>
    <b v="1"/>
    <s v="film &amp; video/documentary"/>
    <x v="13"/>
    <n v="45.42"/>
    <x v="0"/>
    <x v="4"/>
  </r>
  <r>
    <n v="256"/>
    <x v="256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x v="102"/>
    <b v="1"/>
    <s v="film &amp; video/documentary"/>
    <x v="86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x v="103"/>
    <b v="1"/>
    <s v="film &amp; video/documentary"/>
    <x v="13"/>
    <n v="66.7"/>
    <x v="0"/>
    <x v="4"/>
  </r>
  <r>
    <n v="258"/>
    <x v="258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x v="104"/>
    <b v="1"/>
    <s v="film &amp; video/documentary"/>
    <x v="87"/>
    <n v="83.35"/>
    <x v="0"/>
    <x v="4"/>
  </r>
  <r>
    <n v="259"/>
    <x v="259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x v="105"/>
    <b v="1"/>
    <s v="film &amp; video/documentary"/>
    <x v="88"/>
    <n v="105.05"/>
    <x v="0"/>
    <x v="4"/>
  </r>
  <r>
    <n v="260"/>
    <x v="260"/>
    <s v="In the traditional world of Mexican Rodeo, a team of first-generation California girls does it their way."/>
    <n v="10000"/>
    <x v="199"/>
    <x v="0"/>
    <x v="0"/>
    <s v="USD"/>
    <n v="1279360740"/>
    <n v="1275415679"/>
    <b v="1"/>
    <x v="106"/>
    <b v="1"/>
    <s v="film &amp; video/documentary"/>
    <x v="6"/>
    <n v="120.91"/>
    <x v="0"/>
    <x v="4"/>
  </r>
  <r>
    <n v="261"/>
    <x v="261"/>
    <s v="Empires explores the impact of networks on histories and philosophies of political thought."/>
    <n v="20000"/>
    <x v="200"/>
    <x v="0"/>
    <x v="0"/>
    <s v="USD"/>
    <n v="1339080900"/>
    <n v="1334783704"/>
    <b v="1"/>
    <x v="107"/>
    <b v="1"/>
    <s v="film &amp; video/documentary"/>
    <x v="13"/>
    <n v="97.64"/>
    <x v="0"/>
    <x v="4"/>
  </r>
  <r>
    <n v="262"/>
    <x v="262"/>
    <s v="He can never die. He will live forever. He is the last cosmonaut, and this is his story."/>
    <n v="2500"/>
    <x v="44"/>
    <x v="0"/>
    <x v="0"/>
    <s v="USD"/>
    <n v="1298699828"/>
    <n v="1294811828"/>
    <b v="1"/>
    <x v="108"/>
    <b v="1"/>
    <s v="film &amp; video/documentary"/>
    <x v="89"/>
    <n v="41.38"/>
    <x v="0"/>
    <x v="4"/>
  </r>
  <r>
    <n v="263"/>
    <x v="263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x v="109"/>
    <b v="1"/>
    <s v="film &amp; video/documentary"/>
    <x v="90"/>
    <n v="30.65"/>
    <x v="0"/>
    <x v="4"/>
  </r>
  <r>
    <n v="264"/>
    <x v="264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x v="110"/>
    <b v="1"/>
    <s v="film &amp; video/documentary"/>
    <x v="90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x v="6"/>
    <b v="1"/>
    <s v="film &amp; video/documentary"/>
    <x v="38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x v="17"/>
    <b v="1"/>
    <s v="film &amp; video/documentary"/>
    <x v="91"/>
    <n v="40.42"/>
    <x v="0"/>
    <x v="4"/>
  </r>
  <r>
    <n v="267"/>
    <x v="267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x v="111"/>
    <b v="1"/>
    <s v="film &amp; video/documentary"/>
    <x v="88"/>
    <n v="78.58"/>
    <x v="0"/>
    <x v="4"/>
  </r>
  <r>
    <n v="268"/>
    <x v="268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x v="112"/>
    <b v="1"/>
    <s v="film &amp; video/documentary"/>
    <x v="38"/>
    <n v="50.18"/>
    <x v="0"/>
    <x v="4"/>
  </r>
  <r>
    <n v="269"/>
    <x v="269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x v="113"/>
    <b v="1"/>
    <s v="film &amp; video/documentary"/>
    <x v="92"/>
    <n v="92.25"/>
    <x v="0"/>
    <x v="4"/>
  </r>
  <r>
    <n v="270"/>
    <x v="270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x v="42"/>
    <b v="1"/>
    <s v="film &amp; video/documentary"/>
    <x v="42"/>
    <n v="57.54"/>
    <x v="0"/>
    <x v="4"/>
  </r>
  <r>
    <n v="271"/>
    <x v="271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x v="114"/>
    <b v="1"/>
    <s v="film &amp; video/documentary"/>
    <x v="2"/>
    <n v="109.42"/>
    <x v="0"/>
    <x v="4"/>
  </r>
  <r>
    <n v="272"/>
    <x v="272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x v="71"/>
    <b v="1"/>
    <s v="film &amp; video/documentary"/>
    <x v="93"/>
    <n v="81.89"/>
    <x v="0"/>
    <x v="4"/>
  </r>
  <r>
    <n v="273"/>
    <x v="273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x v="115"/>
    <b v="1"/>
    <s v="film &amp; video/documentary"/>
    <x v="29"/>
    <n v="45.67"/>
    <x v="0"/>
    <x v="4"/>
  </r>
  <r>
    <n v="274"/>
    <x v="274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x v="116"/>
    <b v="1"/>
    <s v="film &amp; video/documentary"/>
    <x v="94"/>
    <n v="55.22"/>
    <x v="0"/>
    <x v="4"/>
  </r>
  <r>
    <n v="275"/>
    <x v="275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x v="117"/>
    <b v="1"/>
    <s v="film &amp; video/documentary"/>
    <x v="29"/>
    <n v="65.3"/>
    <x v="0"/>
    <x v="4"/>
  </r>
  <r>
    <n v="276"/>
    <x v="276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x v="95"/>
    <b v="1"/>
    <s v="film &amp; video/documentary"/>
    <x v="34"/>
    <n v="95.23"/>
    <x v="0"/>
    <x v="4"/>
  </r>
  <r>
    <n v="277"/>
    <x v="277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x v="118"/>
    <b v="1"/>
    <s v="film &amp; video/documentary"/>
    <x v="5"/>
    <n v="75.44"/>
    <x v="0"/>
    <x v="4"/>
  </r>
  <r>
    <n v="278"/>
    <x v="278"/>
    <s v="An unlikely story of spirit, defiance and beauty from the most contaminated place on Earth"/>
    <n v="27000"/>
    <x v="216"/>
    <x v="0"/>
    <x v="0"/>
    <s v="USD"/>
    <n v="1350003539"/>
    <n v="1347411539"/>
    <b v="1"/>
    <x v="119"/>
    <b v="1"/>
    <s v="film &amp; video/documentary"/>
    <x v="95"/>
    <n v="97.82"/>
    <x v="0"/>
    <x v="4"/>
  </r>
  <r>
    <n v="279"/>
    <x v="279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x v="120"/>
    <b v="1"/>
    <s v="film &amp; video/documentary"/>
    <x v="96"/>
    <n v="87.69"/>
    <x v="0"/>
    <x v="4"/>
  </r>
  <r>
    <n v="280"/>
    <x v="280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x v="121"/>
    <b v="1"/>
    <s v="film &amp; video/documentary"/>
    <x v="94"/>
    <n v="54.75"/>
    <x v="0"/>
    <x v="4"/>
  </r>
  <r>
    <n v="281"/>
    <x v="281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x v="1"/>
    <b v="1"/>
    <s v="film &amp; video/documentary"/>
    <x v="10"/>
    <n v="83.95"/>
    <x v="0"/>
    <x v="4"/>
  </r>
  <r>
    <n v="282"/>
    <x v="282"/>
    <s v="See US Marines make counter-insurgency work in Helmand Province--the Taliban's stronghold in Afghanistan."/>
    <n v="45000"/>
    <x v="220"/>
    <x v="0"/>
    <x v="0"/>
    <s v="USD"/>
    <n v="1266876000"/>
    <n v="1263679492"/>
    <b v="1"/>
    <x v="122"/>
    <b v="1"/>
    <s v="film &amp; video/documentary"/>
    <x v="7"/>
    <n v="254.39"/>
    <x v="0"/>
    <x v="4"/>
  </r>
  <r>
    <n v="283"/>
    <x v="283"/>
    <s v="What is the impact of survivorship on the human condition?"/>
    <n v="18000"/>
    <x v="221"/>
    <x v="0"/>
    <x v="0"/>
    <s v="USD"/>
    <n v="1306904340"/>
    <n v="1305219744"/>
    <b v="1"/>
    <x v="91"/>
    <b v="1"/>
    <s v="film &amp; video/documentary"/>
    <x v="35"/>
    <n v="101.83"/>
    <x v="0"/>
    <x v="4"/>
  </r>
  <r>
    <n v="284"/>
    <x v="284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x v="123"/>
    <b v="1"/>
    <s v="film &amp; video/documentary"/>
    <x v="2"/>
    <n v="55.07"/>
    <x v="0"/>
    <x v="4"/>
  </r>
  <r>
    <n v="285"/>
    <x v="285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x v="124"/>
    <b v="1"/>
    <s v="film &amp; video/documentary"/>
    <x v="97"/>
    <n v="56.9"/>
    <x v="0"/>
    <x v="4"/>
  </r>
  <r>
    <n v="286"/>
    <x v="286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x v="125"/>
    <b v="1"/>
    <s v="film &amp; video/documentary"/>
    <x v="15"/>
    <n v="121.28"/>
    <x v="0"/>
    <x v="4"/>
  </r>
  <r>
    <n v="287"/>
    <x v="287"/>
    <s v="War is hell. Why would anyone want to spend their weekends there?"/>
    <n v="15000"/>
    <x v="225"/>
    <x v="0"/>
    <x v="0"/>
    <s v="USD"/>
    <n v="1351828800"/>
    <n v="1349160018"/>
    <b v="1"/>
    <x v="126"/>
    <b v="1"/>
    <s v="film &amp; video/documentary"/>
    <x v="98"/>
    <n v="91.19"/>
    <x v="0"/>
    <x v="4"/>
  </r>
  <r>
    <n v="288"/>
    <x v="288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x v="127"/>
    <b v="1"/>
    <s v="film &amp; video/documentary"/>
    <x v="33"/>
    <n v="115.45"/>
    <x v="0"/>
    <x v="4"/>
  </r>
  <r>
    <n v="289"/>
    <x v="289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x v="128"/>
    <b v="1"/>
    <s v="film &amp; video/documentary"/>
    <x v="2"/>
    <n v="67.77"/>
    <x v="0"/>
    <x v="4"/>
  </r>
  <r>
    <n v="290"/>
    <x v="290"/>
    <s v="Help INTOTHEWOODS.TV purchase audio and video gear, lighting and BACK UP HARD DRIVES"/>
    <n v="4500"/>
    <x v="228"/>
    <x v="0"/>
    <x v="0"/>
    <s v="USD"/>
    <n v="1296633540"/>
    <n v="1292316697"/>
    <b v="1"/>
    <x v="129"/>
    <b v="1"/>
    <s v="film &amp; video/documentary"/>
    <x v="13"/>
    <n v="28.58"/>
    <x v="0"/>
    <x v="4"/>
  </r>
  <r>
    <n v="291"/>
    <x v="291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x v="130"/>
    <b v="1"/>
    <s v="film &amp; video/documentary"/>
    <x v="28"/>
    <n v="46.88"/>
    <x v="0"/>
    <x v="4"/>
  </r>
  <r>
    <n v="292"/>
    <x v="292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x v="131"/>
    <b v="1"/>
    <s v="film &amp; video/documentary"/>
    <x v="21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x v="132"/>
    <b v="1"/>
    <s v="film &amp; video/documentary"/>
    <x v="7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x v="133"/>
    <b v="1"/>
    <s v="film &amp; video/documentary"/>
    <x v="8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x v="134"/>
    <b v="1"/>
    <s v="film &amp; video/documentary"/>
    <x v="18"/>
    <n v="100.08"/>
    <x v="0"/>
    <x v="4"/>
  </r>
  <r>
    <n v="296"/>
    <x v="296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x v="135"/>
    <b v="1"/>
    <s v="film &amp; video/documentary"/>
    <x v="17"/>
    <n v="230.09"/>
    <x v="0"/>
    <x v="4"/>
  </r>
  <r>
    <n v="297"/>
    <x v="297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x v="136"/>
    <b v="1"/>
    <s v="film &amp; video/documentary"/>
    <x v="7"/>
    <n v="141.75"/>
    <x v="0"/>
    <x v="4"/>
  </r>
  <r>
    <n v="298"/>
    <x v="298"/>
    <s v="The truth is, we all lie - and by &quot;we,&quot; we mean everyone!"/>
    <n v="126000"/>
    <x v="235"/>
    <x v="0"/>
    <x v="0"/>
    <s v="USD"/>
    <n v="1399669200"/>
    <n v="1394536048"/>
    <b v="1"/>
    <x v="137"/>
    <b v="1"/>
    <s v="film &amp; video/documentary"/>
    <x v="15"/>
    <n v="56.34"/>
    <x v="0"/>
    <x v="4"/>
  </r>
  <r>
    <n v="299"/>
    <x v="299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x v="138"/>
    <b v="1"/>
    <s v="film &amp; video/documentary"/>
    <x v="99"/>
    <n v="73.34"/>
    <x v="0"/>
    <x v="4"/>
  </r>
  <r>
    <n v="300"/>
    <x v="300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x v="139"/>
    <b v="1"/>
    <s v="film &amp; video/documentary"/>
    <x v="21"/>
    <n v="85.34"/>
    <x v="0"/>
    <x v="4"/>
  </r>
  <r>
    <n v="301"/>
    <x v="301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x v="140"/>
    <b v="1"/>
    <s v="film &amp; video/documentary"/>
    <x v="17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x v="52"/>
    <b v="1"/>
    <s v="film &amp; video/documentary"/>
    <x v="8"/>
    <n v="93.02"/>
    <x v="0"/>
    <x v="4"/>
  </r>
  <r>
    <n v="303"/>
    <x v="303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x v="141"/>
    <b v="1"/>
    <s v="film &amp; video/documentary"/>
    <x v="0"/>
    <n v="50.29"/>
    <x v="0"/>
    <x v="4"/>
  </r>
  <r>
    <n v="304"/>
    <x v="304"/>
    <s v="A portrait of a life fully realized and a look at what it takes to make great photography."/>
    <n v="3400"/>
    <x v="241"/>
    <x v="0"/>
    <x v="0"/>
    <s v="USD"/>
    <n v="1346464800"/>
    <n v="1343096197"/>
    <b v="1"/>
    <x v="142"/>
    <b v="1"/>
    <s v="film &amp; video/documentary"/>
    <x v="100"/>
    <n v="106.43"/>
    <x v="0"/>
    <x v="4"/>
  </r>
  <r>
    <n v="305"/>
    <x v="305"/>
    <s v="A documentary that I am making about the difficult, but inspiring, life of a late friend of mine."/>
    <n v="7500"/>
    <x v="242"/>
    <x v="0"/>
    <x v="0"/>
    <s v="USD"/>
    <n v="1331392049"/>
    <n v="1328800049"/>
    <b v="1"/>
    <x v="143"/>
    <b v="1"/>
    <s v="film &amp; video/documentary"/>
    <x v="22"/>
    <n v="51.72"/>
    <x v="0"/>
    <x v="4"/>
  </r>
  <r>
    <n v="306"/>
    <x v="306"/>
    <s v="A feature-length documentary on the life of Boston escape artist Jason Escape."/>
    <n v="1000"/>
    <x v="243"/>
    <x v="0"/>
    <x v="0"/>
    <s v="USD"/>
    <n v="1363806333"/>
    <n v="1362081933"/>
    <b v="1"/>
    <x v="144"/>
    <b v="1"/>
    <s v="film &amp; video/documentary"/>
    <x v="101"/>
    <n v="36.61"/>
    <x v="0"/>
    <x v="4"/>
  </r>
  <r>
    <n v="307"/>
    <x v="307"/>
    <s v="Why is grammar important?"/>
    <n v="22000"/>
    <x v="244"/>
    <x v="0"/>
    <x v="0"/>
    <s v="USD"/>
    <n v="1360276801"/>
    <n v="1357684801"/>
    <b v="1"/>
    <x v="145"/>
    <b v="1"/>
    <s v="film &amp; video/documentary"/>
    <x v="38"/>
    <n v="42.52"/>
    <x v="0"/>
    <x v="4"/>
  </r>
  <r>
    <n v="308"/>
    <x v="308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x v="91"/>
    <b v="1"/>
    <s v="film &amp; video/documentary"/>
    <x v="6"/>
    <n v="62.71"/>
    <x v="0"/>
    <x v="4"/>
  </r>
  <r>
    <n v="309"/>
    <x v="309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x v="146"/>
    <b v="1"/>
    <s v="film &amp; video/documentary"/>
    <x v="17"/>
    <n v="89.96"/>
    <x v="0"/>
    <x v="4"/>
  </r>
  <r>
    <n v="310"/>
    <x v="310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x v="17"/>
    <b v="1"/>
    <s v="film &amp; video/documentary"/>
    <x v="3"/>
    <n v="28.92"/>
    <x v="0"/>
    <x v="4"/>
  </r>
  <r>
    <n v="311"/>
    <x v="311"/>
    <s v="An imaginative interactive documentary about Leah Callahan, a freestyle wrestler and Olympic hopeful."/>
    <n v="20000"/>
    <x v="248"/>
    <x v="0"/>
    <x v="0"/>
    <s v="USD"/>
    <n v="1325404740"/>
    <n v="1321852592"/>
    <b v="1"/>
    <x v="3"/>
    <b v="1"/>
    <s v="film &amp; video/documentary"/>
    <x v="3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x v="96"/>
    <b v="1"/>
    <s v="film &amp; video/documentary"/>
    <x v="20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x v="147"/>
    <b v="1"/>
    <s v="film &amp; video/documentary"/>
    <x v="2"/>
    <n v="80.2"/>
    <x v="0"/>
    <x v="4"/>
  </r>
  <r>
    <n v="314"/>
    <x v="314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x v="148"/>
    <b v="1"/>
    <s v="film &amp; video/documentary"/>
    <x v="102"/>
    <n v="32.1"/>
    <x v="0"/>
    <x v="4"/>
  </r>
  <r>
    <n v="315"/>
    <x v="315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x v="149"/>
    <b v="1"/>
    <s v="film &amp; video/documentary"/>
    <x v="7"/>
    <n v="200.89"/>
    <x v="0"/>
    <x v="4"/>
  </r>
  <r>
    <n v="316"/>
    <x v="316"/>
    <s v="Award winning documentary The Secret Trial 5 needs your help for a Cross-Canada Tour!"/>
    <n v="15000"/>
    <x v="253"/>
    <x v="0"/>
    <x v="5"/>
    <s v="CAD"/>
    <n v="1418273940"/>
    <n v="1415398197"/>
    <b v="1"/>
    <x v="150"/>
    <b v="1"/>
    <s v="film &amp; video/documentary"/>
    <x v="35"/>
    <n v="108.01"/>
    <x v="0"/>
    <x v="4"/>
  </r>
  <r>
    <n v="317"/>
    <x v="317"/>
    <s v="The story of a cowboy town with a prison problem, and the colorful characters who call it home."/>
    <n v="30000"/>
    <x v="254"/>
    <x v="0"/>
    <x v="0"/>
    <s v="USD"/>
    <n v="1386778483"/>
    <n v="1384186483"/>
    <b v="1"/>
    <x v="151"/>
    <b v="1"/>
    <s v="film &amp; video/documentary"/>
    <x v="7"/>
    <n v="95.7"/>
    <x v="0"/>
    <x v="4"/>
  </r>
  <r>
    <n v="318"/>
    <x v="318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x v="4"/>
    <b v="1"/>
    <s v="film &amp; video/documentary"/>
    <x v="10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x v="13"/>
    <b v="1"/>
    <s v="film &amp; video/documentary"/>
    <x v="40"/>
    <n v="110.47"/>
    <x v="0"/>
    <x v="4"/>
  </r>
  <r>
    <n v="320"/>
    <x v="320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x v="150"/>
    <b v="1"/>
    <s v="film &amp; video/documentary"/>
    <x v="13"/>
    <n v="134.91"/>
    <x v="0"/>
    <x v="4"/>
  </r>
  <r>
    <n v="321"/>
    <x v="321"/>
    <s v="The more digital the world, the more analog our dreams._x000a_A feature documentary shot on 35mm film."/>
    <n v="35000"/>
    <x v="258"/>
    <x v="0"/>
    <x v="12"/>
    <s v="EUR"/>
    <n v="1478605386"/>
    <n v="1475577786"/>
    <b v="1"/>
    <x v="152"/>
    <b v="1"/>
    <s v="film &amp; video/documentary"/>
    <x v="33"/>
    <n v="106.62"/>
    <x v="0"/>
    <x v="4"/>
  </r>
  <r>
    <n v="322"/>
    <x v="322"/>
    <s v="A documentary film about the largest elephants on earth and what is being done to ensure their survival."/>
    <n v="25000"/>
    <x v="259"/>
    <x v="0"/>
    <x v="0"/>
    <s v="USD"/>
    <n v="1463146848"/>
    <n v="1460554848"/>
    <b v="1"/>
    <x v="153"/>
    <b v="1"/>
    <s v="film &amp; video/documentary"/>
    <x v="29"/>
    <n v="145.04"/>
    <x v="0"/>
    <x v="4"/>
  </r>
  <r>
    <n v="323"/>
    <x v="323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x v="6"/>
    <b v="1"/>
    <s v="film &amp; video/documentary"/>
    <x v="4"/>
    <n v="114.59"/>
    <x v="0"/>
    <x v="4"/>
  </r>
  <r>
    <n v="324"/>
    <x v="324"/>
    <s v="A documentary about a Vietnam veteran who finds peace from his PTSD through Disney, rather than medication."/>
    <n v="8500"/>
    <x v="261"/>
    <x v="0"/>
    <x v="0"/>
    <s v="USD"/>
    <n v="1438441308"/>
    <n v="1435590108"/>
    <b v="1"/>
    <x v="141"/>
    <b v="1"/>
    <s v="film &amp; video/documentary"/>
    <x v="21"/>
    <n v="105.32"/>
    <x v="0"/>
    <x v="4"/>
  </r>
  <r>
    <n v="325"/>
    <x v="325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x v="154"/>
    <b v="1"/>
    <s v="film &amp; video/documentary"/>
    <x v="3"/>
    <n v="70.92"/>
    <x v="0"/>
    <x v="4"/>
  </r>
  <r>
    <n v="326"/>
    <x v="326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x v="155"/>
    <b v="1"/>
    <s v="film &amp; video/documentary"/>
    <x v="40"/>
    <n v="147.16999999999999"/>
    <x v="0"/>
    <x v="4"/>
  </r>
  <r>
    <n v="327"/>
    <x v="327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x v="69"/>
    <b v="1"/>
    <s v="film &amp; video/documentary"/>
    <x v="104"/>
    <n v="160.47"/>
    <x v="0"/>
    <x v="4"/>
  </r>
  <r>
    <n v="328"/>
    <x v="328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x v="156"/>
    <b v="1"/>
    <s v="film &amp; video/documentary"/>
    <x v="3"/>
    <n v="156.05000000000001"/>
    <x v="0"/>
    <x v="4"/>
  </r>
  <r>
    <n v="329"/>
    <x v="329"/>
    <s v="Our documentary about Oklahoma's all-black towns needs a soundtrack that is authentic. Help us make it happen."/>
    <n v="10000"/>
    <x v="266"/>
    <x v="0"/>
    <x v="0"/>
    <s v="USD"/>
    <n v="1446868800"/>
    <n v="1444821127"/>
    <b v="1"/>
    <x v="157"/>
    <b v="1"/>
    <s v="film &amp; video/documentary"/>
    <x v="6"/>
    <n v="63.17"/>
    <x v="0"/>
    <x v="4"/>
  </r>
  <r>
    <n v="330"/>
    <x v="330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x v="158"/>
    <b v="1"/>
    <s v="film &amp; video/documentary"/>
    <x v="21"/>
    <n v="104.82"/>
    <x v="0"/>
    <x v="4"/>
  </r>
  <r>
    <n v="331"/>
    <x v="331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x v="159"/>
    <b v="1"/>
    <s v="film &amp; video/documentary"/>
    <x v="13"/>
    <n v="97.36"/>
    <x v="0"/>
    <x v="4"/>
  </r>
  <r>
    <n v="332"/>
    <x v="332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x v="160"/>
    <b v="1"/>
    <s v="film &amp; video/documentary"/>
    <x v="40"/>
    <n v="203.63"/>
    <x v="0"/>
    <x v="4"/>
  </r>
  <r>
    <n v="333"/>
    <x v="333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x v="161"/>
    <b v="1"/>
    <s v="film &amp; video/documentary"/>
    <x v="105"/>
    <n v="188.31"/>
    <x v="0"/>
    <x v="4"/>
  </r>
  <r>
    <n v="334"/>
    <x v="334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x v="50"/>
    <b v="1"/>
    <s v="film &amp; video/documentary"/>
    <x v="7"/>
    <n v="146.65"/>
    <x v="0"/>
    <x v="4"/>
  </r>
  <r>
    <n v="335"/>
    <x v="335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x v="144"/>
    <b v="1"/>
    <s v="film &amp; video/documentary"/>
    <x v="33"/>
    <n v="109.19"/>
    <x v="0"/>
    <x v="4"/>
  </r>
  <r>
    <n v="336"/>
    <x v="336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x v="131"/>
    <b v="1"/>
    <s v="film &amp; video/documentary"/>
    <x v="16"/>
    <n v="59.25"/>
    <x v="0"/>
    <x v="4"/>
  </r>
  <r>
    <n v="337"/>
    <x v="337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x v="162"/>
    <b v="1"/>
    <s v="film &amp; video/documentary"/>
    <x v="7"/>
    <n v="97.9"/>
    <x v="0"/>
    <x v="4"/>
  </r>
  <r>
    <n v="338"/>
    <x v="338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x v="163"/>
    <b v="1"/>
    <s v="film &amp; video/documentary"/>
    <x v="5"/>
    <n v="70"/>
    <x v="0"/>
    <x v="4"/>
  </r>
  <r>
    <n v="339"/>
    <x v="339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x v="30"/>
    <b v="1"/>
    <s v="film &amp; video/documentary"/>
    <x v="29"/>
    <n v="72.87"/>
    <x v="0"/>
    <x v="4"/>
  </r>
  <r>
    <n v="340"/>
    <x v="340"/>
    <s v="Feature-length documentary about five Somali Muslim students pursuing dreams of education in America"/>
    <n v="35000"/>
    <x v="277"/>
    <x v="0"/>
    <x v="0"/>
    <s v="USD"/>
    <n v="1489006800"/>
    <n v="1486397007"/>
    <b v="1"/>
    <x v="164"/>
    <b v="1"/>
    <s v="film &amp; video/documentary"/>
    <x v="105"/>
    <n v="146.35"/>
    <x v="0"/>
    <x v="4"/>
  </r>
  <r>
    <n v="341"/>
    <x v="341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x v="165"/>
    <b v="1"/>
    <s v="film &amp; video/documentary"/>
    <x v="13"/>
    <n v="67.91"/>
    <x v="0"/>
    <x v="4"/>
  </r>
  <r>
    <n v="342"/>
    <x v="342"/>
    <s v="BREAKING A MONSTER needs your help to play in THEATERS!"/>
    <n v="55000"/>
    <x v="279"/>
    <x v="0"/>
    <x v="0"/>
    <s v="USD"/>
    <n v="1461955465"/>
    <n v="1459363465"/>
    <b v="1"/>
    <x v="166"/>
    <b v="1"/>
    <s v="film &amp; video/documentary"/>
    <x v="8"/>
    <n v="169.85"/>
    <x v="0"/>
    <x v="4"/>
  </r>
  <r>
    <n v="343"/>
    <x v="343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x v="167"/>
    <b v="1"/>
    <s v="film &amp; video/documentary"/>
    <x v="21"/>
    <n v="58.41"/>
    <x v="0"/>
    <x v="4"/>
  </r>
  <r>
    <n v="344"/>
    <x v="344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x v="168"/>
    <b v="1"/>
    <s v="film &amp; video/documentary"/>
    <x v="21"/>
    <n v="119.99"/>
    <x v="0"/>
    <x v="4"/>
  </r>
  <r>
    <n v="345"/>
    <x v="345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x v="122"/>
    <b v="1"/>
    <s v="film &amp; video/documentary"/>
    <x v="4"/>
    <n v="99.86"/>
    <x v="0"/>
    <x v="4"/>
  </r>
  <r>
    <n v="346"/>
    <x v="346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x v="101"/>
    <b v="1"/>
    <s v="film &amp; video/documentary"/>
    <x v="106"/>
    <n v="90.58"/>
    <x v="0"/>
    <x v="4"/>
  </r>
  <r>
    <n v="347"/>
    <x v="347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x v="169"/>
    <b v="1"/>
    <s v="film &amp; video/documentary"/>
    <x v="20"/>
    <n v="117.77"/>
    <x v="0"/>
    <x v="4"/>
  </r>
  <r>
    <n v="348"/>
    <x v="348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x v="46"/>
    <b v="1"/>
    <s v="film &amp; video/documentary"/>
    <x v="33"/>
    <n v="86.55"/>
    <x v="0"/>
    <x v="4"/>
  </r>
  <r>
    <n v="349"/>
    <x v="349"/>
    <s v="After 52 years of war, FARC guerrilla soldiers rejoin Colombian society to forge new lives of peace."/>
    <n v="11260"/>
    <x v="286"/>
    <x v="0"/>
    <x v="0"/>
    <s v="USD"/>
    <n v="1487937508"/>
    <n v="1485345508"/>
    <b v="1"/>
    <x v="157"/>
    <b v="1"/>
    <s v="film &amp; video/documentary"/>
    <x v="13"/>
    <n v="71.900000000000006"/>
    <x v="0"/>
    <x v="4"/>
  </r>
  <r>
    <n v="350"/>
    <x v="350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x v="170"/>
    <b v="1"/>
    <s v="film &amp; video/documentary"/>
    <x v="41"/>
    <n v="129.82"/>
    <x v="0"/>
    <x v="4"/>
  </r>
  <r>
    <n v="351"/>
    <x v="351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x v="171"/>
    <b v="1"/>
    <s v="film &amp; video/documentary"/>
    <x v="37"/>
    <n v="44.91"/>
    <x v="0"/>
    <x v="4"/>
  </r>
  <r>
    <n v="352"/>
    <x v="352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x v="172"/>
    <b v="1"/>
    <s v="film &amp; video/documentary"/>
    <x v="16"/>
    <n v="40.76"/>
    <x v="0"/>
    <x v="4"/>
  </r>
  <r>
    <n v="353"/>
    <x v="353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x v="173"/>
    <b v="1"/>
    <s v="film &amp; video/documentary"/>
    <x v="15"/>
    <n v="103.52"/>
    <x v="0"/>
    <x v="4"/>
  </r>
  <r>
    <n v="354"/>
    <x v="354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x v="60"/>
    <b v="1"/>
    <s v="film &amp; video/documentary"/>
    <x v="3"/>
    <n v="125.45"/>
    <x v="0"/>
    <x v="4"/>
  </r>
  <r>
    <n v="355"/>
    <x v="355"/>
    <s v="A documentary film about the late REZA ABDOH and his performance company DAR A LUZ."/>
    <n v="35000"/>
    <x v="292"/>
    <x v="0"/>
    <x v="0"/>
    <s v="USD"/>
    <n v="1417420994"/>
    <n v="1414738994"/>
    <b v="1"/>
    <x v="111"/>
    <b v="1"/>
    <s v="film &amp; video/documentary"/>
    <x v="31"/>
    <n v="246.61"/>
    <x v="0"/>
    <x v="4"/>
  </r>
  <r>
    <n v="356"/>
    <x v="356"/>
    <s v="A documentary about halibut conservation and how it impacts communities of Southeast Alaska."/>
    <n v="7500"/>
    <x v="293"/>
    <x v="0"/>
    <x v="0"/>
    <s v="USD"/>
    <n v="1458152193"/>
    <n v="1455563793"/>
    <b v="1"/>
    <x v="174"/>
    <b v="1"/>
    <s v="film &amp; video/documentary"/>
    <x v="3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x v="175"/>
    <b v="1"/>
    <s v="film &amp; video/documentary"/>
    <x v="107"/>
    <n v="86.14"/>
    <x v="0"/>
    <x v="4"/>
  </r>
  <r>
    <n v="358"/>
    <x v="358"/>
    <s v="Screenwriter. Novelist. Playwright. The inside story of famed writer William Goldman. As only he can tell it."/>
    <n v="50000"/>
    <x v="295"/>
    <x v="0"/>
    <x v="0"/>
    <s v="USD"/>
    <n v="1466002800"/>
    <n v="1463517521"/>
    <b v="1"/>
    <x v="176"/>
    <b v="1"/>
    <s v="film &amp; video/documentary"/>
    <x v="33"/>
    <n v="193.05"/>
    <x v="0"/>
    <x v="4"/>
  </r>
  <r>
    <n v="359"/>
    <x v="359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x v="177"/>
    <b v="1"/>
    <s v="film &amp; video/documentary"/>
    <x v="2"/>
    <n v="84.02"/>
    <x v="0"/>
    <x v="4"/>
  </r>
  <r>
    <n v="360"/>
    <x v="360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x v="45"/>
    <b v="1"/>
    <s v="film &amp; video/documentary"/>
    <x v="7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x v="178"/>
    <b v="1"/>
    <s v="film &amp; video/documentary"/>
    <x v="38"/>
    <n v="109.82"/>
    <x v="0"/>
    <x v="4"/>
  </r>
  <r>
    <n v="362"/>
    <x v="362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x v="48"/>
    <b v="1"/>
    <s v="film &amp; video/documentary"/>
    <x v="39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x v="55"/>
    <b v="1"/>
    <s v="film &amp; video/documentary"/>
    <x v="7"/>
    <n v="347.85"/>
    <x v="0"/>
    <x v="4"/>
  </r>
  <r>
    <n v="364"/>
    <x v="364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x v="116"/>
    <b v="1"/>
    <s v="film &amp; video/documentary"/>
    <x v="5"/>
    <n v="68.239999999999995"/>
    <x v="0"/>
    <x v="4"/>
  </r>
  <r>
    <n v="365"/>
    <x v="365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x v="71"/>
    <b v="1"/>
    <s v="film &amp; video/documentary"/>
    <x v="3"/>
    <n v="239.94"/>
    <x v="0"/>
    <x v="4"/>
  </r>
  <r>
    <n v="366"/>
    <x v="366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x v="179"/>
    <b v="1"/>
    <s v="film &amp; video/documentary"/>
    <x v="7"/>
    <n v="287.31"/>
    <x v="0"/>
    <x v="4"/>
  </r>
  <r>
    <n v="367"/>
    <x v="367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x v="46"/>
    <b v="1"/>
    <s v="film &amp; video/documentary"/>
    <x v="33"/>
    <n v="86.85"/>
    <x v="0"/>
    <x v="4"/>
  </r>
  <r>
    <n v="368"/>
    <x v="368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x v="180"/>
    <b v="1"/>
    <s v="film &amp; video/documentary"/>
    <x v="3"/>
    <n v="81.849999999999994"/>
    <x v="0"/>
    <x v="4"/>
  </r>
  <r>
    <n v="369"/>
    <x v="369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x v="157"/>
    <b v="1"/>
    <s v="film &amp; video/documentary"/>
    <x v="5"/>
    <n v="42.87"/>
    <x v="0"/>
    <x v="4"/>
  </r>
  <r>
    <n v="370"/>
    <x v="370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x v="68"/>
    <b v="1"/>
    <s v="film &amp; video/documentary"/>
    <x v="108"/>
    <n v="709.42"/>
    <x v="0"/>
    <x v="4"/>
  </r>
  <r>
    <n v="371"/>
    <x v="371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x v="181"/>
    <b v="1"/>
    <s v="film &amp; video/documentary"/>
    <x v="35"/>
    <n v="161.26"/>
    <x v="0"/>
    <x v="4"/>
  </r>
  <r>
    <n v="372"/>
    <x v="372"/>
    <s v="A short documentary exploring the uses of 'Natural Horsemanship' across Europe"/>
    <n v="300"/>
    <x v="308"/>
    <x v="0"/>
    <x v="1"/>
    <s v="GBP"/>
    <n v="1459872000"/>
    <n v="1456408244"/>
    <b v="0"/>
    <x v="82"/>
    <b v="1"/>
    <s v="film &amp; video/documentary"/>
    <x v="105"/>
    <n v="41.78"/>
    <x v="0"/>
    <x v="4"/>
  </r>
  <r>
    <n v="373"/>
    <x v="373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x v="30"/>
    <b v="1"/>
    <s v="film &amp; video/documentary"/>
    <x v="13"/>
    <n v="89.89"/>
    <x v="0"/>
    <x v="4"/>
  </r>
  <r>
    <n v="374"/>
    <x v="374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x v="49"/>
    <b v="1"/>
    <s v="film &amp; video/documentary"/>
    <x v="26"/>
    <n v="45.05"/>
    <x v="0"/>
    <x v="4"/>
  </r>
  <r>
    <n v="375"/>
    <x v="375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x v="25"/>
    <b v="1"/>
    <s v="film &amp; video/documentary"/>
    <x v="28"/>
    <n v="42.86"/>
    <x v="0"/>
    <x v="4"/>
  </r>
  <r>
    <n v="376"/>
    <x v="376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x v="53"/>
    <b v="1"/>
    <s v="film &amp; video/documentary"/>
    <x v="6"/>
    <n v="54.08"/>
    <x v="0"/>
    <x v="4"/>
  </r>
  <r>
    <n v="377"/>
    <x v="377"/>
    <s v="Dangerous. Sexy. All-American Girl. You know the look. Now meet the women who are making retro style modern."/>
    <n v="12000"/>
    <x v="312"/>
    <x v="0"/>
    <x v="0"/>
    <s v="USD"/>
    <n v="1447484460"/>
    <n v="1444888868"/>
    <b v="0"/>
    <x v="182"/>
    <b v="1"/>
    <s v="film &amp; video/documentary"/>
    <x v="35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x v="183"/>
    <b v="1"/>
    <s v="film &amp; video/documentary"/>
    <x v="20"/>
    <n v="40.4"/>
    <x v="0"/>
    <x v="4"/>
  </r>
  <r>
    <n v="379"/>
    <x v="379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x v="184"/>
    <b v="1"/>
    <s v="film &amp; video/documentary"/>
    <x v="31"/>
    <n v="116.86"/>
    <x v="0"/>
    <x v="4"/>
  </r>
  <r>
    <n v="380"/>
    <x v="380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x v="72"/>
    <b v="1"/>
    <s v="film &amp; video/documentary"/>
    <x v="24"/>
    <n v="115.51"/>
    <x v="0"/>
    <x v="4"/>
  </r>
  <r>
    <n v="381"/>
    <x v="381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x v="140"/>
    <b v="1"/>
    <s v="film &amp; video/documentary"/>
    <x v="2"/>
    <n v="104.31"/>
    <x v="0"/>
    <x v="4"/>
  </r>
  <r>
    <n v="382"/>
    <x v="382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x v="19"/>
    <b v="1"/>
    <s v="film &amp; video/documentary"/>
    <x v="109"/>
    <n v="69.77"/>
    <x v="0"/>
    <x v="4"/>
  </r>
  <r>
    <n v="383"/>
    <x v="383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x v="53"/>
    <b v="1"/>
    <s v="film &amp; video/documentary"/>
    <x v="110"/>
    <n v="43.02"/>
    <x v="0"/>
    <x v="4"/>
  </r>
  <r>
    <n v="384"/>
    <x v="384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x v="185"/>
    <b v="1"/>
    <s v="film &amp; video/documentary"/>
    <x v="20"/>
    <n v="58.54"/>
    <x v="0"/>
    <x v="4"/>
  </r>
  <r>
    <n v="385"/>
    <x v="385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x v="186"/>
    <b v="1"/>
    <s v="film &amp; video/documentary"/>
    <x v="6"/>
    <n v="111.8"/>
    <x v="0"/>
    <x v="4"/>
  </r>
  <r>
    <n v="386"/>
    <x v="386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x v="62"/>
    <b v="1"/>
    <s v="film &amp; video/documentary"/>
    <x v="8"/>
    <n v="46.23"/>
    <x v="0"/>
    <x v="4"/>
  </r>
  <r>
    <n v="387"/>
    <x v="387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x v="187"/>
    <b v="1"/>
    <s v="film &amp; video/documentary"/>
    <x v="111"/>
    <n v="144.69"/>
    <x v="0"/>
    <x v="4"/>
  </r>
  <r>
    <n v="388"/>
    <x v="388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x v="26"/>
    <b v="1"/>
    <s v="film &amp; video/documentary"/>
    <x v="9"/>
    <n v="88.85"/>
    <x v="0"/>
    <x v="4"/>
  </r>
  <r>
    <n v="389"/>
    <x v="389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x v="188"/>
    <b v="1"/>
    <s v="film &amp; video/documentary"/>
    <x v="112"/>
    <n v="81.75"/>
    <x v="0"/>
    <x v="4"/>
  </r>
  <r>
    <n v="390"/>
    <x v="390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x v="25"/>
    <b v="1"/>
    <s v="film &amp; video/documentary"/>
    <x v="8"/>
    <n v="71.430000000000007"/>
    <x v="0"/>
    <x v="4"/>
  </r>
  <r>
    <n v="391"/>
    <x v="391"/>
    <s v="Too many women feel confused about their orgasm and shame about their desire. This movie aims to change that."/>
    <n v="20000"/>
    <x v="326"/>
    <x v="0"/>
    <x v="0"/>
    <s v="USD"/>
    <n v="1324169940"/>
    <n v="1321578051"/>
    <b v="0"/>
    <x v="189"/>
    <b v="1"/>
    <s v="film &amp; video/documentary"/>
    <x v="7"/>
    <n v="104.26"/>
    <x v="0"/>
    <x v="4"/>
  </r>
  <r>
    <n v="392"/>
    <x v="392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x v="190"/>
    <b v="1"/>
    <s v="film &amp; video/documentary"/>
    <x v="7"/>
    <n v="90.62"/>
    <x v="0"/>
    <x v="4"/>
  </r>
  <r>
    <n v="393"/>
    <x v="393"/>
    <s v="This is a story thatâ€™s never been told, about tackling climate change one penguin at a timeâ€¦"/>
    <n v="50000"/>
    <x v="328"/>
    <x v="0"/>
    <x v="0"/>
    <s v="USD"/>
    <n v="1381424452"/>
    <n v="1378746052"/>
    <b v="0"/>
    <x v="191"/>
    <b v="1"/>
    <s v="film &amp; video/documentary"/>
    <x v="5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x v="133"/>
    <b v="1"/>
    <s v="film &amp; video/documentary"/>
    <x v="20"/>
    <n v="105.18"/>
    <x v="0"/>
    <x v="4"/>
  </r>
  <r>
    <n v="395"/>
    <x v="395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x v="192"/>
    <b v="1"/>
    <s v="film &amp; video/documentary"/>
    <x v="29"/>
    <n v="58.72"/>
    <x v="0"/>
    <x v="4"/>
  </r>
  <r>
    <n v="396"/>
    <x v="396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x v="193"/>
    <b v="1"/>
    <s v="film &amp; video/documentary"/>
    <x v="13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x v="194"/>
    <b v="1"/>
    <s v="film &amp; video/documentary"/>
    <x v="3"/>
    <n v="56.46"/>
    <x v="0"/>
    <x v="4"/>
  </r>
  <r>
    <n v="398"/>
    <x v="398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x v="85"/>
    <b v="1"/>
    <s v="film &amp; video/documentary"/>
    <x v="105"/>
    <n v="140.1"/>
    <x v="0"/>
    <x v="4"/>
  </r>
  <r>
    <n v="399"/>
    <x v="399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x v="195"/>
    <b v="1"/>
    <s v="film &amp; video/documentary"/>
    <x v="13"/>
    <n v="224.85"/>
    <x v="0"/>
    <x v="4"/>
  </r>
  <r>
    <n v="400"/>
    <x v="400"/>
    <s v="A documentary film on a sustainable, grassroots effort to fight malnutrition in Indonesia.  And it's organic!"/>
    <n v="10000"/>
    <x v="335"/>
    <x v="0"/>
    <x v="0"/>
    <s v="USD"/>
    <n v="1400297400"/>
    <n v="1397661347"/>
    <b v="0"/>
    <x v="95"/>
    <b v="1"/>
    <s v="film &amp; video/documentary"/>
    <x v="20"/>
    <n v="181.13"/>
    <x v="0"/>
    <x v="4"/>
  </r>
  <r>
    <n v="401"/>
    <x v="401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x v="196"/>
    <b v="1"/>
    <s v="film &amp; video/documentary"/>
    <x v="3"/>
    <n v="711.04"/>
    <x v="0"/>
    <x v="4"/>
  </r>
  <r>
    <n v="402"/>
    <x v="402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x v="68"/>
    <b v="1"/>
    <s v="film &amp; video/documentary"/>
    <x v="24"/>
    <n v="65.88"/>
    <x v="0"/>
    <x v="4"/>
  </r>
  <r>
    <n v="403"/>
    <x v="403"/>
    <s v="A documentary adventure about bananas - and people. Your round-trip ticket into the heart of banana-cultures!!"/>
    <n v="5000"/>
    <x v="338"/>
    <x v="0"/>
    <x v="0"/>
    <s v="USD"/>
    <n v="1312960080"/>
    <n v="1308900441"/>
    <b v="0"/>
    <x v="16"/>
    <b v="1"/>
    <s v="film &amp; video/documentary"/>
    <x v="2"/>
    <n v="75.19"/>
    <x v="0"/>
    <x v="4"/>
  </r>
  <r>
    <n v="404"/>
    <x v="404"/>
    <s v="A feature length documentary, exploring the many lives memorialized by the iconic AIDS Memorial Quilt."/>
    <n v="35000"/>
    <x v="339"/>
    <x v="0"/>
    <x v="0"/>
    <s v="USD"/>
    <n v="1391641440"/>
    <n v="1389107062"/>
    <b v="0"/>
    <x v="197"/>
    <b v="1"/>
    <s v="film &amp; video/documentary"/>
    <x v="33"/>
    <n v="133.13999999999999"/>
    <x v="0"/>
    <x v="4"/>
  </r>
  <r>
    <n v="405"/>
    <x v="405"/>
    <s v="Come, join our movie movement.  A new documentary about the healing power of food."/>
    <n v="2820"/>
    <x v="340"/>
    <x v="0"/>
    <x v="0"/>
    <s v="USD"/>
    <n v="1394071339"/>
    <n v="1391479339"/>
    <b v="0"/>
    <x v="165"/>
    <b v="1"/>
    <s v="film &amp; video/documentary"/>
    <x v="29"/>
    <n v="55.2"/>
    <x v="0"/>
    <x v="4"/>
  </r>
  <r>
    <n v="406"/>
    <x v="406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x v="2"/>
    <b v="1"/>
    <s v="film &amp; video/documentary"/>
    <x v="29"/>
    <n v="86.16"/>
    <x v="0"/>
    <x v="4"/>
  </r>
  <r>
    <n v="407"/>
    <x v="407"/>
    <s v="The story of the 1886 Haymarket Riot explored through the history of the Haymarket Police Memorial Statue."/>
    <n v="2000"/>
    <x v="342"/>
    <x v="0"/>
    <x v="0"/>
    <s v="USD"/>
    <n v="1321739650"/>
    <n v="1316552050"/>
    <b v="0"/>
    <x v="19"/>
    <b v="1"/>
    <s v="film &amp; video/documentary"/>
    <x v="21"/>
    <n v="92.32"/>
    <x v="0"/>
    <x v="4"/>
  </r>
  <r>
    <n v="408"/>
    <x v="408"/>
    <s v="A documentary exploring the phenomenon of custom and branded yarmulkes in Jewish-American communities."/>
    <n v="6000"/>
    <x v="343"/>
    <x v="0"/>
    <x v="0"/>
    <s v="USD"/>
    <n v="1383676790"/>
    <n v="1380217190"/>
    <b v="0"/>
    <x v="44"/>
    <b v="1"/>
    <s v="film &amp; video/documentary"/>
    <x v="7"/>
    <n v="160.16"/>
    <x v="0"/>
    <x v="4"/>
  </r>
  <r>
    <n v="409"/>
    <x v="409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x v="41"/>
    <b v="1"/>
    <s v="film &amp; video/documentary"/>
    <x v="0"/>
    <n v="45.6"/>
    <x v="0"/>
    <x v="4"/>
  </r>
  <r>
    <n v="410"/>
    <x v="410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x v="63"/>
    <b v="1"/>
    <s v="film &amp; video/documentary"/>
    <x v="30"/>
    <n v="183.29"/>
    <x v="0"/>
    <x v="4"/>
  </r>
  <r>
    <n v="411"/>
    <x v="411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x v="198"/>
    <b v="1"/>
    <s v="film &amp; video/documentary"/>
    <x v="7"/>
    <n v="125.79"/>
    <x v="0"/>
    <x v="4"/>
  </r>
  <r>
    <n v="412"/>
    <x v="412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x v="165"/>
    <b v="1"/>
    <s v="film &amp; video/documentary"/>
    <x v="37"/>
    <n v="57.65"/>
    <x v="0"/>
    <x v="4"/>
  </r>
  <r>
    <n v="413"/>
    <x v="413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x v="199"/>
    <b v="1"/>
    <s v="film &amp; video/documentary"/>
    <x v="2"/>
    <n v="78.66"/>
    <x v="0"/>
    <x v="4"/>
  </r>
  <r>
    <n v="414"/>
    <x v="414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x v="200"/>
    <b v="1"/>
    <s v="film &amp; video/documentary"/>
    <x v="33"/>
    <n v="91.48"/>
    <x v="0"/>
    <x v="4"/>
  </r>
  <r>
    <n v="415"/>
    <x v="415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x v="64"/>
    <b v="1"/>
    <s v="film &amp; video/documentary"/>
    <x v="21"/>
    <n v="68.099999999999994"/>
    <x v="0"/>
    <x v="4"/>
  </r>
  <r>
    <n v="416"/>
    <x v="416"/>
    <s v="35,000 pounds of food to a city. Highlighting the &quot;Convoy New Britain&quot; event from birth to beyond."/>
    <n v="1000"/>
    <x v="351"/>
    <x v="0"/>
    <x v="0"/>
    <s v="USD"/>
    <n v="1391851831"/>
    <n v="1389259831"/>
    <b v="0"/>
    <x v="20"/>
    <b v="1"/>
    <s v="film &amp; video/documentary"/>
    <x v="28"/>
    <n v="48.09"/>
    <x v="0"/>
    <x v="4"/>
  </r>
  <r>
    <n v="417"/>
    <x v="417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x v="47"/>
    <b v="1"/>
    <s v="film &amp; video/documentary"/>
    <x v="8"/>
    <n v="202.42"/>
    <x v="0"/>
    <x v="4"/>
  </r>
  <r>
    <n v="418"/>
    <x v="418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x v="201"/>
    <b v="1"/>
    <s v="film &amp; video/documentary"/>
    <x v="7"/>
    <n v="216.75"/>
    <x v="0"/>
    <x v="4"/>
  </r>
  <r>
    <n v="419"/>
    <x v="419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x v="196"/>
    <b v="1"/>
    <s v="film &amp; video/documentary"/>
    <x v="8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x v="83"/>
    <b v="0"/>
    <s v="film &amp; video/animation"/>
    <x v="50"/>
    <n v="4.83"/>
    <x v="0"/>
    <x v="5"/>
  </r>
  <r>
    <n v="421"/>
    <x v="421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x v="79"/>
    <b v="0"/>
    <s v="film &amp; video/animation"/>
    <x v="53"/>
    <n v="50.17"/>
    <x v="0"/>
    <x v="5"/>
  </r>
  <r>
    <n v="422"/>
    <x v="422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x v="8"/>
    <b v="0"/>
    <s v="film &amp; video/animation"/>
    <x v="60"/>
    <n v="35.83"/>
    <x v="0"/>
    <x v="5"/>
  </r>
  <r>
    <n v="423"/>
    <x v="423"/>
    <s v="from the makers of COPS: Skyrim comes the Dark Brotherhood. a dramatic series created with Skyrim machinima."/>
    <n v="20000"/>
    <x v="358"/>
    <x v="2"/>
    <x v="0"/>
    <s v="USD"/>
    <n v="1370470430"/>
    <n v="1367878430"/>
    <b v="0"/>
    <x v="62"/>
    <b v="0"/>
    <s v="film &amp; video/animation"/>
    <x v="60"/>
    <n v="11.77"/>
    <x v="0"/>
    <x v="5"/>
  </r>
  <r>
    <n v="424"/>
    <x v="424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x v="81"/>
    <b v="0"/>
    <s v="film &amp; video/animation"/>
    <x v="113"/>
    <n v="40.78"/>
    <x v="0"/>
    <x v="5"/>
  </r>
  <r>
    <n v="425"/>
    <x v="425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x v="84"/>
    <b v="0"/>
    <s v="film &amp; video/animation"/>
    <x v="50"/>
    <n v="3"/>
    <x v="0"/>
    <x v="5"/>
  </r>
  <r>
    <n v="426"/>
    <x v="426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x v="22"/>
    <b v="0"/>
    <s v="film &amp; video/animation"/>
    <x v="60"/>
    <n v="16.63"/>
    <x v="0"/>
    <x v="5"/>
  </r>
  <r>
    <n v="427"/>
    <x v="427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x v="78"/>
    <b v="0"/>
    <s v="film &amp; video/animation"/>
    <x v="50"/>
    <s v="N/A"/>
    <x v="0"/>
    <x v="5"/>
  </r>
  <r>
    <n v="428"/>
    <x v="428"/>
    <s v="Fresh, fun, entertaining Bible stories on YouTube, stop-motion style."/>
    <n v="12000"/>
    <x v="362"/>
    <x v="2"/>
    <x v="0"/>
    <s v="USD"/>
    <n v="1402956000"/>
    <n v="1400523845"/>
    <b v="0"/>
    <x v="62"/>
    <b v="0"/>
    <s v="film &amp; video/animation"/>
    <x v="5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x v="78"/>
    <b v="0"/>
    <s v="film &amp; video/animation"/>
    <x v="50"/>
    <s v="N/A"/>
    <x v="0"/>
    <x v="5"/>
  </r>
  <r>
    <n v="430"/>
    <x v="430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x v="81"/>
    <b v="0"/>
    <s v="film &amp; video/animation"/>
    <x v="53"/>
    <n v="4.8"/>
    <x v="0"/>
    <x v="5"/>
  </r>
  <r>
    <n v="431"/>
    <x v="431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x v="22"/>
    <b v="0"/>
    <s v="film &amp; video/animation"/>
    <x v="51"/>
    <n v="51.88"/>
    <x v="0"/>
    <x v="5"/>
  </r>
  <r>
    <n v="432"/>
    <x v="432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x v="22"/>
    <b v="0"/>
    <s v="film &amp; video/animation"/>
    <x v="54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x v="78"/>
    <b v="0"/>
    <s v="film &amp; video/animation"/>
    <x v="50"/>
    <s v="N/A"/>
    <x v="0"/>
    <x v="5"/>
  </r>
  <r>
    <n v="434"/>
    <x v="434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x v="84"/>
    <b v="0"/>
    <s v="film &amp; video/animation"/>
    <x v="62"/>
    <n v="62.5"/>
    <x v="0"/>
    <x v="5"/>
  </r>
  <r>
    <n v="435"/>
    <x v="435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x v="83"/>
    <b v="0"/>
    <s v="film &amp; video/animation"/>
    <x v="50"/>
    <n v="1"/>
    <x v="0"/>
    <x v="5"/>
  </r>
  <r>
    <n v="436"/>
    <x v="436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x v="78"/>
    <b v="0"/>
    <s v="film &amp; video/animation"/>
    <x v="50"/>
    <s v="N/A"/>
    <x v="0"/>
    <x v="5"/>
  </r>
  <r>
    <n v="437"/>
    <x v="437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x v="78"/>
    <b v="0"/>
    <s v="film &amp; video/animation"/>
    <x v="50"/>
    <s v="N/A"/>
    <x v="0"/>
    <x v="5"/>
  </r>
  <r>
    <n v="438"/>
    <x v="438"/>
    <s v="As Smyton pushes himself to become respected, he unlocks secrets about himself and the world around him."/>
    <n v="20000"/>
    <x v="367"/>
    <x v="2"/>
    <x v="0"/>
    <s v="USD"/>
    <n v="1447830958"/>
    <n v="1445235358"/>
    <b v="0"/>
    <x v="202"/>
    <b v="0"/>
    <s v="film &amp; video/animation"/>
    <x v="114"/>
    <n v="170.55"/>
    <x v="0"/>
    <x v="5"/>
  </r>
  <r>
    <n v="439"/>
    <x v="439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x v="78"/>
    <b v="0"/>
    <s v="film &amp; video/animation"/>
    <x v="50"/>
    <s v="N/A"/>
    <x v="0"/>
    <x v="5"/>
  </r>
  <r>
    <n v="440"/>
    <x v="440"/>
    <s v="A stop-motion animation made by a one girl team, with a camera, creativity, and a lot of determination."/>
    <n v="5000"/>
    <x v="139"/>
    <x v="2"/>
    <x v="0"/>
    <s v="USD"/>
    <n v="1458859153"/>
    <n v="1456270753"/>
    <b v="0"/>
    <x v="29"/>
    <b v="0"/>
    <s v="film &amp; video/animation"/>
    <x v="50"/>
    <n v="5"/>
    <x v="0"/>
    <x v="5"/>
  </r>
  <r>
    <n v="441"/>
    <x v="441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x v="78"/>
    <b v="0"/>
    <s v="film &amp; video/animation"/>
    <x v="50"/>
    <s v="N/A"/>
    <x v="0"/>
    <x v="5"/>
  </r>
  <r>
    <n v="442"/>
    <x v="442"/>
    <s v="Doomsday is here"/>
    <n v="17000"/>
    <x v="368"/>
    <x v="2"/>
    <x v="0"/>
    <s v="USD"/>
    <n v="1424380783"/>
    <n v="1421788783"/>
    <b v="0"/>
    <x v="57"/>
    <b v="0"/>
    <s v="film &amp; video/animation"/>
    <x v="115"/>
    <n v="393.59"/>
    <x v="0"/>
    <x v="5"/>
  </r>
  <r>
    <n v="443"/>
    <x v="443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x v="84"/>
    <b v="0"/>
    <s v="film &amp; video/animation"/>
    <x v="50"/>
    <n v="5"/>
    <x v="0"/>
    <x v="5"/>
  </r>
  <r>
    <n v="444"/>
    <x v="444"/>
    <s v="An upcoming animated web sitcom series centered around dealing with life, love, and relationships."/>
    <n v="1000"/>
    <x v="155"/>
    <x v="2"/>
    <x v="0"/>
    <s v="USD"/>
    <n v="1329342361"/>
    <n v="1324158361"/>
    <b v="0"/>
    <x v="29"/>
    <b v="0"/>
    <s v="film &amp; video/animation"/>
    <x v="62"/>
    <n v="50"/>
    <x v="0"/>
    <x v="5"/>
  </r>
  <r>
    <n v="445"/>
    <x v="445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x v="84"/>
    <b v="0"/>
    <s v="film &amp; video/animation"/>
    <x v="50"/>
    <n v="1"/>
    <x v="0"/>
    <x v="5"/>
  </r>
  <r>
    <n v="446"/>
    <x v="446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x v="38"/>
    <b v="0"/>
    <s v="film &amp; video/animation"/>
    <x v="113"/>
    <n v="47.88"/>
    <x v="0"/>
    <x v="5"/>
  </r>
  <r>
    <n v="447"/>
    <x v="447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x v="29"/>
    <b v="0"/>
    <s v="film &amp; video/animation"/>
    <x v="50"/>
    <n v="5"/>
    <x v="0"/>
    <x v="5"/>
  </r>
  <r>
    <n v="448"/>
    <x v="448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x v="80"/>
    <b v="0"/>
    <s v="film &amp; video/animation"/>
    <x v="56"/>
    <n v="20.5"/>
    <x v="0"/>
    <x v="5"/>
  </r>
  <r>
    <n v="449"/>
    <x v="449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x v="81"/>
    <b v="0"/>
    <s v="film &amp; video/animation"/>
    <x v="53"/>
    <n v="9"/>
    <x v="0"/>
    <x v="5"/>
  </r>
  <r>
    <n v="450"/>
    <x v="450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x v="63"/>
    <b v="0"/>
    <s v="film &amp; video/animation"/>
    <x v="60"/>
    <n v="56.57"/>
    <x v="0"/>
    <x v="5"/>
  </r>
  <r>
    <n v="451"/>
    <x v="451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x v="78"/>
    <b v="0"/>
    <s v="film &amp; video/animation"/>
    <x v="50"/>
    <s v="N/A"/>
    <x v="0"/>
    <x v="5"/>
  </r>
  <r>
    <n v="452"/>
    <x v="452"/>
    <s v="A man must find his way out of the depths of the shadows by using the aid of a little girl."/>
    <n v="750"/>
    <x v="374"/>
    <x v="2"/>
    <x v="0"/>
    <s v="USD"/>
    <n v="1431536015"/>
    <n v="1428944015"/>
    <b v="0"/>
    <x v="8"/>
    <b v="0"/>
    <s v="film &amp; video/animation"/>
    <x v="116"/>
    <n v="40"/>
    <x v="0"/>
    <x v="5"/>
  </r>
  <r>
    <n v="453"/>
    <x v="453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x v="84"/>
    <b v="0"/>
    <s v="film &amp; video/animation"/>
    <x v="50"/>
    <n v="13"/>
    <x v="0"/>
    <x v="5"/>
  </r>
  <r>
    <n v="454"/>
    <x v="454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x v="81"/>
    <b v="0"/>
    <s v="film &amp; video/animation"/>
    <x v="60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x v="84"/>
    <b v="0"/>
    <s v="film &amp; video/animation"/>
    <x v="50"/>
    <n v="22.5"/>
    <x v="0"/>
    <x v="5"/>
  </r>
  <r>
    <n v="456"/>
    <x v="456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x v="83"/>
    <b v="0"/>
    <s v="film &amp; video/animation"/>
    <x v="60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x v="78"/>
    <b v="0"/>
    <s v="film &amp; video/animation"/>
    <x v="50"/>
    <s v="N/A"/>
    <x v="0"/>
    <x v="5"/>
  </r>
  <r>
    <n v="458"/>
    <x v="458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x v="72"/>
    <b v="0"/>
    <s v="film &amp; video/animation"/>
    <x v="59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x v="29"/>
    <b v="0"/>
    <s v="film &amp; video/animation"/>
    <x v="50"/>
    <n v="25"/>
    <x v="0"/>
    <x v="5"/>
  </r>
  <r>
    <n v="460"/>
    <x v="460"/>
    <s v="An animated web series about biological evolution gone haywire."/>
    <n v="8500"/>
    <x v="379"/>
    <x v="2"/>
    <x v="0"/>
    <s v="USD"/>
    <n v="1401595200"/>
    <n v="1398862875"/>
    <b v="0"/>
    <x v="84"/>
    <b v="0"/>
    <s v="film &amp; video/animation"/>
    <x v="50"/>
    <n v="12.5"/>
    <x v="0"/>
    <x v="5"/>
  </r>
  <r>
    <n v="461"/>
    <x v="461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x v="78"/>
    <b v="0"/>
    <s v="film &amp; video/animation"/>
    <x v="50"/>
    <s v="N/A"/>
    <x v="0"/>
    <x v="5"/>
  </r>
  <r>
    <n v="462"/>
    <x v="462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x v="78"/>
    <b v="0"/>
    <s v="film &amp; video/animation"/>
    <x v="50"/>
    <s v="N/A"/>
    <x v="0"/>
    <x v="5"/>
  </r>
  <r>
    <n v="463"/>
    <x v="463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x v="202"/>
    <b v="0"/>
    <s v="film &amp; video/animation"/>
    <x v="53"/>
    <n v="113.64"/>
    <x v="0"/>
    <x v="5"/>
  </r>
  <r>
    <n v="464"/>
    <x v="464"/>
    <s v="We are three students that want to make a short PokÃ©mon movie as a school project!"/>
    <n v="1010"/>
    <x v="116"/>
    <x v="2"/>
    <x v="12"/>
    <s v="EUR"/>
    <n v="1463602935"/>
    <n v="1461874935"/>
    <b v="0"/>
    <x v="29"/>
    <b v="0"/>
    <s v="film &amp; video/animation"/>
    <x v="50"/>
    <n v="1"/>
    <x v="0"/>
    <x v="5"/>
  </r>
  <r>
    <n v="465"/>
    <x v="465"/>
    <s v="&quot;Amp&quot; is a short film about a robot with needs."/>
    <n v="512"/>
    <x v="381"/>
    <x v="2"/>
    <x v="0"/>
    <s v="USD"/>
    <n v="1403837574"/>
    <n v="1402455174"/>
    <b v="0"/>
    <x v="22"/>
    <b v="0"/>
    <s v="film &amp; video/animation"/>
    <x v="117"/>
    <n v="17.25"/>
    <x v="0"/>
    <x v="5"/>
  </r>
  <r>
    <n v="466"/>
    <x v="466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x v="81"/>
    <b v="0"/>
    <s v="film &amp; video/animation"/>
    <x v="60"/>
    <n v="15.2"/>
    <x v="0"/>
    <x v="5"/>
  </r>
  <r>
    <n v="467"/>
    <x v="467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x v="70"/>
    <b v="0"/>
    <s v="film &amp; video/animation"/>
    <x v="66"/>
    <n v="110.64"/>
    <x v="0"/>
    <x v="5"/>
  </r>
  <r>
    <n v="468"/>
    <x v="468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x v="78"/>
    <b v="0"/>
    <s v="film &amp; video/animation"/>
    <x v="50"/>
    <s v="N/A"/>
    <x v="0"/>
    <x v="5"/>
  </r>
  <r>
    <n v="469"/>
    <x v="469"/>
    <s v="Create a personalised animation film using your child's name and photo."/>
    <n v="6000"/>
    <x v="117"/>
    <x v="2"/>
    <x v="1"/>
    <s v="GBP"/>
    <n v="1409960724"/>
    <n v="1404776724"/>
    <b v="0"/>
    <x v="78"/>
    <b v="0"/>
    <s v="film &amp; video/animation"/>
    <x v="50"/>
    <s v="N/A"/>
    <x v="0"/>
    <x v="5"/>
  </r>
  <r>
    <n v="470"/>
    <x v="470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x v="84"/>
    <b v="0"/>
    <s v="film &amp; video/animation"/>
    <x v="60"/>
    <n v="25.5"/>
    <x v="0"/>
    <x v="5"/>
  </r>
  <r>
    <n v="471"/>
    <x v="471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x v="203"/>
    <b v="0"/>
    <s v="film &amp; video/animation"/>
    <x v="81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x v="81"/>
    <b v="0"/>
    <s v="film &amp; video/animation"/>
    <x v="82"/>
    <n v="28.2"/>
    <x v="0"/>
    <x v="5"/>
  </r>
  <r>
    <n v="473"/>
    <x v="473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x v="25"/>
    <b v="0"/>
    <s v="film &amp; video/animation"/>
    <x v="56"/>
    <n v="61.5"/>
    <x v="0"/>
    <x v="5"/>
  </r>
  <r>
    <n v="474"/>
    <x v="474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x v="29"/>
    <b v="0"/>
    <s v="film &amp; video/animation"/>
    <x v="50"/>
    <n v="1"/>
    <x v="0"/>
    <x v="5"/>
  </r>
  <r>
    <n v="475"/>
    <x v="475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x v="78"/>
    <b v="0"/>
    <s v="film &amp; video/animation"/>
    <x v="50"/>
    <s v="N/A"/>
    <x v="0"/>
    <x v="5"/>
  </r>
  <r>
    <n v="476"/>
    <x v="476"/>
    <s v="Animated Music Videos that teach kids how to read."/>
    <n v="220000"/>
    <x v="387"/>
    <x v="2"/>
    <x v="0"/>
    <s v="USD"/>
    <n v="1401767940"/>
    <n v="1398727441"/>
    <b v="0"/>
    <x v="204"/>
    <b v="0"/>
    <s v="film &amp; video/animation"/>
    <x v="53"/>
    <n v="39.57"/>
    <x v="0"/>
    <x v="5"/>
  </r>
  <r>
    <n v="477"/>
    <x v="477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x v="78"/>
    <b v="0"/>
    <s v="film &amp; video/animation"/>
    <x v="50"/>
    <s v="N/A"/>
    <x v="0"/>
    <x v="5"/>
  </r>
  <r>
    <n v="478"/>
    <x v="478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x v="78"/>
    <b v="0"/>
    <s v="film &amp; video/animation"/>
    <x v="50"/>
    <s v="N/A"/>
    <x v="0"/>
    <x v="5"/>
  </r>
  <r>
    <n v="479"/>
    <x v="479"/>
    <s v="ANIMATING the most INFAMOUS Math Courses in America and TRANSLATING them for the mathematical underdog!"/>
    <n v="15000"/>
    <x v="388"/>
    <x v="2"/>
    <x v="0"/>
    <s v="USD"/>
    <n v="1416566835"/>
    <n v="1411379235"/>
    <b v="0"/>
    <x v="165"/>
    <b v="0"/>
    <s v="film &amp; video/animation"/>
    <x v="69"/>
    <n v="88.8"/>
    <x v="0"/>
    <x v="5"/>
  </r>
  <r>
    <n v="480"/>
    <x v="480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x v="205"/>
    <b v="0"/>
    <s v="film &amp; video/animation"/>
    <x v="118"/>
    <n v="55.46"/>
    <x v="0"/>
    <x v="5"/>
  </r>
  <r>
    <n v="481"/>
    <x v="481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x v="64"/>
    <b v="0"/>
    <s v="film &amp; video/animation"/>
    <x v="52"/>
    <n v="87.14"/>
    <x v="0"/>
    <x v="5"/>
  </r>
  <r>
    <n v="482"/>
    <x v="482"/>
    <s v="Help me quit my day job and also create animated Stand-up routines from local up and coming comedians."/>
    <n v="10000"/>
    <x v="115"/>
    <x v="2"/>
    <x v="0"/>
    <s v="USD"/>
    <n v="1460644440"/>
    <n v="1458336690"/>
    <b v="0"/>
    <x v="29"/>
    <b v="0"/>
    <s v="film &amp; video/animation"/>
    <x v="50"/>
    <n v="10"/>
    <x v="0"/>
    <x v="5"/>
  </r>
  <r>
    <n v="483"/>
    <x v="483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x v="206"/>
    <b v="0"/>
    <s v="film &amp; video/animation"/>
    <x v="119"/>
    <n v="51.22"/>
    <x v="0"/>
    <x v="5"/>
  </r>
  <r>
    <n v="484"/>
    <x v="484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x v="202"/>
    <b v="0"/>
    <s v="film &amp; video/animation"/>
    <x v="50"/>
    <n v="13.55"/>
    <x v="0"/>
    <x v="5"/>
  </r>
  <r>
    <n v="485"/>
    <x v="485"/>
    <s v="Last few days to make this toon a reality! 5 funny toons for YOU! See the pilot episode here!"/>
    <n v="37956"/>
    <x v="393"/>
    <x v="2"/>
    <x v="1"/>
    <s v="GBP"/>
    <n v="1368792499"/>
    <n v="1366200499"/>
    <b v="0"/>
    <x v="207"/>
    <b v="0"/>
    <s v="film &amp; video/animation"/>
    <x v="66"/>
    <n v="66.52"/>
    <x v="0"/>
    <x v="5"/>
  </r>
  <r>
    <n v="486"/>
    <x v="486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x v="29"/>
    <b v="0"/>
    <s v="film &amp; video/animation"/>
    <x v="50"/>
    <n v="50"/>
    <x v="0"/>
    <x v="5"/>
  </r>
  <r>
    <n v="487"/>
    <x v="487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x v="78"/>
    <b v="0"/>
    <s v="film &amp; video/animation"/>
    <x v="50"/>
    <s v="N/A"/>
    <x v="0"/>
    <x v="5"/>
  </r>
  <r>
    <n v="488"/>
    <x v="488"/>
    <s v="When humans left the earth, the animals took over the city. What could go wrong? Well...everything!"/>
    <n v="12000"/>
    <x v="117"/>
    <x v="2"/>
    <x v="0"/>
    <s v="USD"/>
    <n v="1483924700"/>
    <n v="1481332700"/>
    <b v="0"/>
    <x v="78"/>
    <b v="0"/>
    <s v="film &amp; video/animation"/>
    <x v="50"/>
    <s v="N/A"/>
    <x v="0"/>
    <x v="5"/>
  </r>
  <r>
    <n v="489"/>
    <x v="489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x v="83"/>
    <b v="0"/>
    <s v="film &amp; video/animation"/>
    <x v="50"/>
    <n v="71.67"/>
    <x v="0"/>
    <x v="5"/>
  </r>
  <r>
    <n v="490"/>
    <x v="490"/>
    <s v="Cancelled"/>
    <n v="1000"/>
    <x v="117"/>
    <x v="2"/>
    <x v="0"/>
    <s v="USD"/>
    <n v="1345677285"/>
    <n v="1343085285"/>
    <b v="0"/>
    <x v="78"/>
    <b v="0"/>
    <s v="film &amp; video/animation"/>
    <x v="50"/>
    <s v="N/A"/>
    <x v="0"/>
    <x v="5"/>
  </r>
  <r>
    <n v="491"/>
    <x v="491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x v="78"/>
    <b v="0"/>
    <s v="film &amp; video/animation"/>
    <x v="50"/>
    <s v="N/A"/>
    <x v="0"/>
    <x v="5"/>
  </r>
  <r>
    <n v="492"/>
    <x v="492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x v="78"/>
    <b v="0"/>
    <s v="film &amp; video/animation"/>
    <x v="50"/>
    <s v="N/A"/>
    <x v="0"/>
    <x v="5"/>
  </r>
  <r>
    <n v="493"/>
    <x v="493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x v="78"/>
    <b v="0"/>
    <s v="film &amp; video/animation"/>
    <x v="50"/>
    <s v="N/A"/>
    <x v="0"/>
    <x v="5"/>
  </r>
  <r>
    <n v="494"/>
    <x v="494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x v="83"/>
    <b v="0"/>
    <s v="film &amp; video/animation"/>
    <x v="50"/>
    <n v="10.33"/>
    <x v="0"/>
    <x v="5"/>
  </r>
  <r>
    <n v="495"/>
    <x v="495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x v="78"/>
    <b v="0"/>
    <s v="film &amp; video/animation"/>
    <x v="50"/>
    <s v="N/A"/>
    <x v="0"/>
    <x v="5"/>
  </r>
  <r>
    <n v="496"/>
    <x v="496"/>
    <s v="The movie is about the adventures of Ethan, Danna, The mysterious inventor and more."/>
    <n v="60000"/>
    <x v="116"/>
    <x v="2"/>
    <x v="0"/>
    <s v="USD"/>
    <n v="1392070874"/>
    <n v="1386886874"/>
    <b v="0"/>
    <x v="29"/>
    <b v="0"/>
    <s v="film &amp; video/animation"/>
    <x v="50"/>
    <n v="1"/>
    <x v="0"/>
    <x v="5"/>
  </r>
  <r>
    <n v="497"/>
    <x v="497"/>
    <s v="live-action/animated series pilot."/>
    <n v="4480"/>
    <x v="134"/>
    <x v="2"/>
    <x v="0"/>
    <s v="USD"/>
    <n v="1419483600"/>
    <n v="1414889665"/>
    <b v="0"/>
    <x v="83"/>
    <b v="0"/>
    <s v="film &amp; video/animation"/>
    <x v="60"/>
    <n v="10"/>
    <x v="0"/>
    <x v="5"/>
  </r>
  <r>
    <n v="498"/>
    <x v="498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x v="19"/>
    <b v="0"/>
    <s v="film &amp; video/animation"/>
    <x v="62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x v="55"/>
    <b v="0"/>
    <s v="film &amp; video/animation"/>
    <x v="54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x v="80"/>
    <b v="0"/>
    <s v="film &amp; video/animation"/>
    <x v="56"/>
    <n v="53.75"/>
    <x v="0"/>
    <x v="5"/>
  </r>
  <r>
    <n v="501"/>
    <x v="501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x v="78"/>
    <b v="0"/>
    <s v="film &amp; video/animation"/>
    <x v="50"/>
    <s v="N/A"/>
    <x v="0"/>
    <x v="5"/>
  </r>
  <r>
    <n v="502"/>
    <x v="502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x v="80"/>
    <b v="0"/>
    <s v="film &amp; video/animation"/>
    <x v="60"/>
    <n v="57.5"/>
    <x v="0"/>
    <x v="5"/>
  </r>
  <r>
    <n v="503"/>
    <x v="503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x v="82"/>
    <b v="0"/>
    <s v="film &amp; video/animation"/>
    <x v="53"/>
    <n v="12.67"/>
    <x v="0"/>
    <x v="5"/>
  </r>
  <r>
    <n v="504"/>
    <x v="504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x v="81"/>
    <b v="0"/>
    <s v="film &amp; video/animation"/>
    <x v="60"/>
    <n v="67"/>
    <x v="0"/>
    <x v="5"/>
  </r>
  <r>
    <n v="505"/>
    <x v="505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x v="25"/>
    <b v="0"/>
    <s v="film &amp; video/animation"/>
    <x v="50"/>
    <n v="3.71"/>
    <x v="0"/>
    <x v="5"/>
  </r>
  <r>
    <n v="506"/>
    <x v="506"/>
    <s v="A feature-length 3D animation that depicts what happened when the Son of the Morning rebelled against God."/>
    <n v="200000"/>
    <x v="156"/>
    <x v="2"/>
    <x v="0"/>
    <s v="USD"/>
    <n v="1376140520"/>
    <n v="1373548520"/>
    <b v="0"/>
    <x v="29"/>
    <b v="0"/>
    <s v="film &amp; video/animation"/>
    <x v="5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x v="73"/>
    <b v="0"/>
    <s v="film &amp; video/animation"/>
    <x v="56"/>
    <n v="64"/>
    <x v="0"/>
    <x v="5"/>
  </r>
  <r>
    <n v="508"/>
    <x v="508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x v="83"/>
    <b v="0"/>
    <s v="film &amp; video/animation"/>
    <x v="60"/>
    <n v="133.33000000000001"/>
    <x v="0"/>
    <x v="5"/>
  </r>
  <r>
    <n v="509"/>
    <x v="509"/>
    <s v="A hilarious comedy podcast being turned into an animated series  about an indian servant and his boss."/>
    <n v="5000"/>
    <x v="115"/>
    <x v="2"/>
    <x v="1"/>
    <s v="GBP"/>
    <n v="1435504170"/>
    <n v="1432912170"/>
    <b v="0"/>
    <x v="29"/>
    <b v="0"/>
    <s v="film &amp; video/animation"/>
    <x v="50"/>
    <n v="10"/>
    <x v="0"/>
    <x v="5"/>
  </r>
  <r>
    <n v="510"/>
    <x v="510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x v="78"/>
    <b v="0"/>
    <s v="film &amp; video/animation"/>
    <x v="50"/>
    <s v="N/A"/>
    <x v="0"/>
    <x v="5"/>
  </r>
  <r>
    <n v="511"/>
    <x v="511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x v="81"/>
    <b v="0"/>
    <s v="film &amp; video/animation"/>
    <x v="56"/>
    <n v="30"/>
    <x v="0"/>
    <x v="5"/>
  </r>
  <r>
    <n v="512"/>
    <x v="512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x v="84"/>
    <b v="0"/>
    <s v="film &amp; video/animation"/>
    <x v="50"/>
    <n v="5.5"/>
    <x v="0"/>
    <x v="5"/>
  </r>
  <r>
    <n v="513"/>
    <x v="513"/>
    <s v="A sci-fi fantasy 2.5D anime styled series about some guys trying to save the world, probably..."/>
    <n v="50000"/>
    <x v="404"/>
    <x v="2"/>
    <x v="0"/>
    <s v="USD"/>
    <n v="1471244400"/>
    <n v="1467387705"/>
    <b v="0"/>
    <x v="32"/>
    <b v="0"/>
    <s v="film &amp; video/animation"/>
    <x v="51"/>
    <n v="102.38"/>
    <x v="0"/>
    <x v="5"/>
  </r>
  <r>
    <n v="514"/>
    <x v="514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x v="83"/>
    <b v="0"/>
    <s v="film &amp; video/animation"/>
    <x v="56"/>
    <n v="16.670000000000002"/>
    <x v="0"/>
    <x v="5"/>
  </r>
  <r>
    <n v="515"/>
    <x v="515"/>
    <s v="A Tale of Faith is an animated short film based on the heartwarming tale by Rebbe Nachman of Breslov."/>
    <n v="97000"/>
    <x v="405"/>
    <x v="2"/>
    <x v="0"/>
    <s v="USD"/>
    <n v="1451389601"/>
    <n v="1447933601"/>
    <b v="0"/>
    <x v="69"/>
    <b v="0"/>
    <s v="film &amp; video/animation"/>
    <x v="78"/>
    <n v="725.03"/>
    <x v="0"/>
    <x v="5"/>
  </r>
  <r>
    <n v="516"/>
    <x v="516"/>
    <s v="A big brother style comedy animation series starring famous seafarers"/>
    <n v="5000"/>
    <x v="117"/>
    <x v="2"/>
    <x v="1"/>
    <s v="GBP"/>
    <n v="1432752080"/>
    <n v="1427568080"/>
    <b v="0"/>
    <x v="78"/>
    <b v="0"/>
    <s v="film &amp; video/animation"/>
    <x v="50"/>
    <s v="N/A"/>
    <x v="0"/>
    <x v="5"/>
  </r>
  <r>
    <n v="517"/>
    <x v="517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x v="83"/>
    <b v="0"/>
    <s v="film &amp; video/animation"/>
    <x v="60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x v="78"/>
    <b v="0"/>
    <s v="film &amp; video/animation"/>
    <x v="50"/>
    <s v="N/A"/>
    <x v="0"/>
    <x v="5"/>
  </r>
  <r>
    <n v="519"/>
    <x v="519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x v="16"/>
    <b v="0"/>
    <s v="film &amp; video/animation"/>
    <x v="61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x v="69"/>
    <b v="1"/>
    <s v="theater/plays"/>
    <x v="21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x v="66"/>
    <b v="1"/>
    <s v="theater/plays"/>
    <x v="2"/>
    <n v="93.43"/>
    <x v="1"/>
    <x v="6"/>
  </r>
  <r>
    <n v="522"/>
    <x v="522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x v="162"/>
    <b v="1"/>
    <s v="theater/plays"/>
    <x v="41"/>
    <n v="110.97"/>
    <x v="1"/>
    <x v="6"/>
  </r>
  <r>
    <n v="523"/>
    <x v="523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x v="87"/>
    <b v="1"/>
    <s v="theater/plays"/>
    <x v="10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x v="208"/>
    <b v="1"/>
    <s v="theater/plays"/>
    <x v="15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x v="8"/>
    <b v="1"/>
    <s v="theater/plays"/>
    <x v="8"/>
    <n v="1000"/>
    <x v="1"/>
    <x v="6"/>
  </r>
  <r>
    <n v="526"/>
    <x v="526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x v="23"/>
    <b v="1"/>
    <s v="theater/plays"/>
    <x v="35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x v="150"/>
    <b v="1"/>
    <s v="theater/plays"/>
    <x v="7"/>
    <n v="63.83"/>
    <x v="1"/>
    <x v="6"/>
  </r>
  <r>
    <n v="528"/>
    <x v="528"/>
    <s v="A Festival Backed Production of a Full-Length Play."/>
    <n v="1150"/>
    <x v="414"/>
    <x v="0"/>
    <x v="0"/>
    <s v="USD"/>
    <n v="1434921600"/>
    <n v="1433109907"/>
    <b v="0"/>
    <x v="209"/>
    <b v="1"/>
    <s v="theater/plays"/>
    <x v="31"/>
    <n v="44.33"/>
    <x v="1"/>
    <x v="6"/>
  </r>
  <r>
    <n v="529"/>
    <x v="529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x v="59"/>
    <b v="1"/>
    <s v="theater/plays"/>
    <x v="22"/>
    <n v="86.94"/>
    <x v="1"/>
    <x v="6"/>
  </r>
  <r>
    <n v="530"/>
    <x v="530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x v="60"/>
    <b v="1"/>
    <s v="theater/plays"/>
    <x v="29"/>
    <n v="126.55"/>
    <x v="1"/>
    <x v="6"/>
  </r>
  <r>
    <n v="531"/>
    <x v="531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x v="162"/>
    <b v="1"/>
    <s v="theater/plays"/>
    <x v="8"/>
    <n v="129.03"/>
    <x v="1"/>
    <x v="6"/>
  </r>
  <r>
    <n v="532"/>
    <x v="532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x v="210"/>
    <b v="1"/>
    <s v="theater/plays"/>
    <x v="4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x v="57"/>
    <b v="1"/>
    <s v="theater/plays"/>
    <x v="8"/>
    <n v="117.88"/>
    <x v="1"/>
    <x v="6"/>
  </r>
  <r>
    <n v="534"/>
    <x v="534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x v="53"/>
    <b v="1"/>
    <s v="theater/plays"/>
    <x v="2"/>
    <n v="327.08"/>
    <x v="1"/>
    <x v="6"/>
  </r>
  <r>
    <n v="535"/>
    <x v="535"/>
    <s v="Weâ€™re producing a Northern Brexit sci-fi play for VAULT festival 2017 and we need your help!"/>
    <n v="2000"/>
    <x v="420"/>
    <x v="0"/>
    <x v="1"/>
    <s v="GBP"/>
    <n v="1483707905"/>
    <n v="1481115905"/>
    <b v="0"/>
    <x v="211"/>
    <b v="1"/>
    <s v="theater/plays"/>
    <x v="33"/>
    <n v="34.75"/>
    <x v="1"/>
    <x v="6"/>
  </r>
  <r>
    <n v="536"/>
    <x v="536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x v="70"/>
    <b v="1"/>
    <s v="theater/plays"/>
    <x v="90"/>
    <n v="100.06"/>
    <x v="1"/>
    <x v="6"/>
  </r>
  <r>
    <n v="537"/>
    <x v="537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x v="211"/>
    <b v="1"/>
    <s v="theater/plays"/>
    <x v="10"/>
    <n v="40.85"/>
    <x v="1"/>
    <x v="6"/>
  </r>
  <r>
    <n v="538"/>
    <x v="538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x v="65"/>
    <b v="1"/>
    <s v="theater/plays"/>
    <x v="120"/>
    <n v="252.02"/>
    <x v="1"/>
    <x v="6"/>
  </r>
  <r>
    <n v="539"/>
    <x v="539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x v="9"/>
    <b v="1"/>
    <s v="theater/plays"/>
    <x v="7"/>
    <n v="25.16"/>
    <x v="1"/>
    <x v="6"/>
  </r>
  <r>
    <n v="540"/>
    <x v="540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x v="29"/>
    <b v="0"/>
    <s v="technology/web"/>
    <x v="50"/>
    <n v="1"/>
    <x v="2"/>
    <x v="7"/>
  </r>
  <r>
    <n v="541"/>
    <x v="541"/>
    <s v="A website dedicated to local Kink Communities; to find others with matching interests and bring them together."/>
    <n v="4500"/>
    <x v="379"/>
    <x v="2"/>
    <x v="0"/>
    <s v="USD"/>
    <n v="1446080834"/>
    <n v="1443488834"/>
    <b v="0"/>
    <x v="29"/>
    <b v="0"/>
    <s v="technology/web"/>
    <x v="60"/>
    <n v="25"/>
    <x v="2"/>
    <x v="7"/>
  </r>
  <r>
    <n v="542"/>
    <x v="542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x v="29"/>
    <b v="0"/>
    <s v="technology/web"/>
    <x v="50"/>
    <n v="1"/>
    <x v="2"/>
    <x v="7"/>
  </r>
  <r>
    <n v="543"/>
    <x v="543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x v="84"/>
    <b v="0"/>
    <s v="technology/web"/>
    <x v="50"/>
    <n v="35"/>
    <x v="2"/>
    <x v="7"/>
  </r>
  <r>
    <n v="544"/>
    <x v="544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x v="84"/>
    <b v="0"/>
    <s v="technology/web"/>
    <x v="60"/>
    <n v="3"/>
    <x v="2"/>
    <x v="7"/>
  </r>
  <r>
    <n v="545"/>
    <x v="545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x v="69"/>
    <b v="0"/>
    <s v="technology/web"/>
    <x v="117"/>
    <n v="402.71"/>
    <x v="2"/>
    <x v="7"/>
  </r>
  <r>
    <n v="546"/>
    <x v="546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x v="84"/>
    <b v="0"/>
    <s v="technology/web"/>
    <x v="50"/>
    <n v="26"/>
    <x v="2"/>
    <x v="7"/>
  </r>
  <r>
    <n v="547"/>
    <x v="547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x v="78"/>
    <b v="0"/>
    <s v="technology/web"/>
    <x v="50"/>
    <s v="N/A"/>
    <x v="2"/>
    <x v="7"/>
  </r>
  <r>
    <n v="548"/>
    <x v="548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x v="29"/>
    <b v="0"/>
    <s v="technology/web"/>
    <x v="50"/>
    <n v="9"/>
    <x v="2"/>
    <x v="7"/>
  </r>
  <r>
    <n v="549"/>
    <x v="549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x v="22"/>
    <b v="0"/>
    <s v="technology/web"/>
    <x v="56"/>
    <n v="8.5"/>
    <x v="2"/>
    <x v="7"/>
  </r>
  <r>
    <n v="550"/>
    <x v="550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x v="80"/>
    <b v="0"/>
    <s v="technology/web"/>
    <x v="60"/>
    <n v="8.75"/>
    <x v="2"/>
    <x v="7"/>
  </r>
  <r>
    <n v="551"/>
    <x v="551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x v="33"/>
    <b v="0"/>
    <s v="technology/web"/>
    <x v="62"/>
    <n v="135.04"/>
    <x v="2"/>
    <x v="7"/>
  </r>
  <r>
    <n v="552"/>
    <x v="552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x v="78"/>
    <b v="0"/>
    <s v="technology/web"/>
    <x v="50"/>
    <s v="N/A"/>
    <x v="2"/>
    <x v="7"/>
  </r>
  <r>
    <n v="553"/>
    <x v="553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x v="79"/>
    <b v="0"/>
    <s v="technology/web"/>
    <x v="50"/>
    <n v="20.5"/>
    <x v="2"/>
    <x v="7"/>
  </r>
  <r>
    <n v="554"/>
    <x v="554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x v="19"/>
    <b v="0"/>
    <s v="technology/web"/>
    <x v="121"/>
    <n v="64.36"/>
    <x v="2"/>
    <x v="7"/>
  </r>
  <r>
    <n v="555"/>
    <x v="555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x v="78"/>
    <b v="0"/>
    <s v="technology/web"/>
    <x v="50"/>
    <s v="N/A"/>
    <x v="2"/>
    <x v="7"/>
  </r>
  <r>
    <n v="556"/>
    <x v="556"/>
    <s v="An educational platform for learning Unified English Braille Code"/>
    <n v="8000"/>
    <x v="148"/>
    <x v="2"/>
    <x v="0"/>
    <s v="USD"/>
    <n v="1452112717"/>
    <n v="1449520717"/>
    <b v="0"/>
    <x v="29"/>
    <b v="0"/>
    <s v="technology/web"/>
    <x v="56"/>
    <n v="200"/>
    <x v="2"/>
    <x v="7"/>
  </r>
  <r>
    <n v="557"/>
    <x v="557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x v="9"/>
    <b v="0"/>
    <s v="technology/web"/>
    <x v="60"/>
    <n v="68.3"/>
    <x v="2"/>
    <x v="7"/>
  </r>
  <r>
    <n v="558"/>
    <x v="558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x v="78"/>
    <b v="0"/>
    <s v="technology/web"/>
    <x v="50"/>
    <s v="N/A"/>
    <x v="2"/>
    <x v="7"/>
  </r>
  <r>
    <n v="559"/>
    <x v="559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x v="29"/>
    <b v="0"/>
    <s v="technology/web"/>
    <x v="50"/>
    <n v="50"/>
    <x v="2"/>
    <x v="7"/>
  </r>
  <r>
    <n v="560"/>
    <x v="560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x v="83"/>
    <b v="0"/>
    <s v="technology/web"/>
    <x v="50"/>
    <n v="4"/>
    <x v="2"/>
    <x v="7"/>
  </r>
  <r>
    <n v="561"/>
    <x v="561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x v="84"/>
    <b v="0"/>
    <s v="technology/web"/>
    <x v="50"/>
    <n v="27.5"/>
    <x v="2"/>
    <x v="7"/>
  </r>
  <r>
    <n v="562"/>
    <x v="562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x v="78"/>
    <b v="0"/>
    <s v="technology/web"/>
    <x v="50"/>
    <s v="N/A"/>
    <x v="2"/>
    <x v="7"/>
  </r>
  <r>
    <n v="563"/>
    <x v="563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x v="84"/>
    <b v="0"/>
    <s v="technology/web"/>
    <x v="5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x v="29"/>
    <b v="0"/>
    <s v="technology/web"/>
    <x v="50"/>
    <n v="1"/>
    <x v="2"/>
    <x v="7"/>
  </r>
  <r>
    <n v="565"/>
    <x v="565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x v="78"/>
    <b v="0"/>
    <s v="technology/web"/>
    <x v="50"/>
    <s v="N/A"/>
    <x v="2"/>
    <x v="7"/>
  </r>
  <r>
    <n v="566"/>
    <x v="566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x v="29"/>
    <b v="0"/>
    <s v="technology/web"/>
    <x v="50"/>
    <n v="1"/>
    <x v="2"/>
    <x v="7"/>
  </r>
  <r>
    <n v="567"/>
    <x v="567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x v="78"/>
    <b v="0"/>
    <s v="technology/web"/>
    <x v="50"/>
    <s v="N/A"/>
    <x v="2"/>
    <x v="7"/>
  </r>
  <r>
    <n v="568"/>
    <x v="568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x v="81"/>
    <b v="0"/>
    <s v="technology/web"/>
    <x v="60"/>
    <n v="49"/>
    <x v="2"/>
    <x v="7"/>
  </r>
  <r>
    <n v="569"/>
    <x v="569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x v="29"/>
    <b v="0"/>
    <s v="technology/web"/>
    <x v="60"/>
    <n v="20"/>
    <x v="2"/>
    <x v="7"/>
  </r>
  <r>
    <n v="570"/>
    <x v="570"/>
    <s v="Humans have AM/FM/Satellite radio, kids have radio Disney, pets have DogCatRadio."/>
    <n v="85000"/>
    <x v="436"/>
    <x v="2"/>
    <x v="0"/>
    <s v="USD"/>
    <n v="1455822569"/>
    <n v="1453230569"/>
    <b v="0"/>
    <x v="29"/>
    <b v="0"/>
    <s v="technology/web"/>
    <x v="50"/>
    <n v="142"/>
    <x v="2"/>
    <x v="7"/>
  </r>
  <r>
    <n v="571"/>
    <x v="571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x v="84"/>
    <b v="0"/>
    <s v="technology/web"/>
    <x v="50"/>
    <n v="53"/>
    <x v="2"/>
    <x v="7"/>
  </r>
  <r>
    <n v="572"/>
    <x v="572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x v="78"/>
    <b v="0"/>
    <s v="technology/web"/>
    <x v="50"/>
    <s v="N/A"/>
    <x v="2"/>
    <x v="7"/>
  </r>
  <r>
    <n v="573"/>
    <x v="573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x v="82"/>
    <b v="0"/>
    <s v="technology/web"/>
    <x v="50"/>
    <n v="38.44"/>
    <x v="2"/>
    <x v="7"/>
  </r>
  <r>
    <n v="574"/>
    <x v="574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x v="80"/>
    <b v="0"/>
    <s v="technology/web"/>
    <x v="60"/>
    <n v="20"/>
    <x v="2"/>
    <x v="7"/>
  </r>
  <r>
    <n v="575"/>
    <x v="575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x v="80"/>
    <b v="0"/>
    <s v="technology/web"/>
    <x v="50"/>
    <n v="64.75"/>
    <x v="2"/>
    <x v="7"/>
  </r>
  <r>
    <n v="576"/>
    <x v="576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x v="29"/>
    <b v="0"/>
    <s v="technology/web"/>
    <x v="50"/>
    <n v="1"/>
    <x v="2"/>
    <x v="7"/>
  </r>
  <r>
    <n v="577"/>
    <x v="577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x v="29"/>
    <b v="0"/>
    <s v="technology/web"/>
    <x v="50"/>
    <n v="10"/>
    <x v="2"/>
    <x v="7"/>
  </r>
  <r>
    <n v="578"/>
    <x v="578"/>
    <s v="weBuy trade built on technology and Crowd Sourced Power"/>
    <n v="125000"/>
    <x v="441"/>
    <x v="2"/>
    <x v="1"/>
    <s v="GBP"/>
    <n v="1441633993"/>
    <n v="1439560393"/>
    <b v="0"/>
    <x v="63"/>
    <b v="0"/>
    <s v="technology/web"/>
    <x v="50"/>
    <n v="2"/>
    <x v="2"/>
    <x v="7"/>
  </r>
  <r>
    <n v="579"/>
    <x v="579"/>
    <s v="Learn classic and public key cryptography with a full proof-of-concept system in JavaScript."/>
    <n v="12000"/>
    <x v="442"/>
    <x v="2"/>
    <x v="0"/>
    <s v="USD"/>
    <n v="1419539223"/>
    <n v="1416947223"/>
    <b v="0"/>
    <x v="81"/>
    <b v="0"/>
    <s v="technology/web"/>
    <x v="60"/>
    <n v="35"/>
    <x v="2"/>
    <x v="7"/>
  </r>
  <r>
    <n v="580"/>
    <x v="580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x v="29"/>
    <b v="0"/>
    <s v="technology/web"/>
    <x v="50"/>
    <n v="1"/>
    <x v="2"/>
    <x v="7"/>
  </r>
  <r>
    <n v="581"/>
    <x v="581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x v="78"/>
    <b v="0"/>
    <s v="technology/web"/>
    <x v="50"/>
    <s v="N/A"/>
    <x v="2"/>
    <x v="7"/>
  </r>
  <r>
    <n v="582"/>
    <x v="582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x v="78"/>
    <b v="0"/>
    <s v="technology/web"/>
    <x v="50"/>
    <s v="N/A"/>
    <x v="2"/>
    <x v="7"/>
  </r>
  <r>
    <n v="583"/>
    <x v="583"/>
    <s v="HackersArchive.com will help rid the web of viruses and scams found everywhere else you look!"/>
    <n v="9000"/>
    <x v="116"/>
    <x v="2"/>
    <x v="0"/>
    <s v="USD"/>
    <n v="1426800687"/>
    <n v="1424212287"/>
    <b v="0"/>
    <x v="29"/>
    <b v="0"/>
    <s v="technology/web"/>
    <x v="50"/>
    <n v="1"/>
    <x v="2"/>
    <x v="7"/>
  </r>
  <r>
    <n v="584"/>
    <x v="584"/>
    <s v="Script Call takes your presentation from the wall to your audience; from your device to theirs."/>
    <n v="1000"/>
    <x v="115"/>
    <x v="2"/>
    <x v="0"/>
    <s v="USD"/>
    <n v="1426522316"/>
    <n v="1423933916"/>
    <b v="0"/>
    <x v="84"/>
    <b v="0"/>
    <s v="technology/web"/>
    <x v="60"/>
    <n v="5"/>
    <x v="2"/>
    <x v="7"/>
  </r>
  <r>
    <n v="585"/>
    <x v="585"/>
    <s v="SAVE UP TO 40% WHEN YOU SPEND!_x000a__x000a_PRE-ORDER YOUR LINK CARD TODAY"/>
    <n v="9000"/>
    <x v="117"/>
    <x v="2"/>
    <x v="1"/>
    <s v="GBP"/>
    <n v="1448928000"/>
    <n v="1444123377"/>
    <b v="0"/>
    <x v="78"/>
    <b v="0"/>
    <s v="technology/web"/>
    <x v="50"/>
    <s v="N/A"/>
    <x v="2"/>
    <x v="7"/>
  </r>
  <r>
    <n v="586"/>
    <x v="586"/>
    <s v="Employ College is a movement for companies to hire college graduates from their respected institutions."/>
    <n v="10000"/>
    <x v="443"/>
    <x v="2"/>
    <x v="0"/>
    <s v="USD"/>
    <n v="1424032207"/>
    <n v="1421440207"/>
    <b v="0"/>
    <x v="80"/>
    <b v="0"/>
    <s v="technology/web"/>
    <x v="60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x v="63"/>
    <b v="0"/>
    <s v="technology/web"/>
    <x v="114"/>
    <n v="389.29"/>
    <x v="2"/>
    <x v="7"/>
  </r>
  <r>
    <n v="588"/>
    <x v="588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x v="84"/>
    <b v="0"/>
    <s v="technology/web"/>
    <x v="56"/>
    <n v="150.5"/>
    <x v="2"/>
    <x v="7"/>
  </r>
  <r>
    <n v="589"/>
    <x v="589"/>
    <s v="Services closer than you think..."/>
    <n v="7500"/>
    <x v="116"/>
    <x v="2"/>
    <x v="0"/>
    <s v="USD"/>
    <n v="1436366699"/>
    <n v="1435070699"/>
    <b v="0"/>
    <x v="29"/>
    <b v="0"/>
    <s v="technology/web"/>
    <x v="50"/>
    <n v="1"/>
    <x v="2"/>
    <x v="7"/>
  </r>
  <r>
    <n v="590"/>
    <x v="590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x v="82"/>
    <b v="0"/>
    <s v="technology/web"/>
    <x v="65"/>
    <n v="24.78"/>
    <x v="2"/>
    <x v="7"/>
  </r>
  <r>
    <n v="591"/>
    <x v="591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x v="84"/>
    <b v="0"/>
    <s v="technology/web"/>
    <x v="50"/>
    <n v="30.5"/>
    <x v="2"/>
    <x v="7"/>
  </r>
  <r>
    <n v="592"/>
    <x v="592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x v="29"/>
    <b v="0"/>
    <s v="technology/web"/>
    <x v="56"/>
    <n v="250"/>
    <x v="2"/>
    <x v="7"/>
  </r>
  <r>
    <n v="593"/>
    <x v="593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x v="63"/>
    <b v="0"/>
    <s v="technology/web"/>
    <x v="61"/>
    <n v="16.43"/>
    <x v="2"/>
    <x v="7"/>
  </r>
  <r>
    <n v="594"/>
    <x v="594"/>
    <s v="Creating a fitness site that will change the fitness game forever!"/>
    <n v="25000"/>
    <x v="375"/>
    <x v="2"/>
    <x v="0"/>
    <s v="USD"/>
    <n v="1460832206"/>
    <n v="1458240206"/>
    <b v="0"/>
    <x v="84"/>
    <b v="0"/>
    <s v="technology/web"/>
    <x v="50"/>
    <n v="13"/>
    <x v="2"/>
    <x v="7"/>
  </r>
  <r>
    <n v="595"/>
    <x v="595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x v="22"/>
    <b v="0"/>
    <s v="technology/web"/>
    <x v="50"/>
    <n v="53.25"/>
    <x v="2"/>
    <x v="7"/>
  </r>
  <r>
    <n v="596"/>
    <x v="596"/>
    <s v="We present digitaibook,com site which can become a free electronic library with your help,"/>
    <n v="20000"/>
    <x v="360"/>
    <x v="2"/>
    <x v="0"/>
    <s v="USD"/>
    <n v="1478122292"/>
    <n v="1475530292"/>
    <b v="0"/>
    <x v="84"/>
    <b v="0"/>
    <s v="technology/web"/>
    <x v="50"/>
    <n v="3"/>
    <x v="2"/>
    <x v="7"/>
  </r>
  <r>
    <n v="597"/>
    <x v="597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x v="84"/>
    <b v="0"/>
    <s v="technology/web"/>
    <x v="50"/>
    <n v="10"/>
    <x v="2"/>
    <x v="7"/>
  </r>
  <r>
    <n v="598"/>
    <x v="598"/>
    <s v="This is a project to create a crowd-funding site for Urantia Book readers worldwide."/>
    <n v="2500"/>
    <x v="447"/>
    <x v="2"/>
    <x v="0"/>
    <s v="USD"/>
    <n v="1417737781"/>
    <n v="1415145781"/>
    <b v="0"/>
    <x v="63"/>
    <b v="0"/>
    <s v="technology/web"/>
    <x v="122"/>
    <n v="121.43"/>
    <x v="2"/>
    <x v="7"/>
  </r>
  <r>
    <n v="599"/>
    <x v="599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x v="84"/>
    <b v="0"/>
    <s v="technology/web"/>
    <x v="50"/>
    <n v="15.5"/>
    <x v="2"/>
    <x v="7"/>
  </r>
  <r>
    <n v="600"/>
    <x v="600"/>
    <s v="Science Technology Engineering and Math + youth = a brighter tomorrow."/>
    <n v="5000"/>
    <x v="173"/>
    <x v="1"/>
    <x v="0"/>
    <s v="USD"/>
    <n v="1431198562"/>
    <n v="1426014562"/>
    <b v="0"/>
    <x v="29"/>
    <b v="0"/>
    <s v="technology/web"/>
    <x v="53"/>
    <n v="100"/>
    <x v="2"/>
    <x v="7"/>
  </r>
  <r>
    <n v="601"/>
    <x v="601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x v="79"/>
    <b v="0"/>
    <s v="technology/web"/>
    <x v="60"/>
    <n v="23.33"/>
    <x v="2"/>
    <x v="7"/>
  </r>
  <r>
    <n v="602"/>
    <x v="602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x v="78"/>
    <b v="0"/>
    <s v="technology/web"/>
    <x v="50"/>
    <s v="N/A"/>
    <x v="2"/>
    <x v="7"/>
  </r>
  <r>
    <n v="603"/>
    <x v="603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x v="62"/>
    <b v="0"/>
    <s v="technology/web"/>
    <x v="65"/>
    <n v="45.39"/>
    <x v="2"/>
    <x v="7"/>
  </r>
  <r>
    <n v="604"/>
    <x v="604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x v="78"/>
    <b v="0"/>
    <s v="technology/web"/>
    <x v="50"/>
    <s v="N/A"/>
    <x v="2"/>
    <x v="7"/>
  </r>
  <r>
    <n v="605"/>
    <x v="605"/>
    <s v="An iPad support care package for your parents / seniors."/>
    <n v="5000"/>
    <x v="449"/>
    <x v="1"/>
    <x v="0"/>
    <s v="USD"/>
    <n v="1440318908"/>
    <n v="1436430908"/>
    <b v="0"/>
    <x v="22"/>
    <b v="0"/>
    <s v="technology/web"/>
    <x v="56"/>
    <n v="16.38"/>
    <x v="2"/>
    <x v="7"/>
  </r>
  <r>
    <n v="606"/>
    <x v="606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x v="29"/>
    <b v="0"/>
    <s v="technology/web"/>
    <x v="50"/>
    <n v="10"/>
    <x v="2"/>
    <x v="7"/>
  </r>
  <r>
    <n v="607"/>
    <x v="607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x v="78"/>
    <b v="0"/>
    <s v="technology/web"/>
    <x v="50"/>
    <s v="N/A"/>
    <x v="2"/>
    <x v="7"/>
  </r>
  <r>
    <n v="608"/>
    <x v="608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x v="81"/>
    <b v="0"/>
    <s v="technology/web"/>
    <x v="60"/>
    <n v="292.2"/>
    <x v="2"/>
    <x v="7"/>
  </r>
  <r>
    <n v="609"/>
    <x v="609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x v="29"/>
    <b v="0"/>
    <s v="technology/web"/>
    <x v="60"/>
    <n v="5"/>
    <x v="2"/>
    <x v="7"/>
  </r>
  <r>
    <n v="610"/>
    <x v="610"/>
    <s v="We are creating a Christian social network to empower, educate, and connect Christians all over the world."/>
    <n v="13803"/>
    <x v="117"/>
    <x v="1"/>
    <x v="0"/>
    <s v="USD"/>
    <n v="1429732586"/>
    <n v="1427140586"/>
    <b v="0"/>
    <x v="78"/>
    <b v="0"/>
    <s v="technology/web"/>
    <x v="50"/>
    <s v="N/A"/>
    <x v="2"/>
    <x v="7"/>
  </r>
  <r>
    <n v="611"/>
    <x v="611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x v="78"/>
    <b v="0"/>
    <s v="technology/web"/>
    <x v="50"/>
    <s v="N/A"/>
    <x v="2"/>
    <x v="7"/>
  </r>
  <r>
    <n v="612"/>
    <x v="612"/>
    <s v="A Fast and Reliable new Web platform to stream videos from Internet"/>
    <n v="10000"/>
    <x v="117"/>
    <x v="1"/>
    <x v="13"/>
    <s v="EUR"/>
    <n v="1472777146"/>
    <n v="1470185146"/>
    <b v="0"/>
    <x v="78"/>
    <b v="0"/>
    <s v="technology/web"/>
    <x v="50"/>
    <s v="N/A"/>
    <x v="2"/>
    <x v="7"/>
  </r>
  <r>
    <n v="613"/>
    <x v="613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x v="212"/>
    <b v="0"/>
    <s v="technology/web"/>
    <x v="70"/>
    <n v="105.93"/>
    <x v="2"/>
    <x v="7"/>
  </r>
  <r>
    <n v="614"/>
    <x v="614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x v="78"/>
    <b v="0"/>
    <s v="technology/web"/>
    <x v="50"/>
    <s v="N/A"/>
    <x v="2"/>
    <x v="7"/>
  </r>
  <r>
    <n v="615"/>
    <x v="615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x v="78"/>
    <b v="0"/>
    <s v="technology/web"/>
    <x v="50"/>
    <s v="N/A"/>
    <x v="2"/>
    <x v="7"/>
  </r>
  <r>
    <n v="616"/>
    <x v="616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x v="78"/>
    <b v="0"/>
    <s v="technology/web"/>
    <x v="50"/>
    <s v="N/A"/>
    <x v="2"/>
    <x v="7"/>
  </r>
  <r>
    <n v="617"/>
    <x v="617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x v="83"/>
    <b v="0"/>
    <s v="technology/web"/>
    <x v="56"/>
    <n v="20"/>
    <x v="2"/>
    <x v="7"/>
  </r>
  <r>
    <n v="618"/>
    <x v="618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x v="78"/>
    <b v="0"/>
    <s v="technology/web"/>
    <x v="50"/>
    <s v="N/A"/>
    <x v="2"/>
    <x v="7"/>
  </r>
  <r>
    <n v="619"/>
    <x v="619"/>
    <s v="Big Data Sets for researchers interested in improving the quality of life."/>
    <n v="2500000"/>
    <x v="116"/>
    <x v="1"/>
    <x v="0"/>
    <s v="USD"/>
    <n v="1416933390"/>
    <n v="1411745790"/>
    <b v="0"/>
    <x v="29"/>
    <b v="0"/>
    <s v="technology/web"/>
    <x v="50"/>
    <n v="1"/>
    <x v="2"/>
    <x v="7"/>
  </r>
  <r>
    <n v="620"/>
    <x v="620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x v="29"/>
    <b v="0"/>
    <s v="technology/web"/>
    <x v="60"/>
    <n v="300"/>
    <x v="2"/>
    <x v="7"/>
  </r>
  <r>
    <n v="621"/>
    <x v="621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x v="83"/>
    <b v="0"/>
    <s v="technology/web"/>
    <x v="60"/>
    <n v="87"/>
    <x v="2"/>
    <x v="7"/>
  </r>
  <r>
    <n v="622"/>
    <x v="622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x v="82"/>
    <b v="0"/>
    <s v="technology/web"/>
    <x v="52"/>
    <n v="37.89"/>
    <x v="2"/>
    <x v="7"/>
  </r>
  <r>
    <n v="623"/>
    <x v="623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x v="78"/>
    <b v="0"/>
    <s v="technology/web"/>
    <x v="50"/>
    <s v="N/A"/>
    <x v="2"/>
    <x v="7"/>
  </r>
  <r>
    <n v="624"/>
    <x v="624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x v="78"/>
    <b v="0"/>
    <s v="technology/web"/>
    <x v="50"/>
    <s v="N/A"/>
    <x v="2"/>
    <x v="7"/>
  </r>
  <r>
    <n v="625"/>
    <x v="625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x v="78"/>
    <b v="0"/>
    <s v="technology/web"/>
    <x v="50"/>
    <s v="N/A"/>
    <x v="2"/>
    <x v="7"/>
  </r>
  <r>
    <n v="626"/>
    <x v="626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x v="70"/>
    <b v="0"/>
    <s v="technology/web"/>
    <x v="123"/>
    <n v="111.41"/>
    <x v="2"/>
    <x v="7"/>
  </r>
  <r>
    <n v="627"/>
    <x v="627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x v="29"/>
    <b v="0"/>
    <s v="technology/web"/>
    <x v="50"/>
    <n v="90"/>
    <x v="2"/>
    <x v="7"/>
  </r>
  <r>
    <n v="628"/>
    <x v="628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x v="78"/>
    <b v="0"/>
    <s v="technology/web"/>
    <x v="50"/>
    <s v="N/A"/>
    <x v="2"/>
    <x v="7"/>
  </r>
  <r>
    <n v="629"/>
    <x v="629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x v="83"/>
    <b v="0"/>
    <s v="technology/web"/>
    <x v="50"/>
    <n v="116.67"/>
    <x v="2"/>
    <x v="7"/>
  </r>
  <r>
    <n v="630"/>
    <x v="630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x v="29"/>
    <b v="0"/>
    <s v="technology/web"/>
    <x v="50"/>
    <n v="10"/>
    <x v="2"/>
    <x v="7"/>
  </r>
  <r>
    <n v="631"/>
    <x v="631"/>
    <s v="A Powerful Multimedia-Rich Software that aims at making online publishing very simple."/>
    <n v="50000"/>
    <x v="458"/>
    <x v="1"/>
    <x v="5"/>
    <s v="CAD"/>
    <n v="1464460329"/>
    <n v="1461954729"/>
    <b v="0"/>
    <x v="82"/>
    <b v="0"/>
    <s v="technology/web"/>
    <x v="60"/>
    <n v="76.67"/>
    <x v="2"/>
    <x v="7"/>
  </r>
  <r>
    <n v="632"/>
    <x v="632"/>
    <s v="Our goal is to create a system, students can find universities that best match their interests."/>
    <n v="20000"/>
    <x v="117"/>
    <x v="1"/>
    <x v="9"/>
    <s v="EUR"/>
    <n v="1448470165"/>
    <n v="1445874565"/>
    <b v="0"/>
    <x v="78"/>
    <b v="0"/>
    <s v="technology/web"/>
    <x v="50"/>
    <s v="N/A"/>
    <x v="2"/>
    <x v="7"/>
  </r>
  <r>
    <n v="633"/>
    <x v="633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x v="20"/>
    <b v="0"/>
    <s v="technology/web"/>
    <x v="81"/>
    <n v="49.8"/>
    <x v="2"/>
    <x v="7"/>
  </r>
  <r>
    <n v="634"/>
    <x v="634"/>
    <s v="We help companies to explain what they do in simple, grandma-would-understand terms."/>
    <n v="5000"/>
    <x v="116"/>
    <x v="1"/>
    <x v="0"/>
    <s v="USD"/>
    <n v="1424989029"/>
    <n v="1422397029"/>
    <b v="0"/>
    <x v="29"/>
    <b v="0"/>
    <s v="technology/web"/>
    <x v="50"/>
    <n v="1"/>
    <x v="2"/>
    <x v="7"/>
  </r>
  <r>
    <n v="635"/>
    <x v="635"/>
    <s v="Network used for building technology development teams."/>
    <n v="25000"/>
    <x v="369"/>
    <x v="1"/>
    <x v="0"/>
    <s v="USD"/>
    <n v="1428804762"/>
    <n v="1426212762"/>
    <b v="0"/>
    <x v="29"/>
    <b v="0"/>
    <s v="technology/web"/>
    <x v="50"/>
    <n v="2"/>
    <x v="2"/>
    <x v="7"/>
  </r>
  <r>
    <n v="636"/>
    <x v="636"/>
    <s v="With no central location for keto knowledge, keto advice will be a community run knowledge base."/>
    <n v="2000"/>
    <x v="460"/>
    <x v="1"/>
    <x v="1"/>
    <s v="GBP"/>
    <n v="1433587620"/>
    <n v="1430996150"/>
    <b v="0"/>
    <x v="29"/>
    <b v="0"/>
    <s v="technology/web"/>
    <x v="50"/>
    <n v="4"/>
    <x v="2"/>
    <x v="7"/>
  </r>
  <r>
    <n v="637"/>
    <x v="637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x v="78"/>
    <b v="0"/>
    <s v="technology/web"/>
    <x v="50"/>
    <s v="N/A"/>
    <x v="2"/>
    <x v="7"/>
  </r>
  <r>
    <n v="638"/>
    <x v="638"/>
    <s v="O0"/>
    <n v="200000"/>
    <x v="461"/>
    <x v="1"/>
    <x v="12"/>
    <s v="EUR"/>
    <n v="1490447662"/>
    <n v="1485267262"/>
    <b v="0"/>
    <x v="79"/>
    <b v="0"/>
    <s v="technology/web"/>
    <x v="50"/>
    <n v="3"/>
    <x v="2"/>
    <x v="7"/>
  </r>
  <r>
    <n v="639"/>
    <x v="639"/>
    <s v="Development of a Safe and Educational Social Media site for kids."/>
    <n v="1000000"/>
    <x v="116"/>
    <x v="1"/>
    <x v="0"/>
    <s v="USD"/>
    <n v="1413208795"/>
    <n v="1408024795"/>
    <b v="0"/>
    <x v="29"/>
    <b v="0"/>
    <s v="technology/web"/>
    <x v="50"/>
    <n v="1"/>
    <x v="2"/>
    <x v="7"/>
  </r>
  <r>
    <n v="640"/>
    <x v="640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x v="84"/>
    <b v="1"/>
    <s v="technology/wearables"/>
    <x v="124"/>
    <n v="50.5"/>
    <x v="2"/>
    <x v="8"/>
  </r>
  <r>
    <n v="641"/>
    <x v="641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x v="213"/>
    <b v="1"/>
    <s v="technology/wearables"/>
    <x v="17"/>
    <n v="151.32"/>
    <x v="2"/>
    <x v="8"/>
  </r>
  <r>
    <n v="642"/>
    <x v="642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x v="214"/>
    <b v="1"/>
    <s v="technology/wearables"/>
    <x v="125"/>
    <n v="134.36000000000001"/>
    <x v="2"/>
    <x v="8"/>
  </r>
  <r>
    <n v="643"/>
    <x v="643"/>
    <s v="Stylish new phone carrier allows instant access to your smart phone while freeing up your hands."/>
    <n v="25000"/>
    <x v="465"/>
    <x v="0"/>
    <x v="0"/>
    <s v="USD"/>
    <n v="1433085875"/>
    <n v="1428333875"/>
    <b v="0"/>
    <x v="215"/>
    <b v="1"/>
    <s v="technology/wearables"/>
    <x v="6"/>
    <n v="174.03"/>
    <x v="2"/>
    <x v="8"/>
  </r>
  <r>
    <n v="644"/>
    <x v="644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x v="216"/>
    <b v="1"/>
    <s v="technology/wearables"/>
    <x v="126"/>
    <n v="73.489999999999995"/>
    <x v="2"/>
    <x v="8"/>
  </r>
  <r>
    <n v="645"/>
    <x v="645"/>
    <s v="Ever wanted to own something made out of carbon fiber? Now you can!"/>
    <n v="2000"/>
    <x v="467"/>
    <x v="0"/>
    <x v="0"/>
    <s v="USD"/>
    <n v="1470962274"/>
    <n v="1468370274"/>
    <b v="0"/>
    <x v="186"/>
    <b v="1"/>
    <s v="technology/wearables"/>
    <x v="127"/>
    <n v="23.52"/>
    <x v="2"/>
    <x v="8"/>
  </r>
  <r>
    <n v="646"/>
    <x v="646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x v="74"/>
    <b v="1"/>
    <s v="technology/wearables"/>
    <x v="88"/>
    <n v="39.07"/>
    <x v="2"/>
    <x v="8"/>
  </r>
  <r>
    <n v="647"/>
    <x v="647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x v="57"/>
    <b v="1"/>
    <s v="technology/wearables"/>
    <x v="13"/>
    <n v="125.94"/>
    <x v="2"/>
    <x v="8"/>
  </r>
  <r>
    <n v="648"/>
    <x v="648"/>
    <s v="Get ready for the next product that you canâ€™t live without"/>
    <n v="35000"/>
    <x v="470"/>
    <x v="0"/>
    <x v="0"/>
    <s v="USD"/>
    <n v="1413304708"/>
    <n v="1410280708"/>
    <b v="0"/>
    <x v="74"/>
    <b v="1"/>
    <s v="technology/wearables"/>
    <x v="37"/>
    <n v="1644"/>
    <x v="2"/>
    <x v="8"/>
  </r>
  <r>
    <n v="649"/>
    <x v="649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x v="141"/>
    <b v="1"/>
    <s v="technology/wearables"/>
    <x v="49"/>
    <n v="42.67"/>
    <x v="2"/>
    <x v="8"/>
  </r>
  <r>
    <n v="650"/>
    <x v="650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x v="53"/>
    <b v="1"/>
    <s v="technology/wearables"/>
    <x v="20"/>
    <n v="35.130000000000003"/>
    <x v="2"/>
    <x v="8"/>
  </r>
  <r>
    <n v="651"/>
    <x v="651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x v="217"/>
    <b v="1"/>
    <s v="technology/wearables"/>
    <x v="7"/>
    <n v="239.35"/>
    <x v="2"/>
    <x v="8"/>
  </r>
  <r>
    <n v="652"/>
    <x v="652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x v="33"/>
    <b v="1"/>
    <s v="technology/wearables"/>
    <x v="8"/>
    <n v="107.64"/>
    <x v="2"/>
    <x v="8"/>
  </r>
  <r>
    <n v="653"/>
    <x v="653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x v="218"/>
    <b v="1"/>
    <s v="technology/wearables"/>
    <x v="48"/>
    <n v="95.83"/>
    <x v="2"/>
    <x v="8"/>
  </r>
  <r>
    <n v="654"/>
    <x v="654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x v="219"/>
    <b v="1"/>
    <s v="technology/wearables"/>
    <x v="128"/>
    <n v="31.66"/>
    <x v="2"/>
    <x v="8"/>
  </r>
  <r>
    <n v="655"/>
    <x v="655"/>
    <s v="Meet Spark: The friendly companion that helps you stay awake during the day. Re-released with new features!"/>
    <n v="8000"/>
    <x v="477"/>
    <x v="0"/>
    <x v="0"/>
    <s v="USD"/>
    <n v="1426197512"/>
    <n v="1423609112"/>
    <b v="0"/>
    <x v="220"/>
    <b v="1"/>
    <s v="technology/wearables"/>
    <x v="92"/>
    <n v="42.89"/>
    <x v="2"/>
    <x v="8"/>
  </r>
  <r>
    <n v="656"/>
    <x v="656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x v="45"/>
    <b v="1"/>
    <s v="technology/wearables"/>
    <x v="111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x v="221"/>
    <b v="1"/>
    <s v="technology/wearables"/>
    <x v="9"/>
    <n v="190.45"/>
    <x v="2"/>
    <x v="8"/>
  </r>
  <r>
    <n v="658"/>
    <x v="658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x v="222"/>
    <b v="1"/>
    <s v="technology/wearables"/>
    <x v="3"/>
    <n v="109.34"/>
    <x v="2"/>
    <x v="8"/>
  </r>
  <r>
    <n v="659"/>
    <x v="659"/>
    <s v="Sync up your lifestyle"/>
    <n v="3000"/>
    <x v="481"/>
    <x v="0"/>
    <x v="0"/>
    <s v="USD"/>
    <n v="1440339295"/>
    <n v="1437747295"/>
    <b v="0"/>
    <x v="64"/>
    <b v="1"/>
    <s v="technology/wearables"/>
    <x v="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x v="59"/>
    <b v="0"/>
    <s v="technology/wearables"/>
    <x v="56"/>
    <n v="84.94"/>
    <x v="2"/>
    <x v="8"/>
  </r>
  <r>
    <n v="661"/>
    <x v="661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x v="82"/>
    <b v="0"/>
    <s v="technology/wearables"/>
    <x v="60"/>
    <n v="10.56"/>
    <x v="2"/>
    <x v="8"/>
  </r>
  <r>
    <n v="662"/>
    <x v="662"/>
    <s v="A stylish, durable safety light band on your wrist or ankle holds a watch or another modular accessory."/>
    <n v="39000"/>
    <x v="484"/>
    <x v="2"/>
    <x v="0"/>
    <s v="USD"/>
    <n v="1421404247"/>
    <n v="1418812247"/>
    <b v="0"/>
    <x v="80"/>
    <b v="0"/>
    <s v="technology/wearables"/>
    <x v="50"/>
    <n v="39"/>
    <x v="2"/>
    <x v="8"/>
  </r>
  <r>
    <n v="663"/>
    <x v="663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x v="63"/>
    <b v="0"/>
    <s v="technology/wearables"/>
    <x v="50"/>
    <n v="100"/>
    <x v="2"/>
    <x v="8"/>
  </r>
  <r>
    <n v="664"/>
    <x v="664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x v="60"/>
    <b v="0"/>
    <s v="technology/wearables"/>
    <x v="59"/>
    <n v="31.17"/>
    <x v="2"/>
    <x v="8"/>
  </r>
  <r>
    <n v="665"/>
    <x v="665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x v="8"/>
    <b v="0"/>
    <s v="technology/wearables"/>
    <x v="118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x v="80"/>
    <b v="0"/>
    <s v="technology/wearables"/>
    <x v="50"/>
    <n v="2"/>
    <x v="2"/>
    <x v="8"/>
  </r>
  <r>
    <n v="667"/>
    <x v="667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x v="33"/>
    <b v="0"/>
    <s v="technology/wearables"/>
    <x v="54"/>
    <n v="178.93"/>
    <x v="2"/>
    <x v="8"/>
  </r>
  <r>
    <n v="668"/>
    <x v="668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x v="20"/>
    <b v="0"/>
    <s v="technology/wearables"/>
    <x v="62"/>
    <n v="27.36"/>
    <x v="2"/>
    <x v="8"/>
  </r>
  <r>
    <n v="669"/>
    <x v="669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x v="33"/>
    <b v="0"/>
    <s v="technology/wearables"/>
    <x v="66"/>
    <n v="1536.25"/>
    <x v="2"/>
    <x v="8"/>
  </r>
  <r>
    <n v="670"/>
    <x v="670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x v="223"/>
    <b v="0"/>
    <s v="technology/wearables"/>
    <x v="129"/>
    <n v="85"/>
    <x v="2"/>
    <x v="8"/>
  </r>
  <r>
    <n v="671"/>
    <x v="671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x v="41"/>
    <b v="0"/>
    <s v="technology/wearables"/>
    <x v="115"/>
    <n v="788.53"/>
    <x v="2"/>
    <x v="8"/>
  </r>
  <r>
    <n v="672"/>
    <x v="672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x v="224"/>
    <b v="0"/>
    <s v="technology/wearables"/>
    <x v="66"/>
    <n v="50.3"/>
    <x v="2"/>
    <x v="8"/>
  </r>
  <r>
    <n v="673"/>
    <x v="673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x v="83"/>
    <b v="0"/>
    <s v="technology/wearables"/>
    <x v="50"/>
    <n v="68.33"/>
    <x v="2"/>
    <x v="8"/>
  </r>
  <r>
    <n v="674"/>
    <x v="674"/>
    <s v="Listen to sounds by feeling an array of vibrational patterns against your body."/>
    <n v="50000"/>
    <x v="493"/>
    <x v="2"/>
    <x v="0"/>
    <s v="USD"/>
    <n v="1407811627"/>
    <n v="1402627627"/>
    <b v="0"/>
    <x v="84"/>
    <b v="0"/>
    <s v="technology/wearables"/>
    <x v="50"/>
    <n v="7.5"/>
    <x v="2"/>
    <x v="8"/>
  </r>
  <r>
    <n v="675"/>
    <x v="675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x v="55"/>
    <b v="0"/>
    <s v="technology/wearables"/>
    <x v="77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x v="54"/>
    <b v="0"/>
    <s v="technology/wearables"/>
    <x v="60"/>
    <n v="61.29"/>
    <x v="2"/>
    <x v="8"/>
  </r>
  <r>
    <n v="677"/>
    <x v="677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x v="93"/>
    <b v="0"/>
    <s v="technology/wearables"/>
    <x v="73"/>
    <n v="133.25"/>
    <x v="2"/>
    <x v="8"/>
  </r>
  <r>
    <n v="678"/>
    <x v="678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x v="57"/>
    <b v="0"/>
    <s v="technology/wearables"/>
    <x v="65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x v="225"/>
    <b v="0"/>
    <s v="technology/wearables"/>
    <x v="77"/>
    <n v="93.9"/>
    <x v="2"/>
    <x v="8"/>
  </r>
  <r>
    <n v="680"/>
    <x v="680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x v="135"/>
    <b v="0"/>
    <s v="technology/wearables"/>
    <x v="73"/>
    <n v="150.65"/>
    <x v="2"/>
    <x v="8"/>
  </r>
  <r>
    <n v="681"/>
    <x v="681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x v="29"/>
    <b v="0"/>
    <s v="technology/wearables"/>
    <x v="50"/>
    <n v="1"/>
    <x v="2"/>
    <x v="8"/>
  </r>
  <r>
    <n v="682"/>
    <x v="682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x v="80"/>
    <b v="0"/>
    <s v="technology/wearables"/>
    <x v="50"/>
    <n v="13.25"/>
    <x v="2"/>
    <x v="8"/>
  </r>
  <r>
    <n v="683"/>
    <x v="683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x v="83"/>
    <b v="0"/>
    <s v="technology/wearables"/>
    <x v="60"/>
    <n v="99.33"/>
    <x v="2"/>
    <x v="8"/>
  </r>
  <r>
    <n v="684"/>
    <x v="684"/>
    <s v="Arcus gives your fingers super powers."/>
    <n v="320000"/>
    <x v="502"/>
    <x v="2"/>
    <x v="0"/>
    <s v="USD"/>
    <n v="1406257200"/>
    <n v="1403176891"/>
    <b v="0"/>
    <x v="125"/>
    <b v="0"/>
    <s v="technology/wearables"/>
    <x v="113"/>
    <n v="177.39"/>
    <x v="2"/>
    <x v="8"/>
  </r>
  <r>
    <n v="685"/>
    <x v="685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x v="73"/>
    <b v="0"/>
    <s v="technology/wearables"/>
    <x v="58"/>
    <n v="55.3"/>
    <x v="2"/>
    <x v="8"/>
  </r>
  <r>
    <n v="686"/>
    <x v="686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x v="78"/>
    <b v="0"/>
    <s v="technology/wearables"/>
    <x v="50"/>
    <s v="N/A"/>
    <x v="2"/>
    <x v="8"/>
  </r>
  <r>
    <n v="687"/>
    <x v="687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x v="79"/>
    <b v="0"/>
    <s v="technology/wearables"/>
    <x v="65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x v="17"/>
    <b v="0"/>
    <s v="technology/wearables"/>
    <x v="130"/>
    <n v="405.5"/>
    <x v="2"/>
    <x v="8"/>
  </r>
  <r>
    <n v="689"/>
    <x v="689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x v="226"/>
    <b v="0"/>
    <s v="technology/wearables"/>
    <x v="74"/>
    <n v="343.15"/>
    <x v="2"/>
    <x v="8"/>
  </r>
  <r>
    <n v="690"/>
    <x v="690"/>
    <s v="A radiation shield for your fitness tracker, smartwatch or other wearable smart device"/>
    <n v="20000"/>
    <x v="507"/>
    <x v="2"/>
    <x v="0"/>
    <s v="USD"/>
    <n v="1473400800"/>
    <n v="1469718841"/>
    <b v="0"/>
    <x v="69"/>
    <b v="0"/>
    <s v="technology/wearables"/>
    <x v="81"/>
    <n v="72.59"/>
    <x v="2"/>
    <x v="8"/>
  </r>
  <r>
    <n v="691"/>
    <x v="691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x v="73"/>
    <b v="0"/>
    <s v="technology/wearables"/>
    <x v="60"/>
    <n v="26"/>
    <x v="2"/>
    <x v="8"/>
  </r>
  <r>
    <n v="692"/>
    <x v="692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x v="227"/>
    <b v="0"/>
    <s v="technology/wearables"/>
    <x v="113"/>
    <n v="6.5"/>
    <x v="2"/>
    <x v="8"/>
  </r>
  <r>
    <n v="693"/>
    <x v="693"/>
    <s v="Prana is the first wearable combining breath and posture tracking to make your sitting time count."/>
    <n v="100000"/>
    <x v="509"/>
    <x v="2"/>
    <x v="0"/>
    <s v="USD"/>
    <n v="1430421827"/>
    <n v="1427829827"/>
    <b v="0"/>
    <x v="228"/>
    <b v="0"/>
    <s v="technology/wearables"/>
    <x v="131"/>
    <n v="119.39"/>
    <x v="2"/>
    <x v="8"/>
  </r>
  <r>
    <n v="694"/>
    <x v="694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x v="63"/>
    <b v="0"/>
    <s v="technology/wearables"/>
    <x v="50"/>
    <n v="84.29"/>
    <x v="2"/>
    <x v="8"/>
  </r>
  <r>
    <n v="695"/>
    <x v="695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x v="63"/>
    <b v="0"/>
    <s v="technology/wearables"/>
    <x v="60"/>
    <n v="90.86"/>
    <x v="2"/>
    <x v="8"/>
  </r>
  <r>
    <n v="696"/>
    <x v="696"/>
    <s v="Show your fidelity by wearing the Trustee rings! Show where you are (at)!"/>
    <n v="175000"/>
    <x v="116"/>
    <x v="2"/>
    <x v="9"/>
    <s v="EUR"/>
    <n v="1406326502"/>
    <n v="1403734502"/>
    <b v="0"/>
    <x v="29"/>
    <b v="0"/>
    <s v="technology/wearables"/>
    <x v="50"/>
    <n v="1"/>
    <x v="2"/>
    <x v="8"/>
  </r>
  <r>
    <n v="697"/>
    <x v="697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x v="229"/>
    <b v="0"/>
    <s v="technology/wearables"/>
    <x v="132"/>
    <n v="20.34"/>
    <x v="2"/>
    <x v="8"/>
  </r>
  <r>
    <n v="698"/>
    <x v="698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x v="60"/>
    <b v="0"/>
    <s v="technology/wearables"/>
    <x v="77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x v="230"/>
    <b v="0"/>
    <s v="technology/wearables"/>
    <x v="133"/>
    <n v="120.39"/>
    <x v="2"/>
    <x v="8"/>
  </r>
  <r>
    <n v="700"/>
    <x v="700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x v="162"/>
    <b v="0"/>
    <s v="technology/wearables"/>
    <x v="56"/>
    <n v="13"/>
    <x v="2"/>
    <x v="8"/>
  </r>
  <r>
    <n v="701"/>
    <x v="701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x v="64"/>
    <b v="0"/>
    <s v="technology/wearables"/>
    <x v="11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x v="77"/>
    <b v="0"/>
    <s v="technology/wearables"/>
    <x v="134"/>
    <n v="124.92"/>
    <x v="2"/>
    <x v="8"/>
  </r>
  <r>
    <n v="703"/>
    <x v="703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x v="63"/>
    <b v="0"/>
    <s v="technology/wearables"/>
    <x v="52"/>
    <n v="119.57"/>
    <x v="2"/>
    <x v="8"/>
  </r>
  <r>
    <n v="704"/>
    <x v="704"/>
    <s v="Turn you helmet into the safest helmet and don't worry about a thing,you will always have the right fit!!"/>
    <n v="55000"/>
    <x v="517"/>
    <x v="2"/>
    <x v="5"/>
    <s v="CAD"/>
    <n v="1487565468"/>
    <n v="1482381468"/>
    <b v="0"/>
    <x v="80"/>
    <b v="0"/>
    <s v="technology/wearables"/>
    <x v="60"/>
    <n v="120.25"/>
    <x v="2"/>
    <x v="8"/>
  </r>
  <r>
    <n v="705"/>
    <x v="705"/>
    <s v="The closest thing ever to the Holy Grail of wearables technology"/>
    <n v="100000"/>
    <x v="518"/>
    <x v="2"/>
    <x v="9"/>
    <s v="EUR"/>
    <n v="1484999278"/>
    <n v="1482407278"/>
    <b v="0"/>
    <x v="81"/>
    <b v="0"/>
    <s v="technology/wearables"/>
    <x v="60"/>
    <n v="195.4"/>
    <x v="2"/>
    <x v="8"/>
  </r>
  <r>
    <n v="706"/>
    <x v="706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x v="78"/>
    <b v="0"/>
    <s v="technology/wearables"/>
    <x v="50"/>
    <s v="N/A"/>
    <x v="2"/>
    <x v="8"/>
  </r>
  <r>
    <n v="707"/>
    <x v="707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x v="231"/>
    <b v="0"/>
    <s v="technology/wearables"/>
    <x v="135"/>
    <n v="117.7"/>
    <x v="2"/>
    <x v="8"/>
  </r>
  <r>
    <n v="708"/>
    <x v="708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x v="232"/>
    <b v="0"/>
    <s v="technology/wearables"/>
    <x v="66"/>
    <n v="23.95"/>
    <x v="2"/>
    <x v="8"/>
  </r>
  <r>
    <n v="709"/>
    <x v="709"/>
    <s v="A &quot;handheld&quot; light, which eases the way you illuminate objects and/or paths."/>
    <n v="15000"/>
    <x v="377"/>
    <x v="2"/>
    <x v="0"/>
    <s v="USD"/>
    <n v="1417741159"/>
    <n v="1415149159"/>
    <b v="0"/>
    <x v="84"/>
    <b v="0"/>
    <s v="technology/wearables"/>
    <x v="50"/>
    <n v="30.5"/>
    <x v="2"/>
    <x v="8"/>
  </r>
  <r>
    <n v="710"/>
    <x v="710"/>
    <s v="Shirts, so technologically advanced, they connect mentally to their audience upon sight."/>
    <n v="1200"/>
    <x v="117"/>
    <x v="2"/>
    <x v="5"/>
    <s v="CAD"/>
    <n v="1408495440"/>
    <n v="1405640302"/>
    <b v="0"/>
    <x v="78"/>
    <b v="0"/>
    <s v="technology/wearables"/>
    <x v="50"/>
    <s v="N/A"/>
    <x v="2"/>
    <x v="8"/>
  </r>
  <r>
    <n v="711"/>
    <x v="711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x v="233"/>
    <b v="0"/>
    <s v="technology/wearables"/>
    <x v="122"/>
    <n v="99.97"/>
    <x v="2"/>
    <x v="8"/>
  </r>
  <r>
    <n v="712"/>
    <x v="712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x v="80"/>
    <b v="0"/>
    <s v="technology/wearables"/>
    <x v="50"/>
    <n v="26.25"/>
    <x v="2"/>
    <x v="8"/>
  </r>
  <r>
    <n v="713"/>
    <x v="713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x v="29"/>
    <b v="0"/>
    <s v="technology/wearables"/>
    <x v="60"/>
    <n v="199"/>
    <x v="2"/>
    <x v="8"/>
  </r>
  <r>
    <n v="714"/>
    <x v="714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x v="33"/>
    <b v="0"/>
    <s v="technology/wearables"/>
    <x v="77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x v="8"/>
    <b v="0"/>
    <s v="technology/wearables"/>
    <x v="62"/>
    <n v="115.75"/>
    <x v="2"/>
    <x v="8"/>
  </r>
  <r>
    <n v="716"/>
    <x v="716"/>
    <s v="Translate sight into touch with a wrist-mounted wearable. A revolution for visually impaired people everywhere."/>
    <n v="7000"/>
    <x v="526"/>
    <x v="2"/>
    <x v="0"/>
    <s v="USD"/>
    <n v="1417392000"/>
    <n v="1414511307"/>
    <b v="0"/>
    <x v="38"/>
    <b v="0"/>
    <s v="technology/wearables"/>
    <x v="54"/>
    <n v="44.69"/>
    <x v="2"/>
    <x v="8"/>
  </r>
  <r>
    <n v="717"/>
    <x v="717"/>
    <s v="Cool air flowing under clothing keeps you cool."/>
    <n v="100000"/>
    <x v="527"/>
    <x v="2"/>
    <x v="0"/>
    <s v="USD"/>
    <n v="1409949002"/>
    <n v="1407357002"/>
    <b v="0"/>
    <x v="80"/>
    <b v="0"/>
    <s v="technology/wearables"/>
    <x v="50"/>
    <n v="76.25"/>
    <x v="2"/>
    <x v="8"/>
  </r>
  <r>
    <n v="718"/>
    <x v="718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x v="80"/>
    <b v="0"/>
    <s v="technology/wearables"/>
    <x v="60"/>
    <n v="22.5"/>
    <x v="2"/>
    <x v="8"/>
  </r>
  <r>
    <n v="719"/>
    <x v="719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x v="73"/>
    <b v="0"/>
    <s v="technology/wearables"/>
    <x v="60"/>
    <n v="19.399999999999999"/>
    <x v="2"/>
    <x v="8"/>
  </r>
  <r>
    <n v="720"/>
    <x v="720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x v="14"/>
    <b v="1"/>
    <s v="publishing/nonfiction"/>
    <x v="12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x v="46"/>
    <b v="1"/>
    <s v="publishing/nonfiction"/>
    <x v="108"/>
    <n v="84.14"/>
    <x v="3"/>
    <x v="9"/>
  </r>
  <r>
    <n v="722"/>
    <x v="722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x v="234"/>
    <b v="1"/>
    <s v="publishing/nonfiction"/>
    <x v="88"/>
    <n v="215.73"/>
    <x v="3"/>
    <x v="9"/>
  </r>
  <r>
    <n v="723"/>
    <x v="723"/>
    <s v="The Definitive (and Slightly Ridiculous) Guide to Enjoying the 2015 Pro Football Season"/>
    <n v="5000"/>
    <x v="532"/>
    <x v="0"/>
    <x v="0"/>
    <s v="USD"/>
    <n v="1438228740"/>
    <n v="1435606549"/>
    <b v="0"/>
    <x v="61"/>
    <b v="1"/>
    <s v="publishing/nonfiction"/>
    <x v="15"/>
    <n v="54.69"/>
    <x v="3"/>
    <x v="9"/>
  </r>
  <r>
    <n v="724"/>
    <x v="724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x v="235"/>
    <b v="1"/>
    <s v="publishing/nonfiction"/>
    <x v="2"/>
    <n v="51.63"/>
    <x v="3"/>
    <x v="9"/>
  </r>
  <r>
    <n v="725"/>
    <x v="725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x v="205"/>
    <b v="1"/>
    <s v="publishing/nonfiction"/>
    <x v="8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x v="2"/>
    <b v="1"/>
    <s v="publishing/nonfiction"/>
    <x v="7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x v="184"/>
    <b v="1"/>
    <s v="publishing/nonfiction"/>
    <x v="94"/>
    <n v="36.53"/>
    <x v="3"/>
    <x v="9"/>
  </r>
  <r>
    <n v="728"/>
    <x v="728"/>
    <s v="A big idea non-fiction book by an impatient three-time author and insomniac willing to bet on himself."/>
    <n v="7500"/>
    <x v="537"/>
    <x v="0"/>
    <x v="0"/>
    <s v="USD"/>
    <n v="1313957157"/>
    <n v="1310069157"/>
    <b v="0"/>
    <x v="208"/>
    <b v="1"/>
    <s v="publishing/nonfiction"/>
    <x v="6"/>
    <n v="60.9"/>
    <x v="3"/>
    <x v="9"/>
  </r>
  <r>
    <n v="729"/>
    <x v="729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x v="148"/>
    <b v="1"/>
    <s v="publishing/nonfiction"/>
    <x v="26"/>
    <n v="43.55"/>
    <x v="3"/>
    <x v="9"/>
  </r>
  <r>
    <n v="730"/>
    <x v="730"/>
    <s v="A Massive but Cheerful Online Digital Archive of Surfing"/>
    <n v="20000"/>
    <x v="539"/>
    <x v="0"/>
    <x v="0"/>
    <s v="USD"/>
    <n v="1323280391"/>
    <n v="1320688391"/>
    <b v="0"/>
    <x v="236"/>
    <b v="1"/>
    <s v="publishing/nonfiction"/>
    <x v="88"/>
    <n v="99.77"/>
    <x v="3"/>
    <x v="9"/>
  </r>
  <r>
    <n v="731"/>
    <x v="731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x v="26"/>
    <b v="1"/>
    <s v="publishing/nonfiction"/>
    <x v="9"/>
    <n v="88.73"/>
    <x v="3"/>
    <x v="9"/>
  </r>
  <r>
    <n v="732"/>
    <x v="732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x v="62"/>
    <b v="1"/>
    <s v="publishing/nonfiction"/>
    <x v="12"/>
    <n v="4.92"/>
    <x v="3"/>
    <x v="9"/>
  </r>
  <r>
    <n v="733"/>
    <x v="733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x v="39"/>
    <b v="1"/>
    <s v="publishing/nonfiction"/>
    <x v="28"/>
    <n v="17.82"/>
    <x v="3"/>
    <x v="9"/>
  </r>
  <r>
    <n v="734"/>
    <x v="734"/>
    <s v="Sideswiped is my story of growing in and trusting God through the mess and mysteries of life."/>
    <n v="8500"/>
    <x v="543"/>
    <x v="0"/>
    <x v="5"/>
    <s v="CAD"/>
    <n v="1431147600"/>
    <n v="1428465420"/>
    <b v="0"/>
    <x v="7"/>
    <b v="1"/>
    <s v="publishing/nonfiction"/>
    <x v="9"/>
    <n v="187.19"/>
    <x v="3"/>
    <x v="9"/>
  </r>
  <r>
    <n v="735"/>
    <x v="735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x v="194"/>
    <b v="1"/>
    <s v="publishing/nonfiction"/>
    <x v="35"/>
    <n v="234.81"/>
    <x v="3"/>
    <x v="9"/>
  </r>
  <r>
    <n v="736"/>
    <x v="736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x v="52"/>
    <b v="1"/>
    <s v="publishing/nonfiction"/>
    <x v="136"/>
    <n v="105.05"/>
    <x v="3"/>
    <x v="9"/>
  </r>
  <r>
    <n v="737"/>
    <x v="737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x v="52"/>
    <b v="1"/>
    <s v="publishing/nonfiction"/>
    <x v="108"/>
    <n v="56.67"/>
    <x v="3"/>
    <x v="9"/>
  </r>
  <r>
    <n v="738"/>
    <x v="738"/>
    <s v="The true story of a child's struggle with hunger, poverty, and war in El Salvador."/>
    <n v="1500"/>
    <x v="547"/>
    <x v="0"/>
    <x v="0"/>
    <s v="USD"/>
    <n v="1417409940"/>
    <n v="1414765794"/>
    <b v="0"/>
    <x v="14"/>
    <b v="1"/>
    <s v="publishing/nonfiction"/>
    <x v="13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x v="237"/>
    <b v="1"/>
    <s v="publishing/nonfiction"/>
    <x v="137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x v="10"/>
    <b v="1"/>
    <s v="publishing/nonfiction"/>
    <x v="13"/>
    <n v="169.58"/>
    <x v="3"/>
    <x v="9"/>
  </r>
  <r>
    <n v="741"/>
    <x v="741"/>
    <s v="A revolutionary digital mapping project of the Vilna Ghetto"/>
    <n v="13000"/>
    <x v="550"/>
    <x v="0"/>
    <x v="0"/>
    <s v="USD"/>
    <n v="1370964806"/>
    <n v="1367940806"/>
    <b v="0"/>
    <x v="225"/>
    <b v="1"/>
    <s v="publishing/nonfiction"/>
    <x v="21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x v="23"/>
    <b v="1"/>
    <s v="publishing/nonfiction"/>
    <x v="38"/>
    <n v="67.39"/>
    <x v="3"/>
    <x v="9"/>
  </r>
  <r>
    <n v="743"/>
    <x v="743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x v="41"/>
    <b v="1"/>
    <s v="publishing/nonfiction"/>
    <x v="34"/>
    <n v="54.27"/>
    <x v="3"/>
    <x v="9"/>
  </r>
  <r>
    <n v="744"/>
    <x v="744"/>
    <s v="Join others to help create a world that is possible -- in your workplace, community and society!"/>
    <n v="5000"/>
    <x v="553"/>
    <x v="0"/>
    <x v="0"/>
    <s v="USD"/>
    <n v="1355439503"/>
    <n v="1352847503"/>
    <b v="0"/>
    <x v="95"/>
    <b v="1"/>
    <s v="publishing/nonfiction"/>
    <x v="21"/>
    <n v="82.52"/>
    <x v="3"/>
    <x v="9"/>
  </r>
  <r>
    <n v="745"/>
    <x v="745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x v="142"/>
    <b v="1"/>
    <s v="publishing/nonfiction"/>
    <x v="99"/>
    <n v="53.73"/>
    <x v="3"/>
    <x v="9"/>
  </r>
  <r>
    <n v="746"/>
    <x v="746"/>
    <s v="This is a book of letters. Letters to our body parts."/>
    <n v="2987"/>
    <x v="555"/>
    <x v="0"/>
    <x v="0"/>
    <s v="USD"/>
    <n v="1348372740"/>
    <n v="1346806909"/>
    <b v="0"/>
    <x v="174"/>
    <b v="1"/>
    <s v="publishing/nonfiction"/>
    <x v="38"/>
    <n v="34.21"/>
    <x v="3"/>
    <x v="9"/>
  </r>
  <r>
    <n v="747"/>
    <x v="747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x v="165"/>
    <b v="1"/>
    <s v="publishing/nonfiction"/>
    <x v="8"/>
    <n v="127.33"/>
    <x v="3"/>
    <x v="9"/>
  </r>
  <r>
    <n v="748"/>
    <x v="748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x v="34"/>
    <b v="1"/>
    <s v="publishing/nonfiction"/>
    <x v="8"/>
    <n v="45.57"/>
    <x v="3"/>
    <x v="9"/>
  </r>
  <r>
    <n v="749"/>
    <x v="749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x v="238"/>
    <b v="1"/>
    <s v="publishing/nonfiction"/>
    <x v="6"/>
    <n v="95.96"/>
    <x v="3"/>
    <x v="9"/>
  </r>
  <r>
    <n v="750"/>
    <x v="750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x v="211"/>
    <b v="1"/>
    <s v="publishing/nonfiction"/>
    <x v="33"/>
    <n v="77.27"/>
    <x v="3"/>
    <x v="9"/>
  </r>
  <r>
    <n v="751"/>
    <x v="751"/>
    <s v="A young cancer survivor embarks on a cross country railroad adventure while writing her memoir through letters."/>
    <n v="3000"/>
    <x v="560"/>
    <x v="0"/>
    <x v="0"/>
    <s v="USD"/>
    <n v="1312470475"/>
    <n v="1308496075"/>
    <b v="0"/>
    <x v="95"/>
    <b v="1"/>
    <s v="publishing/nonfiction"/>
    <x v="17"/>
    <n v="57.34"/>
    <x v="3"/>
    <x v="9"/>
  </r>
  <r>
    <n v="752"/>
    <x v="752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x v="217"/>
    <b v="1"/>
    <s v="publishing/nonfiction"/>
    <x v="20"/>
    <n v="53.19"/>
    <x v="3"/>
    <x v="9"/>
  </r>
  <r>
    <n v="753"/>
    <x v="753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x v="55"/>
    <b v="1"/>
    <s v="publishing/nonfiction"/>
    <x v="30"/>
    <n v="492.31"/>
    <x v="3"/>
    <x v="9"/>
  </r>
  <r>
    <n v="754"/>
    <x v="754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x v="72"/>
    <b v="1"/>
    <s v="publishing/nonfiction"/>
    <x v="3"/>
    <n v="42.35"/>
    <x v="3"/>
    <x v="9"/>
  </r>
  <r>
    <n v="755"/>
    <x v="755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x v="32"/>
    <b v="1"/>
    <s v="publishing/nonfiction"/>
    <x v="21"/>
    <n v="37.47"/>
    <x v="3"/>
    <x v="9"/>
  </r>
  <r>
    <n v="756"/>
    <x v="756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x v="19"/>
    <b v="1"/>
    <s v="publishing/nonfiction"/>
    <x v="90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x v="59"/>
    <b v="1"/>
    <s v="publishing/nonfiction"/>
    <x v="138"/>
    <n v="33.06"/>
    <x v="3"/>
    <x v="9"/>
  </r>
  <r>
    <n v="758"/>
    <x v="758"/>
    <s v="I am publishing my book, Waiting on Humanity and need some finishing funds to do so."/>
    <n v="2500"/>
    <x v="567"/>
    <x v="0"/>
    <x v="0"/>
    <s v="USD"/>
    <n v="1286568268"/>
    <n v="1283976268"/>
    <b v="0"/>
    <x v="10"/>
    <b v="1"/>
    <s v="publishing/nonfiction"/>
    <x v="21"/>
    <n v="134.21"/>
    <x v="3"/>
    <x v="9"/>
  </r>
  <r>
    <n v="759"/>
    <x v="759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x v="221"/>
    <b v="1"/>
    <s v="publishing/nonfiction"/>
    <x v="21"/>
    <n v="51.47"/>
    <x v="3"/>
    <x v="9"/>
  </r>
  <r>
    <n v="760"/>
    <x v="760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x v="78"/>
    <b v="0"/>
    <s v="publishing/fiction"/>
    <x v="50"/>
    <s v="N/A"/>
    <x v="3"/>
    <x v="10"/>
  </r>
  <r>
    <n v="761"/>
    <x v="761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x v="79"/>
    <b v="0"/>
    <s v="publishing/fiction"/>
    <x v="62"/>
    <n v="39.17"/>
    <x v="3"/>
    <x v="10"/>
  </r>
  <r>
    <n v="762"/>
    <x v="762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x v="78"/>
    <b v="0"/>
    <s v="publishing/fiction"/>
    <x v="50"/>
    <s v="N/A"/>
    <x v="3"/>
    <x v="10"/>
  </r>
  <r>
    <n v="763"/>
    <x v="763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x v="29"/>
    <b v="0"/>
    <s v="publishing/fiction"/>
    <x v="50"/>
    <n v="5"/>
    <x v="3"/>
    <x v="10"/>
  </r>
  <r>
    <n v="764"/>
    <x v="764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x v="78"/>
    <b v="0"/>
    <s v="publishing/fiction"/>
    <x v="50"/>
    <s v="N/A"/>
    <x v="3"/>
    <x v="10"/>
  </r>
  <r>
    <n v="765"/>
    <x v="765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x v="34"/>
    <b v="0"/>
    <s v="publishing/fiction"/>
    <x v="71"/>
    <n v="57.3"/>
    <x v="3"/>
    <x v="10"/>
  </r>
  <r>
    <n v="766"/>
    <x v="766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x v="78"/>
    <b v="0"/>
    <s v="publishing/fiction"/>
    <x v="50"/>
    <s v="N/A"/>
    <x v="3"/>
    <x v="10"/>
  </r>
  <r>
    <n v="767"/>
    <x v="767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x v="83"/>
    <b v="0"/>
    <s v="publishing/fiction"/>
    <x v="65"/>
    <n v="59"/>
    <x v="3"/>
    <x v="10"/>
  </r>
  <r>
    <n v="768"/>
    <x v="768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x v="78"/>
    <b v="0"/>
    <s v="publishing/fiction"/>
    <x v="50"/>
    <s v="N/A"/>
    <x v="3"/>
    <x v="10"/>
  </r>
  <r>
    <n v="769"/>
    <x v="769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x v="47"/>
    <b v="0"/>
    <s v="publishing/fiction"/>
    <x v="139"/>
    <n v="31.85"/>
    <x v="3"/>
    <x v="10"/>
  </r>
  <r>
    <n v="770"/>
    <x v="770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x v="78"/>
    <b v="0"/>
    <s v="publishing/fiction"/>
    <x v="50"/>
    <s v="N/A"/>
    <x v="3"/>
    <x v="10"/>
  </r>
  <r>
    <n v="771"/>
    <x v="771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x v="29"/>
    <b v="0"/>
    <s v="publishing/fiction"/>
    <x v="5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x v="29"/>
    <b v="0"/>
    <s v="publishing/fiction"/>
    <x v="56"/>
    <n v="50"/>
    <x v="3"/>
    <x v="10"/>
  </r>
  <r>
    <n v="773"/>
    <x v="773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x v="84"/>
    <b v="0"/>
    <s v="publishing/fiction"/>
    <x v="60"/>
    <n v="16"/>
    <x v="3"/>
    <x v="10"/>
  </r>
  <r>
    <n v="774"/>
    <x v="774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x v="82"/>
    <b v="0"/>
    <s v="publishing/fiction"/>
    <x v="140"/>
    <n v="39"/>
    <x v="3"/>
    <x v="10"/>
  </r>
  <r>
    <n v="775"/>
    <x v="775"/>
    <s v="Scorned is the first in a series that I have been working on for two years and it's time to get it published."/>
    <n v="10000"/>
    <x v="575"/>
    <x v="2"/>
    <x v="0"/>
    <s v="USD"/>
    <n v="1323998795"/>
    <n v="1321406795"/>
    <b v="0"/>
    <x v="81"/>
    <b v="0"/>
    <s v="publishing/fiction"/>
    <x v="53"/>
    <n v="34"/>
    <x v="3"/>
    <x v="10"/>
  </r>
  <r>
    <n v="776"/>
    <x v="776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x v="7"/>
    <b v="0"/>
    <s v="publishing/fiction"/>
    <x v="76"/>
    <n v="63.12"/>
    <x v="3"/>
    <x v="10"/>
  </r>
  <r>
    <n v="777"/>
    <x v="777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x v="83"/>
    <b v="0"/>
    <s v="publishing/fiction"/>
    <x v="60"/>
    <n v="7"/>
    <x v="3"/>
    <x v="10"/>
  </r>
  <r>
    <n v="778"/>
    <x v="778"/>
    <s v="Laughter, tears and good times in the warm glow of Summer s Love. The perfect recipe for the winter blahs."/>
    <n v="500"/>
    <x v="369"/>
    <x v="2"/>
    <x v="0"/>
    <s v="USD"/>
    <n v="1398876680"/>
    <n v="1396284680"/>
    <b v="0"/>
    <x v="29"/>
    <b v="0"/>
    <s v="publishing/fiction"/>
    <x v="50"/>
    <n v="2"/>
    <x v="3"/>
    <x v="10"/>
  </r>
  <r>
    <n v="779"/>
    <x v="779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x v="79"/>
    <b v="0"/>
    <s v="publishing/fiction"/>
    <x v="56"/>
    <n v="66.67"/>
    <x v="3"/>
    <x v="10"/>
  </r>
  <r>
    <n v="780"/>
    <x v="780"/>
    <s v="We are finishing up recording our new record and we would like help with its physical CD release."/>
    <n v="1000"/>
    <x v="578"/>
    <x v="0"/>
    <x v="0"/>
    <s v="USD"/>
    <n v="1304439025"/>
    <n v="1301847025"/>
    <b v="0"/>
    <x v="74"/>
    <b v="1"/>
    <s v="music/rock"/>
    <x v="3"/>
    <n v="38.520000000000003"/>
    <x v="4"/>
    <x v="11"/>
  </r>
  <r>
    <n v="781"/>
    <x v="781"/>
    <s v="&quot;WE ARE ON A MISSION TO TOUR THE UNITED STATES NON-STOP. TO DO SO WE NEED TO PURCHASE A NEW VAN.&quot;"/>
    <n v="800"/>
    <x v="579"/>
    <x v="0"/>
    <x v="0"/>
    <s v="USD"/>
    <n v="1370649674"/>
    <n v="1368057674"/>
    <b v="0"/>
    <x v="20"/>
    <b v="1"/>
    <s v="music/rock"/>
    <x v="18"/>
    <n v="42.61"/>
    <x v="4"/>
    <x v="11"/>
  </r>
  <r>
    <n v="782"/>
    <x v="782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x v="25"/>
    <b v="1"/>
    <s v="music/rock"/>
    <x v="8"/>
    <n v="50"/>
    <x v="4"/>
    <x v="11"/>
  </r>
  <r>
    <n v="783"/>
    <x v="783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x v="2"/>
    <b v="1"/>
    <s v="music/rock"/>
    <x v="34"/>
    <n v="63.49"/>
    <x v="4"/>
    <x v="11"/>
  </r>
  <r>
    <n v="784"/>
    <x v="784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x v="73"/>
    <b v="1"/>
    <s v="music/rock"/>
    <x v="33"/>
    <n v="102.5"/>
    <x v="4"/>
    <x v="11"/>
  </r>
  <r>
    <n v="785"/>
    <x v="785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x v="60"/>
    <b v="1"/>
    <s v="music/rock"/>
    <x v="141"/>
    <n v="31.14"/>
    <x v="4"/>
    <x v="11"/>
  </r>
  <r>
    <n v="786"/>
    <x v="786"/>
    <s v="In June, Columbus rock veterans, Watershed, will release and tour behind a new album, BRICK AND MORTAR."/>
    <n v="5000"/>
    <x v="583"/>
    <x v="0"/>
    <x v="0"/>
    <s v="USD"/>
    <n v="1336751220"/>
    <n v="1331774434"/>
    <b v="0"/>
    <x v="34"/>
    <b v="1"/>
    <s v="music/rock"/>
    <x v="1"/>
    <n v="162.27000000000001"/>
    <x v="4"/>
    <x v="11"/>
  </r>
  <r>
    <n v="787"/>
    <x v="787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x v="57"/>
    <b v="1"/>
    <s v="music/rock"/>
    <x v="35"/>
    <n v="80.59"/>
    <x v="4"/>
    <x v="11"/>
  </r>
  <r>
    <n v="788"/>
    <x v="788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x v="69"/>
    <b v="1"/>
    <s v="music/rock"/>
    <x v="142"/>
    <n v="59.85"/>
    <x v="4"/>
    <x v="11"/>
  </r>
  <r>
    <n v="789"/>
    <x v="789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x v="25"/>
    <b v="1"/>
    <s v="music/rock"/>
    <x v="15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x v="239"/>
    <b v="1"/>
    <s v="music/rock"/>
    <x v="12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x v="130"/>
    <b v="1"/>
    <s v="music/rock"/>
    <x v="3"/>
    <n v="60.86"/>
    <x v="4"/>
    <x v="11"/>
  </r>
  <r>
    <n v="792"/>
    <x v="792"/>
    <s v="Rock n' Roll about the intersection of lies and belief: the Believable Lie."/>
    <n v="2500"/>
    <x v="589"/>
    <x v="0"/>
    <x v="0"/>
    <s v="USD"/>
    <n v="1383861483"/>
    <n v="1381265883"/>
    <b v="0"/>
    <x v="65"/>
    <b v="1"/>
    <s v="music/rock"/>
    <x v="8"/>
    <n v="41.85"/>
    <x v="4"/>
    <x v="11"/>
  </r>
  <r>
    <n v="793"/>
    <x v="793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x v="58"/>
    <b v="1"/>
    <s v="music/rock"/>
    <x v="33"/>
    <n v="88.33"/>
    <x v="4"/>
    <x v="11"/>
  </r>
  <r>
    <n v="794"/>
    <x v="794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x v="28"/>
    <b v="1"/>
    <s v="music/rock"/>
    <x v="2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x v="192"/>
    <b v="1"/>
    <s v="music/rock"/>
    <x v="20"/>
    <n v="85.05"/>
    <x v="4"/>
    <x v="11"/>
  </r>
  <r>
    <n v="796"/>
    <x v="796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x v="240"/>
    <b v="1"/>
    <s v="music/rock"/>
    <x v="7"/>
    <n v="112.61"/>
    <x v="4"/>
    <x v="11"/>
  </r>
  <r>
    <n v="797"/>
    <x v="797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x v="26"/>
    <b v="1"/>
    <s v="music/rock"/>
    <x v="29"/>
    <n v="45.44"/>
    <x v="4"/>
    <x v="11"/>
  </r>
  <r>
    <n v="798"/>
    <x v="798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x v="45"/>
    <b v="1"/>
    <s v="music/rock"/>
    <x v="41"/>
    <n v="46.22"/>
    <x v="4"/>
    <x v="11"/>
  </r>
  <r>
    <n v="799"/>
    <x v="799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x v="33"/>
    <b v="1"/>
    <s v="music/rock"/>
    <x v="8"/>
    <n v="178.61"/>
    <x v="4"/>
    <x v="11"/>
  </r>
  <r>
    <n v="800"/>
    <x v="800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x v="66"/>
    <b v="1"/>
    <s v="music/rock"/>
    <x v="143"/>
    <n v="40.75"/>
    <x v="4"/>
    <x v="11"/>
  </r>
  <r>
    <n v="801"/>
    <x v="801"/>
    <s v="ALL WE WANT TO DO IS DRIVE AROUND AMERICA AND PLAY A BUNCH OF SHOWS, BUT WE DON'T HAVE ANY MONEY..."/>
    <n v="2000"/>
    <x v="598"/>
    <x v="0"/>
    <x v="0"/>
    <s v="USD"/>
    <n v="1309547120"/>
    <n v="1306955120"/>
    <b v="0"/>
    <x v="13"/>
    <b v="1"/>
    <s v="music/rock"/>
    <x v="20"/>
    <n v="43.73"/>
    <x v="4"/>
    <x v="11"/>
  </r>
  <r>
    <n v="802"/>
    <x v="802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x v="11"/>
    <b v="1"/>
    <s v="music/rock"/>
    <x v="7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x v="44"/>
    <b v="1"/>
    <s v="music/rock"/>
    <x v="4"/>
    <n v="74.61"/>
    <x v="4"/>
    <x v="11"/>
  </r>
  <r>
    <n v="804"/>
    <x v="804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x v="59"/>
    <b v="1"/>
    <s v="music/rock"/>
    <x v="8"/>
    <n v="305.56"/>
    <x v="4"/>
    <x v="11"/>
  </r>
  <r>
    <n v="805"/>
    <x v="805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x v="241"/>
    <b v="1"/>
    <s v="music/rock"/>
    <x v="2"/>
    <n v="58.33"/>
    <x v="4"/>
    <x v="11"/>
  </r>
  <r>
    <n v="806"/>
    <x v="806"/>
    <s v="Help Golden Animals finish their NEW Album!"/>
    <n v="8000"/>
    <x v="603"/>
    <x v="0"/>
    <x v="0"/>
    <s v="USD"/>
    <n v="1315413339"/>
    <n v="1312821339"/>
    <b v="0"/>
    <x v="26"/>
    <b v="1"/>
    <s v="music/rock"/>
    <x v="3"/>
    <n v="117.68"/>
    <x v="4"/>
    <x v="11"/>
  </r>
  <r>
    <n v="807"/>
    <x v="807"/>
    <s v="Join the Sic Vita family and lend a hand as we create a new album!"/>
    <n v="4000"/>
    <x v="604"/>
    <x v="0"/>
    <x v="0"/>
    <s v="USD"/>
    <n v="1488333600"/>
    <n v="1485270311"/>
    <b v="0"/>
    <x v="7"/>
    <b v="1"/>
    <s v="music/rock"/>
    <x v="2"/>
    <n v="73.77"/>
    <x v="4"/>
    <x v="11"/>
  </r>
  <r>
    <n v="808"/>
    <x v="808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x v="68"/>
    <b v="1"/>
    <s v="music/rock"/>
    <x v="8"/>
    <n v="104.65"/>
    <x v="4"/>
    <x v="11"/>
  </r>
  <r>
    <n v="809"/>
    <x v="809"/>
    <s v="Acknowledged songwriter looking to record album of new songs to secure a Publishing Contract"/>
    <n v="4000"/>
    <x v="606"/>
    <x v="0"/>
    <x v="0"/>
    <s v="USD"/>
    <n v="1390161630"/>
    <n v="1387569630"/>
    <b v="0"/>
    <x v="47"/>
    <b v="1"/>
    <s v="music/rock"/>
    <x v="3"/>
    <n v="79.83"/>
    <x v="4"/>
    <x v="11"/>
  </r>
  <r>
    <n v="810"/>
    <x v="810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x v="74"/>
    <b v="1"/>
    <s v="music/rock"/>
    <x v="2"/>
    <n v="58.33"/>
    <x v="4"/>
    <x v="11"/>
  </r>
  <r>
    <n v="811"/>
    <x v="811"/>
    <s v="We need your financial support to cover the tour costs!  (Sound, lights, travel, stage design)"/>
    <n v="1000"/>
    <x v="578"/>
    <x v="0"/>
    <x v="0"/>
    <s v="USD"/>
    <n v="1373475120"/>
    <n v="1371569202"/>
    <b v="0"/>
    <x v="8"/>
    <b v="1"/>
    <s v="music/rock"/>
    <x v="3"/>
    <n v="86.67"/>
    <x v="4"/>
    <x v="11"/>
  </r>
  <r>
    <n v="812"/>
    <x v="812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x v="51"/>
    <b v="1"/>
    <s v="music/rock"/>
    <x v="143"/>
    <n v="27.61"/>
    <x v="4"/>
    <x v="11"/>
  </r>
  <r>
    <n v="813"/>
    <x v="813"/>
    <s v="A pre order campaign to fund the pressing of our second full length vinyl LP"/>
    <n v="1500"/>
    <x v="609"/>
    <x v="0"/>
    <x v="0"/>
    <s v="USD"/>
    <n v="1342825365"/>
    <n v="1340233365"/>
    <b v="0"/>
    <x v="93"/>
    <b v="1"/>
    <s v="music/rock"/>
    <x v="12"/>
    <n v="25"/>
    <x v="4"/>
    <x v="11"/>
  </r>
  <r>
    <n v="814"/>
    <x v="814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x v="33"/>
    <b v="1"/>
    <s v="music/rock"/>
    <x v="37"/>
    <n v="45.46"/>
    <x v="4"/>
    <x v="11"/>
  </r>
  <r>
    <n v="815"/>
    <x v="815"/>
    <s v="Be a part of helping The Early Reset finish their new 7 song EP."/>
    <n v="4000"/>
    <x v="611"/>
    <x v="0"/>
    <x v="0"/>
    <s v="USD"/>
    <n v="1414879303"/>
    <n v="1412287303"/>
    <b v="0"/>
    <x v="68"/>
    <b v="1"/>
    <s v="music/rock"/>
    <x v="13"/>
    <n v="99.53"/>
    <x v="4"/>
    <x v="11"/>
  </r>
  <r>
    <n v="816"/>
    <x v="816"/>
    <s v="Friends and Family have an album for you. They need your help to release it to the world."/>
    <n v="7000"/>
    <x v="612"/>
    <x v="0"/>
    <x v="0"/>
    <s v="USD"/>
    <n v="1365489000"/>
    <n v="1362776043"/>
    <b v="0"/>
    <x v="242"/>
    <b v="1"/>
    <s v="music/rock"/>
    <x v="41"/>
    <n v="39.31"/>
    <x v="4"/>
    <x v="11"/>
  </r>
  <r>
    <n v="817"/>
    <x v="817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x v="23"/>
    <b v="1"/>
    <s v="music/rock"/>
    <x v="0"/>
    <n v="89.42"/>
    <x v="4"/>
    <x v="11"/>
  </r>
  <r>
    <n v="818"/>
    <x v="818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x v="10"/>
    <b v="1"/>
    <s v="music/rock"/>
    <x v="94"/>
    <n v="28.68"/>
    <x v="4"/>
    <x v="11"/>
  </r>
  <r>
    <n v="819"/>
    <x v="819"/>
    <s v="We are touring the Southeast in support of our new EP"/>
    <n v="400"/>
    <x v="140"/>
    <x v="0"/>
    <x v="0"/>
    <s v="USD"/>
    <n v="1387601040"/>
    <n v="1386806254"/>
    <b v="0"/>
    <x v="25"/>
    <b v="1"/>
    <s v="music/rock"/>
    <x v="15"/>
    <n v="31.07"/>
    <x v="4"/>
    <x v="11"/>
  </r>
  <r>
    <n v="820"/>
    <x v="820"/>
    <s v="Wyatt Lowe &amp; the Ottomatics will be hitting the road this June on a North and Southwest Summer 2014 tour!"/>
    <n v="2000"/>
    <x v="615"/>
    <x v="0"/>
    <x v="0"/>
    <s v="USD"/>
    <n v="1402290000"/>
    <n v="1399666342"/>
    <b v="0"/>
    <x v="44"/>
    <b v="1"/>
    <s v="music/rock"/>
    <x v="84"/>
    <n v="70.55"/>
    <x v="4"/>
    <x v="11"/>
  </r>
  <r>
    <n v="821"/>
    <x v="821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x v="76"/>
    <b v="1"/>
    <s v="music/rock"/>
    <x v="8"/>
    <n v="224.13"/>
    <x v="4"/>
    <x v="11"/>
  </r>
  <r>
    <n v="822"/>
    <x v="822"/>
    <s v="Soul Easy recording our first full length CD.  Inspired by lots of friends and lots of good times."/>
    <n v="3000"/>
    <x v="617"/>
    <x v="0"/>
    <x v="0"/>
    <s v="USD"/>
    <n v="1349477050"/>
    <n v="1346885050"/>
    <b v="0"/>
    <x v="50"/>
    <b v="1"/>
    <s v="music/rock"/>
    <x v="17"/>
    <n v="51.81"/>
    <x v="4"/>
    <x v="11"/>
  </r>
  <r>
    <n v="823"/>
    <x v="823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x v="51"/>
    <b v="1"/>
    <s v="music/rock"/>
    <x v="144"/>
    <n v="43.52"/>
    <x v="4"/>
    <x v="11"/>
  </r>
  <r>
    <n v="824"/>
    <x v="824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x v="241"/>
    <b v="1"/>
    <s v="music/rock"/>
    <x v="84"/>
    <n v="39.82"/>
    <x v="4"/>
    <x v="11"/>
  </r>
  <r>
    <n v="825"/>
    <x v="825"/>
    <s v="Kickstarting Kill Freeman independently. Help fund the New Record, Video and Live Shows."/>
    <n v="12500"/>
    <x v="620"/>
    <x v="0"/>
    <x v="0"/>
    <s v="USD"/>
    <n v="1351495284"/>
    <n v="1349335284"/>
    <b v="0"/>
    <x v="221"/>
    <b v="1"/>
    <s v="music/rock"/>
    <x v="8"/>
    <n v="126.81"/>
    <x v="4"/>
    <x v="11"/>
  </r>
  <r>
    <n v="826"/>
    <x v="826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x v="72"/>
    <b v="1"/>
    <s v="music/rock"/>
    <x v="7"/>
    <n v="113.88"/>
    <x v="4"/>
    <x v="11"/>
  </r>
  <r>
    <n v="827"/>
    <x v="827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x v="202"/>
    <b v="1"/>
    <s v="music/rock"/>
    <x v="33"/>
    <n v="28.18"/>
    <x v="4"/>
    <x v="11"/>
  </r>
  <r>
    <n v="828"/>
    <x v="828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x v="44"/>
    <b v="1"/>
    <s v="music/rock"/>
    <x v="13"/>
    <n v="36.61"/>
    <x v="4"/>
    <x v="11"/>
  </r>
  <r>
    <n v="829"/>
    <x v="829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x v="38"/>
    <b v="1"/>
    <s v="music/rock"/>
    <x v="3"/>
    <n v="32.5"/>
    <x v="4"/>
    <x v="11"/>
  </r>
  <r>
    <n v="830"/>
    <x v="830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x v="58"/>
    <b v="1"/>
    <s v="music/rock"/>
    <x v="29"/>
    <n v="60.66"/>
    <x v="4"/>
    <x v="11"/>
  </r>
  <r>
    <n v="831"/>
    <x v="831"/>
    <s v="7Horse is a new band with a self-funded album and a show they want to rock in your town!"/>
    <n v="1500"/>
    <x v="98"/>
    <x v="0"/>
    <x v="0"/>
    <s v="USD"/>
    <n v="1335540694"/>
    <n v="1332948694"/>
    <b v="0"/>
    <x v="9"/>
    <b v="1"/>
    <s v="music/rock"/>
    <x v="145"/>
    <n v="175"/>
    <x v="4"/>
    <x v="11"/>
  </r>
  <r>
    <n v="832"/>
    <x v="832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x v="243"/>
    <b v="1"/>
    <s v="music/rock"/>
    <x v="7"/>
    <n v="97.99"/>
    <x v="4"/>
    <x v="11"/>
  </r>
  <r>
    <n v="833"/>
    <x v="833"/>
    <s v="This is an American rock album."/>
    <n v="6000"/>
    <x v="627"/>
    <x v="0"/>
    <x v="0"/>
    <s v="USD"/>
    <n v="1397941475"/>
    <n v="1395349475"/>
    <b v="0"/>
    <x v="14"/>
    <b v="1"/>
    <s v="music/rock"/>
    <x v="21"/>
    <n v="148.78"/>
    <x v="4"/>
    <x v="11"/>
  </r>
  <r>
    <n v="834"/>
    <x v="834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x v="11"/>
    <b v="1"/>
    <s v="music/rock"/>
    <x v="26"/>
    <n v="96.08"/>
    <x v="4"/>
    <x v="11"/>
  </r>
  <r>
    <n v="835"/>
    <x v="835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x v="244"/>
    <b v="1"/>
    <s v="music/rock"/>
    <x v="16"/>
    <n v="58.63"/>
    <x v="4"/>
    <x v="11"/>
  </r>
  <r>
    <n v="836"/>
    <x v="836"/>
    <s v="An album you can bring home to mom."/>
    <n v="5000"/>
    <x v="630"/>
    <x v="0"/>
    <x v="0"/>
    <s v="USD"/>
    <n v="1381108918"/>
    <n v="1378516918"/>
    <b v="0"/>
    <x v="67"/>
    <b v="1"/>
    <s v="music/rock"/>
    <x v="7"/>
    <n v="109.71"/>
    <x v="4"/>
    <x v="11"/>
  </r>
  <r>
    <n v="837"/>
    <x v="837"/>
    <s v="Take 147 is currently in the process of recording the debut album called, &quot;Nothin' to Lose&quot;."/>
    <n v="2500"/>
    <x v="631"/>
    <x v="0"/>
    <x v="0"/>
    <s v="USD"/>
    <n v="1398988662"/>
    <n v="1396396662"/>
    <b v="0"/>
    <x v="95"/>
    <b v="1"/>
    <s v="music/rock"/>
    <x v="108"/>
    <n v="49.11"/>
    <x v="4"/>
    <x v="11"/>
  </r>
  <r>
    <n v="838"/>
    <x v="838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x v="42"/>
    <b v="1"/>
    <s v="music/rock"/>
    <x v="14"/>
    <n v="47.67"/>
    <x v="4"/>
    <x v="11"/>
  </r>
  <r>
    <n v="839"/>
    <x v="839"/>
    <s v="The Waffle Stompers need your support to keep doing what we love--go on tour, make music and music videos."/>
    <n v="5000"/>
    <x v="633"/>
    <x v="0"/>
    <x v="0"/>
    <s v="USD"/>
    <n v="1348337956"/>
    <n v="1345745956"/>
    <b v="0"/>
    <x v="93"/>
    <b v="1"/>
    <s v="music/rock"/>
    <x v="16"/>
    <n v="60.74"/>
    <x v="4"/>
    <x v="11"/>
  </r>
  <r>
    <n v="840"/>
    <x v="840"/>
    <s v="Carl King / Sir Millard Mulch / Dr. Zoltan Ã˜belisk is making a new 45-minute instrumental sci-fi album!"/>
    <n v="10000"/>
    <x v="634"/>
    <x v="0"/>
    <x v="0"/>
    <s v="USD"/>
    <n v="1474694787"/>
    <n v="1472102787"/>
    <b v="0"/>
    <x v="245"/>
    <b v="1"/>
    <s v="music/metal"/>
    <x v="28"/>
    <n v="63.38"/>
    <x v="4"/>
    <x v="12"/>
  </r>
  <r>
    <n v="841"/>
    <x v="841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x v="225"/>
    <b v="1"/>
    <s v="music/metal"/>
    <x v="7"/>
    <n v="53.89"/>
    <x v="4"/>
    <x v="12"/>
  </r>
  <r>
    <n v="842"/>
    <x v="842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x v="70"/>
    <b v="1"/>
    <s v="music/metal"/>
    <x v="3"/>
    <n v="66.87"/>
    <x v="4"/>
    <x v="12"/>
  </r>
  <r>
    <n v="843"/>
    <x v="843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x v="246"/>
    <b v="1"/>
    <s v="music/metal"/>
    <x v="128"/>
    <n v="63.1"/>
    <x v="4"/>
    <x v="12"/>
  </r>
  <r>
    <n v="844"/>
    <x v="844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x v="180"/>
    <b v="1"/>
    <s v="music/metal"/>
    <x v="146"/>
    <n v="36.630000000000003"/>
    <x v="4"/>
    <x v="12"/>
  </r>
  <r>
    <n v="845"/>
    <x v="845"/>
    <s v="Help Legend of Zelda tribute band Master Sword complete their latest heavy metal album: Shadow and Steel!"/>
    <n v="5000"/>
    <x v="639"/>
    <x v="0"/>
    <x v="0"/>
    <s v="USD"/>
    <n v="1473047940"/>
    <n v="1469595396"/>
    <b v="0"/>
    <x v="247"/>
    <b v="1"/>
    <s v="music/metal"/>
    <x v="28"/>
    <n v="34.01"/>
    <x v="4"/>
    <x v="12"/>
  </r>
  <r>
    <n v="846"/>
    <x v="846"/>
    <s v="Pre-order and help me fund new merchandise so we can make the album release something amazing."/>
    <n v="1100"/>
    <x v="640"/>
    <x v="0"/>
    <x v="1"/>
    <s v="GBP"/>
    <n v="1394460000"/>
    <n v="1393233855"/>
    <b v="0"/>
    <x v="5"/>
    <b v="1"/>
    <s v="music/metal"/>
    <x v="108"/>
    <n v="28.55"/>
    <x v="4"/>
    <x v="12"/>
  </r>
  <r>
    <n v="847"/>
    <x v="847"/>
    <s v="MUSIC WITH MEANING!  MUSIC THAT MATTERS!!!"/>
    <n v="10"/>
    <x v="115"/>
    <x v="0"/>
    <x v="0"/>
    <s v="USD"/>
    <n v="1436555376"/>
    <n v="1433963376"/>
    <b v="0"/>
    <x v="29"/>
    <b v="1"/>
    <s v="music/metal"/>
    <x v="8"/>
    <n v="10"/>
    <x v="4"/>
    <x v="12"/>
  </r>
  <r>
    <n v="848"/>
    <x v="848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x v="38"/>
    <b v="1"/>
    <s v="music/metal"/>
    <x v="8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x v="248"/>
    <b v="1"/>
    <s v="music/metal"/>
    <x v="28"/>
    <n v="41.7"/>
    <x v="4"/>
    <x v="12"/>
  </r>
  <r>
    <n v="850"/>
    <x v="850"/>
    <s v="Help Chicago-based instrumental group Sioum complete the production of their 2nd full-length album."/>
    <n v="4000"/>
    <x v="642"/>
    <x v="0"/>
    <x v="0"/>
    <s v="USD"/>
    <n v="1461560340"/>
    <n v="1458762717"/>
    <b v="0"/>
    <x v="182"/>
    <b v="1"/>
    <s v="music/metal"/>
    <x v="19"/>
    <n v="46.67"/>
    <x v="4"/>
    <x v="12"/>
  </r>
  <r>
    <n v="851"/>
    <x v="851"/>
    <s v="Salut, nous c'est M.F.Crew, on a besoin de vous pour produire notre premier album &quot;First Ride&quot; ! :)"/>
    <n v="2000"/>
    <x v="643"/>
    <x v="0"/>
    <x v="6"/>
    <s v="EUR"/>
    <n v="1469994300"/>
    <n v="1464815253"/>
    <b v="0"/>
    <x v="16"/>
    <b v="1"/>
    <s v="music/metal"/>
    <x v="22"/>
    <n v="37.270000000000003"/>
    <x v="4"/>
    <x v="12"/>
  </r>
  <r>
    <n v="852"/>
    <x v="852"/>
    <s v="Limited edition 2x12&quot; vinyl pressing of our latest album &quot;Who Do You Think We Are?&quot;"/>
    <n v="3500"/>
    <x v="644"/>
    <x v="0"/>
    <x v="0"/>
    <s v="USD"/>
    <n v="1477342800"/>
    <n v="1476386395"/>
    <b v="0"/>
    <x v="95"/>
    <b v="1"/>
    <s v="music/metal"/>
    <x v="2"/>
    <n v="59.26"/>
    <x v="4"/>
    <x v="12"/>
  </r>
  <r>
    <n v="853"/>
    <x v="853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x v="73"/>
    <b v="1"/>
    <s v="music/metal"/>
    <x v="8"/>
    <n v="30"/>
    <x v="4"/>
    <x v="12"/>
  </r>
  <r>
    <n v="854"/>
    <x v="854"/>
    <s v="Writing and Recording Sophomore record, and funding Tour to support Spring 2017 album release."/>
    <n v="27800"/>
    <x v="645"/>
    <x v="0"/>
    <x v="0"/>
    <s v="USD"/>
    <n v="1482901546"/>
    <n v="1480309546"/>
    <b v="0"/>
    <x v="249"/>
    <b v="1"/>
    <s v="music/metal"/>
    <x v="90"/>
    <n v="65.86"/>
    <x v="4"/>
    <x v="12"/>
  </r>
  <r>
    <n v="855"/>
    <x v="855"/>
    <s v="AtteroTerra's &quot;Pray for Apocalypse&quot; is fully completed, and only being held up by funding."/>
    <n v="1450"/>
    <x v="646"/>
    <x v="0"/>
    <x v="0"/>
    <s v="USD"/>
    <n v="1469329217"/>
    <n v="1466737217"/>
    <b v="0"/>
    <x v="5"/>
    <b v="1"/>
    <s v="music/metal"/>
    <x v="3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x v="33"/>
    <b v="1"/>
    <s v="music/metal"/>
    <x v="147"/>
    <n v="19.46"/>
    <x v="4"/>
    <x v="12"/>
  </r>
  <r>
    <n v="857"/>
    <x v="857"/>
    <s v="Modern Post-Hardcore/Electro music (Hardstyle, EDM, Trap, Dubstep, Dembow, House)."/>
    <n v="1200"/>
    <x v="647"/>
    <x v="0"/>
    <x v="3"/>
    <s v="EUR"/>
    <n v="1448463431"/>
    <n v="1444831031"/>
    <b v="0"/>
    <x v="54"/>
    <b v="1"/>
    <s v="music/metal"/>
    <x v="8"/>
    <n v="50"/>
    <x v="4"/>
    <x v="12"/>
  </r>
  <r>
    <n v="858"/>
    <x v="858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x v="88"/>
    <b v="1"/>
    <s v="music/metal"/>
    <x v="124"/>
    <n v="22.74"/>
    <x v="4"/>
    <x v="12"/>
  </r>
  <r>
    <n v="859"/>
    <x v="859"/>
    <s v="We are heading to the studio to create our second album and we want you to be right there with us!"/>
    <n v="4000"/>
    <x v="649"/>
    <x v="0"/>
    <x v="0"/>
    <s v="USD"/>
    <n v="1433376000"/>
    <n v="1430768468"/>
    <b v="0"/>
    <x v="15"/>
    <b v="1"/>
    <s v="music/metal"/>
    <x v="2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x v="53"/>
    <b v="0"/>
    <s v="music/jazz"/>
    <x v="82"/>
    <n v="52.92"/>
    <x v="4"/>
    <x v="13"/>
  </r>
  <r>
    <n v="861"/>
    <x v="861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x v="84"/>
    <b v="0"/>
    <s v="music/jazz"/>
    <x v="53"/>
    <n v="50.5"/>
    <x v="4"/>
    <x v="13"/>
  </r>
  <r>
    <n v="862"/>
    <x v="862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x v="80"/>
    <b v="0"/>
    <s v="music/jazz"/>
    <x v="50"/>
    <n v="42.5"/>
    <x v="4"/>
    <x v="13"/>
  </r>
  <r>
    <n v="863"/>
    <x v="863"/>
    <s v="I'm making the move from a side man in local groups to the leader with this debut jazz CD project."/>
    <n v="2000"/>
    <x v="456"/>
    <x v="2"/>
    <x v="0"/>
    <s v="USD"/>
    <n v="1329014966"/>
    <n v="1326422966"/>
    <b v="0"/>
    <x v="81"/>
    <b v="0"/>
    <s v="music/jazz"/>
    <x v="62"/>
    <n v="18"/>
    <x v="4"/>
    <x v="13"/>
  </r>
  <r>
    <n v="864"/>
    <x v="864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x v="1"/>
    <b v="0"/>
    <s v="music/jazz"/>
    <x v="7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x v="84"/>
    <b v="0"/>
    <s v="music/jazz"/>
    <x v="53"/>
    <n v="22.5"/>
    <x v="4"/>
    <x v="13"/>
  </r>
  <r>
    <n v="866"/>
    <x v="866"/>
    <s v="Drivetime heads to Cali for summer tour supported by @Smoothjazz.com &amp; @JJZPhilly  #Spaghettini #The Roxy"/>
    <n v="3500"/>
    <x v="141"/>
    <x v="2"/>
    <x v="0"/>
    <s v="USD"/>
    <n v="1425136200"/>
    <n v="1421853518"/>
    <b v="0"/>
    <x v="202"/>
    <b v="0"/>
    <s v="music/jazz"/>
    <x v="82"/>
    <n v="58.18"/>
    <x v="4"/>
    <x v="13"/>
  </r>
  <r>
    <n v="867"/>
    <x v="867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x v="202"/>
    <b v="0"/>
    <s v="music/jazz"/>
    <x v="148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x v="29"/>
    <b v="0"/>
    <s v="music/jazz"/>
    <x v="50"/>
    <n v="50"/>
    <x v="4"/>
    <x v="13"/>
  </r>
  <r>
    <n v="869"/>
    <x v="869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x v="83"/>
    <b v="0"/>
    <s v="music/jazz"/>
    <x v="81"/>
    <n v="346.67"/>
    <x v="4"/>
    <x v="13"/>
  </r>
  <r>
    <n v="870"/>
    <x v="870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x v="81"/>
    <b v="0"/>
    <s v="music/jazz"/>
    <x v="50"/>
    <n v="12.4"/>
    <x v="4"/>
    <x v="13"/>
  </r>
  <r>
    <n v="871"/>
    <x v="871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x v="8"/>
    <b v="0"/>
    <s v="music/jazz"/>
    <x v="62"/>
    <n v="27.08"/>
    <x v="4"/>
    <x v="13"/>
  </r>
  <r>
    <n v="872"/>
    <x v="872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x v="84"/>
    <b v="0"/>
    <s v="music/jazz"/>
    <x v="60"/>
    <n v="32.5"/>
    <x v="4"/>
    <x v="13"/>
  </r>
  <r>
    <n v="873"/>
    <x v="873"/>
    <s v="Fall in love with &quot;The Dreamer&quot;, new original music from trumpeter Freddie Dunn!"/>
    <n v="3500"/>
    <x v="372"/>
    <x v="2"/>
    <x v="0"/>
    <s v="USD"/>
    <n v="1352610040"/>
    <n v="1349150440"/>
    <b v="0"/>
    <x v="81"/>
    <b v="0"/>
    <s v="music/jazz"/>
    <x v="60"/>
    <n v="9"/>
    <x v="4"/>
    <x v="13"/>
  </r>
  <r>
    <n v="874"/>
    <x v="874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x v="64"/>
    <b v="0"/>
    <s v="music/jazz"/>
    <x v="148"/>
    <n v="34.76"/>
    <x v="4"/>
    <x v="13"/>
  </r>
  <r>
    <n v="875"/>
    <x v="875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x v="78"/>
    <b v="0"/>
    <s v="music/jazz"/>
    <x v="50"/>
    <s v="N/A"/>
    <x v="4"/>
    <x v="13"/>
  </r>
  <r>
    <n v="876"/>
    <x v="876"/>
    <s v="What was the greatest record shop ever?  DOBELLS!"/>
    <n v="3152"/>
    <x v="656"/>
    <x v="2"/>
    <x v="1"/>
    <s v="GBP"/>
    <n v="1359978927"/>
    <n v="1357127727"/>
    <b v="0"/>
    <x v="43"/>
    <b v="0"/>
    <s v="music/jazz"/>
    <x v="139"/>
    <n v="28.58"/>
    <x v="4"/>
    <x v="13"/>
  </r>
  <r>
    <n v="877"/>
    <x v="877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x v="60"/>
    <b v="0"/>
    <s v="music/jazz"/>
    <x v="149"/>
    <n v="46.59"/>
    <x v="4"/>
    <x v="13"/>
  </r>
  <r>
    <n v="878"/>
    <x v="878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x v="84"/>
    <b v="0"/>
    <s v="music/jazz"/>
    <x v="60"/>
    <n v="32.5"/>
    <x v="4"/>
    <x v="13"/>
  </r>
  <r>
    <n v="879"/>
    <x v="879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x v="209"/>
    <b v="0"/>
    <s v="music/jazz"/>
    <x v="134"/>
    <n v="21.47"/>
    <x v="4"/>
    <x v="13"/>
  </r>
  <r>
    <n v="880"/>
    <x v="880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x v="22"/>
    <b v="0"/>
    <s v="music/indie rock"/>
    <x v="56"/>
    <n v="14.13"/>
    <x v="4"/>
    <x v="14"/>
  </r>
  <r>
    <n v="881"/>
    <x v="881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x v="29"/>
    <b v="0"/>
    <s v="music/indie rock"/>
    <x v="60"/>
    <n v="30"/>
    <x v="4"/>
    <x v="14"/>
  </r>
  <r>
    <n v="882"/>
    <x v="882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x v="25"/>
    <b v="0"/>
    <s v="music/indie rock"/>
    <x v="68"/>
    <n v="21.57"/>
    <x v="4"/>
    <x v="14"/>
  </r>
  <r>
    <n v="883"/>
    <x v="883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x v="54"/>
    <b v="0"/>
    <s v="music/indie rock"/>
    <x v="67"/>
    <n v="83.38"/>
    <x v="4"/>
    <x v="14"/>
  </r>
  <r>
    <n v="884"/>
    <x v="884"/>
    <s v="We need to hire an animal trainer to have a chimpanzee actor perform in our music video with us!"/>
    <n v="2000"/>
    <x v="170"/>
    <x v="2"/>
    <x v="0"/>
    <s v="USD"/>
    <n v="1336789860"/>
    <n v="1331666146"/>
    <b v="0"/>
    <x v="84"/>
    <b v="0"/>
    <s v="music/indie rock"/>
    <x v="60"/>
    <n v="10"/>
    <x v="4"/>
    <x v="14"/>
  </r>
  <r>
    <n v="885"/>
    <x v="885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x v="64"/>
    <b v="0"/>
    <s v="music/indie rock"/>
    <x v="150"/>
    <n v="35.71"/>
    <x v="4"/>
    <x v="14"/>
  </r>
  <r>
    <n v="886"/>
    <x v="886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x v="63"/>
    <b v="0"/>
    <s v="music/indie rock"/>
    <x v="139"/>
    <n v="29.29"/>
    <x v="4"/>
    <x v="14"/>
  </r>
  <r>
    <n v="887"/>
    <x v="887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x v="78"/>
    <b v="0"/>
    <s v="music/indie rock"/>
    <x v="50"/>
    <s v="N/A"/>
    <x v="4"/>
    <x v="14"/>
  </r>
  <r>
    <n v="888"/>
    <x v="888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x v="80"/>
    <b v="0"/>
    <s v="music/indie rock"/>
    <x v="113"/>
    <n v="18"/>
    <x v="4"/>
    <x v="14"/>
  </r>
  <r>
    <n v="889"/>
    <x v="889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x v="58"/>
    <b v="0"/>
    <s v="music/indie rock"/>
    <x v="11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x v="80"/>
    <b v="0"/>
    <s v="music/indie rock"/>
    <x v="65"/>
    <n v="31.25"/>
    <x v="4"/>
    <x v="14"/>
  </r>
  <r>
    <n v="891"/>
    <x v="891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x v="82"/>
    <b v="0"/>
    <s v="music/indie rock"/>
    <x v="56"/>
    <n v="28.89"/>
    <x v="4"/>
    <x v="14"/>
  </r>
  <r>
    <n v="892"/>
    <x v="892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x v="57"/>
    <b v="0"/>
    <s v="music/indie rock"/>
    <x v="139"/>
    <n v="143.82"/>
    <x v="4"/>
    <x v="14"/>
  </r>
  <r>
    <n v="893"/>
    <x v="893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x v="81"/>
    <b v="0"/>
    <s v="music/indie rock"/>
    <x v="54"/>
    <n v="40"/>
    <x v="4"/>
    <x v="14"/>
  </r>
  <r>
    <n v="894"/>
    <x v="894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x v="28"/>
    <b v="0"/>
    <s v="music/indie rock"/>
    <x v="115"/>
    <n v="147.81"/>
    <x v="4"/>
    <x v="14"/>
  </r>
  <r>
    <n v="895"/>
    <x v="895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x v="63"/>
    <b v="0"/>
    <s v="music/indie rock"/>
    <x v="53"/>
    <n v="27.86"/>
    <x v="4"/>
    <x v="14"/>
  </r>
  <r>
    <n v="896"/>
    <x v="896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x v="250"/>
    <b v="0"/>
    <s v="music/indie rock"/>
    <x v="67"/>
    <n v="44.44"/>
    <x v="4"/>
    <x v="14"/>
  </r>
  <r>
    <n v="897"/>
    <x v="897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x v="78"/>
    <b v="0"/>
    <s v="music/indie rock"/>
    <x v="50"/>
    <s v="N/A"/>
    <x v="4"/>
    <x v="14"/>
  </r>
  <r>
    <n v="898"/>
    <x v="898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x v="84"/>
    <b v="0"/>
    <s v="music/indie rock"/>
    <x v="56"/>
    <n v="35"/>
    <x v="4"/>
    <x v="14"/>
  </r>
  <r>
    <n v="899"/>
    <x v="899"/>
    <s v="Lets get 48/14 pressed and in your cd players,ipods,blogs, and facebook status'. Lets get it everywhere!"/>
    <n v="750"/>
    <x v="668"/>
    <x v="2"/>
    <x v="0"/>
    <s v="USD"/>
    <n v="1306549362"/>
    <n v="1302661362"/>
    <b v="0"/>
    <x v="22"/>
    <b v="0"/>
    <s v="music/indie rock"/>
    <x v="121"/>
    <n v="35"/>
    <x v="4"/>
    <x v="14"/>
  </r>
  <r>
    <n v="900"/>
    <x v="900"/>
    <s v="With Project Revive, I aim to protect and nurture the creative impulse through music."/>
    <n v="5000"/>
    <x v="577"/>
    <x v="2"/>
    <x v="0"/>
    <s v="USD"/>
    <n v="1459365802"/>
    <n v="1456777402"/>
    <b v="0"/>
    <x v="84"/>
    <b v="0"/>
    <s v="music/jazz"/>
    <x v="5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x v="78"/>
    <b v="0"/>
    <s v="music/jazz"/>
    <x v="50"/>
    <s v="N/A"/>
    <x v="4"/>
    <x v="13"/>
  </r>
  <r>
    <n v="902"/>
    <x v="902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x v="83"/>
    <b v="0"/>
    <s v="music/jazz"/>
    <x v="50"/>
    <n v="30"/>
    <x v="4"/>
    <x v="13"/>
  </r>
  <r>
    <n v="903"/>
    <x v="903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x v="80"/>
    <b v="0"/>
    <s v="music/jazz"/>
    <x v="56"/>
    <n v="40"/>
    <x v="4"/>
    <x v="13"/>
  </r>
  <r>
    <n v="904"/>
    <x v="904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x v="83"/>
    <b v="0"/>
    <s v="music/jazz"/>
    <x v="50"/>
    <n v="50.33"/>
    <x v="4"/>
    <x v="13"/>
  </r>
  <r>
    <n v="905"/>
    <x v="905"/>
    <s v="Working hard to get into the studio to record, produce, and edit my break out CD. I hope to realize my vision!"/>
    <n v="6500"/>
    <x v="670"/>
    <x v="2"/>
    <x v="0"/>
    <s v="USD"/>
    <n v="1295847926"/>
    <n v="1290663926"/>
    <b v="0"/>
    <x v="79"/>
    <b v="0"/>
    <s v="music/jazz"/>
    <x v="56"/>
    <n v="32.67"/>
    <x v="4"/>
    <x v="13"/>
  </r>
  <r>
    <n v="906"/>
    <x v="906"/>
    <s v="The DMV's most respected saxophonist pay tribute to Motown."/>
    <n v="15000"/>
    <x v="117"/>
    <x v="2"/>
    <x v="0"/>
    <s v="USD"/>
    <n v="1394681590"/>
    <n v="1392093190"/>
    <b v="0"/>
    <x v="78"/>
    <b v="0"/>
    <s v="music/jazz"/>
    <x v="50"/>
    <s v="N/A"/>
    <x v="4"/>
    <x v="13"/>
  </r>
  <r>
    <n v="907"/>
    <x v="907"/>
    <s v="Greg Chambers' self-titled CD needs support for post production, replication, and promotion."/>
    <n v="2900"/>
    <x v="117"/>
    <x v="2"/>
    <x v="0"/>
    <s v="USD"/>
    <n v="1315715823"/>
    <n v="1313123823"/>
    <b v="0"/>
    <x v="78"/>
    <b v="0"/>
    <s v="music/jazz"/>
    <x v="50"/>
    <s v="N/A"/>
    <x v="4"/>
    <x v="13"/>
  </r>
  <r>
    <n v="908"/>
    <x v="908"/>
    <s v="This project is designed to help protect the environment by using Eco-friendly product packaging."/>
    <n v="2500"/>
    <x v="117"/>
    <x v="2"/>
    <x v="0"/>
    <s v="USD"/>
    <n v="1280206740"/>
    <n v="1276283655"/>
    <b v="0"/>
    <x v="78"/>
    <b v="0"/>
    <s v="music/jazz"/>
    <x v="50"/>
    <s v="N/A"/>
    <x v="4"/>
    <x v="13"/>
  </r>
  <r>
    <n v="909"/>
    <x v="909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x v="22"/>
    <b v="0"/>
    <s v="music/jazz"/>
    <x v="56"/>
    <n v="65"/>
    <x v="4"/>
    <x v="13"/>
  </r>
  <r>
    <n v="910"/>
    <x v="910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x v="81"/>
    <b v="0"/>
    <s v="music/jazz"/>
    <x v="66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x v="78"/>
    <b v="0"/>
    <s v="music/jazz"/>
    <x v="50"/>
    <s v="N/A"/>
    <x v="4"/>
    <x v="13"/>
  </r>
  <r>
    <n v="912"/>
    <x v="912"/>
    <s v="My new album will be called Triad, an album of original music performed by me &amp; guest musical artists."/>
    <n v="3500"/>
    <x v="134"/>
    <x v="2"/>
    <x v="0"/>
    <s v="USD"/>
    <n v="1355197047"/>
    <n v="1350009447"/>
    <b v="0"/>
    <x v="84"/>
    <b v="0"/>
    <s v="music/jazz"/>
    <x v="60"/>
    <n v="15"/>
    <x v="4"/>
    <x v="13"/>
  </r>
  <r>
    <n v="913"/>
    <x v="913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x v="54"/>
    <b v="0"/>
    <s v="music/jazz"/>
    <x v="113"/>
    <n v="82.58"/>
    <x v="4"/>
    <x v="13"/>
  </r>
  <r>
    <n v="914"/>
    <x v="914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x v="78"/>
    <b v="0"/>
    <s v="music/jazz"/>
    <x v="50"/>
    <s v="N/A"/>
    <x v="4"/>
    <x v="13"/>
  </r>
  <r>
    <n v="915"/>
    <x v="915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x v="82"/>
    <b v="0"/>
    <s v="music/jazz"/>
    <x v="52"/>
    <n v="41.67"/>
    <x v="4"/>
    <x v="13"/>
  </r>
  <r>
    <n v="916"/>
    <x v="916"/>
    <s v="Our next audio recording projects are scheduled for November 1 to 3, 2010 here in Kansas City, Missouri! "/>
    <n v="3300"/>
    <x v="117"/>
    <x v="2"/>
    <x v="0"/>
    <s v="USD"/>
    <n v="1287723600"/>
    <n v="1284409734"/>
    <b v="0"/>
    <x v="78"/>
    <b v="0"/>
    <s v="music/jazz"/>
    <x v="50"/>
    <s v="N/A"/>
    <x v="4"/>
    <x v="13"/>
  </r>
  <r>
    <n v="917"/>
    <x v="917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x v="29"/>
    <b v="0"/>
    <s v="music/jazz"/>
    <x v="60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x v="73"/>
    <b v="0"/>
    <s v="music/jazz"/>
    <x v="62"/>
    <n v="19.600000000000001"/>
    <x v="4"/>
    <x v="13"/>
  </r>
  <r>
    <n v="919"/>
    <x v="919"/>
    <s v="Cool jazz with a New Orleans flavor."/>
    <n v="20000"/>
    <x v="173"/>
    <x v="2"/>
    <x v="0"/>
    <s v="USD"/>
    <n v="1355930645"/>
    <n v="1352906645"/>
    <b v="0"/>
    <x v="29"/>
    <b v="0"/>
    <s v="music/jazz"/>
    <x v="60"/>
    <n v="100"/>
    <x v="4"/>
    <x v="13"/>
  </r>
  <r>
    <n v="920"/>
    <x v="920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x v="78"/>
    <b v="0"/>
    <s v="music/jazz"/>
    <x v="50"/>
    <s v="N/A"/>
    <x v="4"/>
    <x v="13"/>
  </r>
  <r>
    <n v="921"/>
    <x v="921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x v="9"/>
    <b v="0"/>
    <s v="music/jazz"/>
    <x v="134"/>
    <n v="231.75"/>
    <x v="4"/>
    <x v="13"/>
  </r>
  <r>
    <n v="922"/>
    <x v="922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x v="209"/>
    <b v="0"/>
    <s v="music/jazz"/>
    <x v="70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x v="79"/>
    <b v="0"/>
    <s v="music/jazz"/>
    <x v="53"/>
    <n v="55"/>
    <x v="4"/>
    <x v="13"/>
  </r>
  <r>
    <n v="924"/>
    <x v="924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x v="41"/>
    <b v="0"/>
    <s v="music/jazz"/>
    <x v="57"/>
    <n v="21.8"/>
    <x v="4"/>
    <x v="13"/>
  </r>
  <r>
    <n v="925"/>
    <x v="925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x v="81"/>
    <b v="0"/>
    <s v="music/jazz"/>
    <x v="56"/>
    <n v="32"/>
    <x v="4"/>
    <x v="13"/>
  </r>
  <r>
    <n v="926"/>
    <x v="926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x v="78"/>
    <b v="0"/>
    <s v="music/jazz"/>
    <x v="50"/>
    <s v="N/A"/>
    <x v="4"/>
    <x v="13"/>
  </r>
  <r>
    <n v="927"/>
    <x v="927"/>
    <s v="Studio CD/DVD Solo project of Pianist &amp; Keyboardist Jetro da Silva"/>
    <n v="20000"/>
    <x v="117"/>
    <x v="2"/>
    <x v="0"/>
    <s v="USD"/>
    <n v="1337024695"/>
    <n v="1334432695"/>
    <b v="0"/>
    <x v="78"/>
    <b v="0"/>
    <s v="music/jazz"/>
    <x v="50"/>
    <s v="N/A"/>
    <x v="4"/>
    <x v="13"/>
  </r>
  <r>
    <n v="928"/>
    <x v="928"/>
    <s v="A real Motown Backup singer on 22 gold and platinum albums headlines her own Jazz CD of Motown songs."/>
    <n v="14500"/>
    <x v="607"/>
    <x v="2"/>
    <x v="0"/>
    <s v="USD"/>
    <n v="1353196800"/>
    <n v="1348864913"/>
    <b v="0"/>
    <x v="33"/>
    <b v="0"/>
    <s v="music/jazz"/>
    <x v="57"/>
    <n v="56.25"/>
    <x v="4"/>
    <x v="13"/>
  </r>
  <r>
    <n v="929"/>
    <x v="929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x v="78"/>
    <b v="0"/>
    <s v="music/jazz"/>
    <x v="50"/>
    <s v="N/A"/>
    <x v="4"/>
    <x v="13"/>
  </r>
  <r>
    <n v="930"/>
    <x v="930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x v="81"/>
    <b v="0"/>
    <s v="music/jazz"/>
    <x v="151"/>
    <n v="69"/>
    <x v="4"/>
    <x v="13"/>
  </r>
  <r>
    <n v="931"/>
    <x v="931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x v="63"/>
    <b v="0"/>
    <s v="music/jazz"/>
    <x v="113"/>
    <n v="18.71"/>
    <x v="4"/>
    <x v="13"/>
  </r>
  <r>
    <n v="932"/>
    <x v="932"/>
    <s v="Help me to create my 3rd album, a Christmas CD with 16 Holiday/Original favorites!"/>
    <n v="9500"/>
    <x v="677"/>
    <x v="2"/>
    <x v="0"/>
    <s v="USD"/>
    <n v="1363990545"/>
    <n v="1360106145"/>
    <b v="0"/>
    <x v="209"/>
    <b v="0"/>
    <s v="music/jazz"/>
    <x v="77"/>
    <n v="46.03"/>
    <x v="4"/>
    <x v="13"/>
  </r>
  <r>
    <n v="933"/>
    <x v="933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x v="84"/>
    <b v="0"/>
    <s v="music/jazz"/>
    <x v="52"/>
    <n v="60"/>
    <x v="4"/>
    <x v="13"/>
  </r>
  <r>
    <n v="934"/>
    <x v="934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x v="209"/>
    <b v="0"/>
    <s v="music/jazz"/>
    <x v="75"/>
    <n v="50.67"/>
    <x v="4"/>
    <x v="13"/>
  </r>
  <r>
    <n v="935"/>
    <x v="935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x v="84"/>
    <b v="0"/>
    <s v="music/jazz"/>
    <x v="60"/>
    <n v="25"/>
    <x v="4"/>
    <x v="13"/>
  </r>
  <r>
    <n v="936"/>
    <x v="936"/>
    <s v="A CD of a live Jazz concert featuring Marti Mendenhall, George Mitchell, Scott Steed and Todd Strait."/>
    <n v="1400"/>
    <x v="117"/>
    <x v="2"/>
    <x v="0"/>
    <s v="USD"/>
    <n v="1326916800"/>
    <n v="1323131689"/>
    <b v="0"/>
    <x v="78"/>
    <b v="0"/>
    <s v="music/jazz"/>
    <x v="50"/>
    <s v="N/A"/>
    <x v="4"/>
    <x v="13"/>
  </r>
  <r>
    <n v="937"/>
    <x v="937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x v="84"/>
    <b v="0"/>
    <s v="music/jazz"/>
    <x v="60"/>
    <n v="20"/>
    <x v="4"/>
    <x v="13"/>
  </r>
  <r>
    <n v="938"/>
    <x v="938"/>
    <s v="Creating new avenues of exposure for young Jazz &amp; Soul artists_x000a_to express their Art of Music."/>
    <n v="7000"/>
    <x v="379"/>
    <x v="2"/>
    <x v="0"/>
    <s v="USD"/>
    <n v="1346585448"/>
    <n v="1343993448"/>
    <b v="0"/>
    <x v="29"/>
    <b v="0"/>
    <s v="music/jazz"/>
    <x v="50"/>
    <n v="25"/>
    <x v="4"/>
    <x v="13"/>
  </r>
  <r>
    <n v="939"/>
    <x v="939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x v="84"/>
    <b v="0"/>
    <s v="music/jazz"/>
    <x v="60"/>
    <n v="20"/>
    <x v="4"/>
    <x v="13"/>
  </r>
  <r>
    <n v="940"/>
    <x v="940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x v="25"/>
    <b v="0"/>
    <s v="technology/wearables"/>
    <x v="123"/>
    <n v="110.29"/>
    <x v="2"/>
    <x v="8"/>
  </r>
  <r>
    <n v="941"/>
    <x v="941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x v="162"/>
    <b v="0"/>
    <s v="technology/wearables"/>
    <x v="53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x v="38"/>
    <b v="0"/>
    <s v="technology/wearables"/>
    <x v="114"/>
    <n v="41.75"/>
    <x v="2"/>
    <x v="8"/>
  </r>
  <r>
    <n v="943"/>
    <x v="943"/>
    <s v="A mask for home or travel that will give you the best, undisturbed sleep of your life."/>
    <n v="3000"/>
    <x v="683"/>
    <x v="2"/>
    <x v="0"/>
    <s v="USD"/>
    <n v="1480438905"/>
    <n v="1477843305"/>
    <b v="0"/>
    <x v="8"/>
    <b v="0"/>
    <s v="technology/wearables"/>
    <x v="54"/>
    <n v="24.08"/>
    <x v="2"/>
    <x v="8"/>
  </r>
  <r>
    <n v="944"/>
    <x v="944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x v="93"/>
    <b v="0"/>
    <s v="technology/wearables"/>
    <x v="55"/>
    <n v="69.41"/>
    <x v="2"/>
    <x v="8"/>
  </r>
  <r>
    <n v="945"/>
    <x v="945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x v="38"/>
    <b v="0"/>
    <s v="technology/wearables"/>
    <x v="53"/>
    <n v="155.25"/>
    <x v="2"/>
    <x v="8"/>
  </r>
  <r>
    <n v="946"/>
    <x v="946"/>
    <s v="Soft edged-Hard working. The perfect wearable organization for the home and professional shop."/>
    <n v="15000"/>
    <x v="686"/>
    <x v="2"/>
    <x v="0"/>
    <s v="USD"/>
    <n v="1473444048"/>
    <n v="1470852048"/>
    <b v="0"/>
    <x v="81"/>
    <b v="0"/>
    <s v="technology/wearables"/>
    <x v="53"/>
    <n v="57.2"/>
    <x v="2"/>
    <x v="8"/>
  </r>
  <r>
    <n v="947"/>
    <x v="947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x v="78"/>
    <b v="0"/>
    <s v="technology/wearables"/>
    <x v="50"/>
    <s v="N/A"/>
    <x v="2"/>
    <x v="8"/>
  </r>
  <r>
    <n v="948"/>
    <x v="948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x v="22"/>
    <b v="0"/>
    <s v="technology/wearables"/>
    <x v="81"/>
    <n v="60"/>
    <x v="2"/>
    <x v="8"/>
  </r>
  <r>
    <n v="949"/>
    <x v="949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x v="63"/>
    <b v="0"/>
    <s v="technology/wearables"/>
    <x v="60"/>
    <n v="39"/>
    <x v="2"/>
    <x v="8"/>
  </r>
  <r>
    <n v="950"/>
    <x v="950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x v="54"/>
    <b v="0"/>
    <s v="technology/wearables"/>
    <x v="58"/>
    <n v="58.42"/>
    <x v="2"/>
    <x v="8"/>
  </r>
  <r>
    <n v="951"/>
    <x v="951"/>
    <s v="Revolutionizing the way we walk our dogs!"/>
    <n v="50000"/>
    <x v="689"/>
    <x v="2"/>
    <x v="0"/>
    <s v="USD"/>
    <n v="1465054872"/>
    <n v="1461166872"/>
    <b v="0"/>
    <x v="212"/>
    <b v="0"/>
    <s v="technology/wearables"/>
    <x v="151"/>
    <n v="158.63999999999999"/>
    <x v="2"/>
    <x v="8"/>
  </r>
  <r>
    <n v="952"/>
    <x v="952"/>
    <s v="Audionoggin: Wireless personal surround sound for the athlete in everyone."/>
    <n v="49000"/>
    <x v="690"/>
    <x v="2"/>
    <x v="0"/>
    <s v="USD"/>
    <n v="1479483812"/>
    <n v="1476888212"/>
    <b v="0"/>
    <x v="193"/>
    <b v="0"/>
    <s v="technology/wearables"/>
    <x v="67"/>
    <n v="99.86"/>
    <x v="2"/>
    <x v="8"/>
  </r>
  <r>
    <n v="953"/>
    <x v="953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x v="81"/>
    <b v="0"/>
    <s v="technology/wearables"/>
    <x v="60"/>
    <n v="25.2"/>
    <x v="2"/>
    <x v="8"/>
  </r>
  <r>
    <n v="954"/>
    <x v="954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x v="196"/>
    <b v="0"/>
    <s v="technology/wearables"/>
    <x v="152"/>
    <n v="89.19"/>
    <x v="2"/>
    <x v="8"/>
  </r>
  <r>
    <n v="955"/>
    <x v="955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x v="251"/>
    <b v="0"/>
    <s v="technology/wearables"/>
    <x v="52"/>
    <n v="182.62"/>
    <x v="2"/>
    <x v="8"/>
  </r>
  <r>
    <n v="956"/>
    <x v="956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x v="57"/>
    <b v="0"/>
    <s v="technology/wearables"/>
    <x v="53"/>
    <n v="50.65"/>
    <x v="2"/>
    <x v="8"/>
  </r>
  <r>
    <n v="957"/>
    <x v="957"/>
    <s v="A Leather Smart watch Band, that NEVER needs to be charged for only $37!"/>
    <n v="12000"/>
    <x v="694"/>
    <x v="2"/>
    <x v="0"/>
    <s v="USD"/>
    <n v="1479392133"/>
    <n v="1476710133"/>
    <b v="0"/>
    <x v="63"/>
    <b v="0"/>
    <s v="technology/wearables"/>
    <x v="53"/>
    <n v="33.29"/>
    <x v="2"/>
    <x v="8"/>
  </r>
  <r>
    <n v="958"/>
    <x v="958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x v="57"/>
    <b v="0"/>
    <s v="technology/wearables"/>
    <x v="57"/>
    <n v="51.82"/>
    <x v="2"/>
    <x v="8"/>
  </r>
  <r>
    <n v="959"/>
    <x v="959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x v="199"/>
    <b v="0"/>
    <s v="technology/wearables"/>
    <x v="115"/>
    <n v="113.63"/>
    <x v="2"/>
    <x v="8"/>
  </r>
  <r>
    <n v="960"/>
    <x v="960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x v="101"/>
    <b v="0"/>
    <s v="technology/wearables"/>
    <x v="132"/>
    <n v="136.46"/>
    <x v="2"/>
    <x v="8"/>
  </r>
  <r>
    <n v="961"/>
    <x v="961"/>
    <s v="Active, happy &amp; healthy together! _x000a_Thatâ€™s our mission for all dogs and their parents."/>
    <n v="95000"/>
    <x v="698"/>
    <x v="2"/>
    <x v="0"/>
    <s v="USD"/>
    <n v="1487617200"/>
    <n v="1483634335"/>
    <b v="0"/>
    <x v="238"/>
    <b v="0"/>
    <s v="technology/wearables"/>
    <x v="72"/>
    <n v="364.35"/>
    <x v="2"/>
    <x v="8"/>
  </r>
  <r>
    <n v="962"/>
    <x v="962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x v="77"/>
    <b v="0"/>
    <s v="technology/wearables"/>
    <x v="58"/>
    <n v="19.239999999999998"/>
    <x v="2"/>
    <x v="8"/>
  </r>
  <r>
    <n v="963"/>
    <x v="963"/>
    <s v="WE are molding an educated, motivated, non violent GENERATION!"/>
    <n v="35000"/>
    <x v="700"/>
    <x v="2"/>
    <x v="0"/>
    <s v="USD"/>
    <n v="1476717319"/>
    <n v="1473693319"/>
    <b v="0"/>
    <x v="82"/>
    <b v="0"/>
    <s v="technology/wearables"/>
    <x v="60"/>
    <n v="41.89"/>
    <x v="2"/>
    <x v="8"/>
  </r>
  <r>
    <n v="964"/>
    <x v="964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x v="60"/>
    <b v="0"/>
    <s v="technology/wearables"/>
    <x v="60"/>
    <n v="30.31"/>
    <x v="2"/>
    <x v="8"/>
  </r>
  <r>
    <n v="965"/>
    <x v="965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x v="79"/>
    <b v="0"/>
    <s v="technology/wearables"/>
    <x v="60"/>
    <n v="49.67"/>
    <x v="2"/>
    <x v="8"/>
  </r>
  <r>
    <n v="966"/>
    <x v="966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x v="209"/>
    <b v="0"/>
    <s v="technology/wearables"/>
    <x v="77"/>
    <n v="59.2"/>
    <x v="2"/>
    <x v="8"/>
  </r>
  <r>
    <n v="967"/>
    <x v="967"/>
    <s v="Better Beanie is the new therapeutic wearable designed to assist you while keeping your hands free."/>
    <n v="20000"/>
    <x v="703"/>
    <x v="2"/>
    <x v="0"/>
    <s v="USD"/>
    <n v="1461301574"/>
    <n v="1456121174"/>
    <b v="0"/>
    <x v="75"/>
    <b v="0"/>
    <s v="technology/wearables"/>
    <x v="82"/>
    <n v="43.98"/>
    <x v="2"/>
    <x v="8"/>
  </r>
  <r>
    <n v="968"/>
    <x v="968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x v="80"/>
    <b v="0"/>
    <s v="technology/wearables"/>
    <x v="60"/>
    <n v="26.5"/>
    <x v="2"/>
    <x v="8"/>
  </r>
  <r>
    <n v="969"/>
    <x v="969"/>
    <s v="Geek &amp; Chic Smart Jewelry Collection, Wearables Meet Style!"/>
    <n v="30000"/>
    <x v="704"/>
    <x v="2"/>
    <x v="14"/>
    <s v="MXN"/>
    <n v="1486624607"/>
    <n v="1483773407"/>
    <b v="0"/>
    <x v="202"/>
    <b v="0"/>
    <s v="technology/wearables"/>
    <x v="153"/>
    <n v="1272.73"/>
    <x v="2"/>
    <x v="8"/>
  </r>
  <r>
    <n v="970"/>
    <x v="970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x v="25"/>
    <b v="0"/>
    <s v="technology/wearables"/>
    <x v="132"/>
    <n v="164"/>
    <x v="2"/>
    <x v="8"/>
  </r>
  <r>
    <n v="971"/>
    <x v="971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x v="81"/>
    <b v="0"/>
    <s v="technology/wearables"/>
    <x v="50"/>
    <n v="45.2"/>
    <x v="2"/>
    <x v="8"/>
  </r>
  <r>
    <n v="972"/>
    <x v="972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x v="43"/>
    <b v="0"/>
    <s v="technology/wearables"/>
    <x v="131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x v="22"/>
    <b v="0"/>
    <s v="technology/wearables"/>
    <x v="53"/>
    <n v="51.38"/>
    <x v="2"/>
    <x v="8"/>
  </r>
  <r>
    <n v="974"/>
    <x v="974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x v="83"/>
    <b v="0"/>
    <s v="technology/wearables"/>
    <x v="60"/>
    <n v="93.33"/>
    <x v="2"/>
    <x v="8"/>
  </r>
  <r>
    <n v="975"/>
    <x v="975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x v="54"/>
    <b v="0"/>
    <s v="technology/wearables"/>
    <x v="56"/>
    <n v="108.63"/>
    <x v="2"/>
    <x v="8"/>
  </r>
  <r>
    <n v="976"/>
    <x v="976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x v="59"/>
    <b v="0"/>
    <s v="technology/wearables"/>
    <x v="53"/>
    <n v="160.5"/>
    <x v="2"/>
    <x v="8"/>
  </r>
  <r>
    <n v="977"/>
    <x v="977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x v="8"/>
    <b v="0"/>
    <s v="technology/wearables"/>
    <x v="122"/>
    <n v="75.75"/>
    <x v="2"/>
    <x v="8"/>
  </r>
  <r>
    <n v="978"/>
    <x v="978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x v="252"/>
    <b v="0"/>
    <s v="technology/wearables"/>
    <x v="80"/>
    <n v="790.84"/>
    <x v="2"/>
    <x v="8"/>
  </r>
  <r>
    <n v="979"/>
    <x v="979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x v="93"/>
    <b v="0"/>
    <s v="technology/wearables"/>
    <x v="154"/>
    <n v="301.94"/>
    <x v="2"/>
    <x v="8"/>
  </r>
  <r>
    <n v="980"/>
    <x v="980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x v="162"/>
    <b v="0"/>
    <s v="technology/wearables"/>
    <x v="77"/>
    <n v="47.94"/>
    <x v="2"/>
    <x v="8"/>
  </r>
  <r>
    <n v="981"/>
    <x v="981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x v="80"/>
    <b v="0"/>
    <s v="technology/wearables"/>
    <x v="50"/>
    <n v="2.75"/>
    <x v="2"/>
    <x v="8"/>
  </r>
  <r>
    <n v="982"/>
    <x v="982"/>
    <s v="revolutonary ultra-slim 2-in-1 Smart  2-in-1 I-PHONE handle/WALLETtm with 360 rotatiion"/>
    <n v="17500"/>
    <x v="158"/>
    <x v="2"/>
    <x v="0"/>
    <s v="USD"/>
    <n v="1475431486"/>
    <n v="1472839486"/>
    <b v="0"/>
    <x v="83"/>
    <b v="0"/>
    <s v="technology/wearables"/>
    <x v="50"/>
    <n v="1"/>
    <x v="2"/>
    <x v="8"/>
  </r>
  <r>
    <n v="983"/>
    <x v="983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x v="122"/>
    <b v="0"/>
    <s v="technology/wearables"/>
    <x v="75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x v="83"/>
    <b v="0"/>
    <s v="technology/wearables"/>
    <x v="60"/>
    <n v="35.33"/>
    <x v="2"/>
    <x v="8"/>
  </r>
  <r>
    <n v="985"/>
    <x v="985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x v="23"/>
    <b v="0"/>
    <s v="technology/wearables"/>
    <x v="52"/>
    <n v="82.09"/>
    <x v="2"/>
    <x v="8"/>
  </r>
  <r>
    <n v="986"/>
    <x v="986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x v="23"/>
    <b v="0"/>
    <s v="technology/wearables"/>
    <x v="55"/>
    <n v="110.87"/>
    <x v="2"/>
    <x v="8"/>
  </r>
  <r>
    <n v="987"/>
    <x v="987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x v="14"/>
    <b v="0"/>
    <s v="technology/wearables"/>
    <x v="55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x v="78"/>
    <b v="0"/>
    <s v="technology/wearables"/>
    <x v="50"/>
    <s v="N/A"/>
    <x v="2"/>
    <x v="8"/>
  </r>
  <r>
    <n v="989"/>
    <x v="989"/>
    <s v="The most useful phone charger you will ever buy"/>
    <n v="10000"/>
    <x v="718"/>
    <x v="2"/>
    <x v="0"/>
    <s v="USD"/>
    <n v="1475101495"/>
    <n v="1472509495"/>
    <b v="0"/>
    <x v="58"/>
    <b v="0"/>
    <s v="technology/wearables"/>
    <x v="123"/>
    <n v="52.41"/>
    <x v="2"/>
    <x v="8"/>
  </r>
  <r>
    <n v="990"/>
    <x v="990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x v="84"/>
    <b v="0"/>
    <s v="technology/wearables"/>
    <x v="5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x v="63"/>
    <b v="0"/>
    <s v="technology/wearables"/>
    <x v="65"/>
    <n v="30.29"/>
    <x v="2"/>
    <x v="8"/>
  </r>
  <r>
    <n v="992"/>
    <x v="992"/>
    <s v="The HOTTEST and COOLEST thing yet! WairConditioning... an entirely new level of comfortability!"/>
    <n v="100000"/>
    <x v="720"/>
    <x v="2"/>
    <x v="0"/>
    <s v="USD"/>
    <n v="1462655519"/>
    <n v="1457475119"/>
    <b v="0"/>
    <x v="80"/>
    <b v="0"/>
    <s v="technology/wearables"/>
    <x v="50"/>
    <n v="116.75"/>
    <x v="2"/>
    <x v="8"/>
  </r>
  <r>
    <n v="993"/>
    <x v="993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x v="193"/>
    <b v="0"/>
    <s v="technology/wearables"/>
    <x v="78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x v="202"/>
    <b v="0"/>
    <s v="technology/wearables"/>
    <x v="53"/>
    <n v="424.45"/>
    <x v="2"/>
    <x v="8"/>
  </r>
  <r>
    <n v="995"/>
    <x v="995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x v="82"/>
    <b v="0"/>
    <s v="technology/wearables"/>
    <x v="113"/>
    <n v="80.67"/>
    <x v="2"/>
    <x v="8"/>
  </r>
  <r>
    <n v="996"/>
    <x v="996"/>
    <s v="Study the behaviour of technical communities by tracking their movement  through wearables"/>
    <n v="4000"/>
    <x v="654"/>
    <x v="2"/>
    <x v="0"/>
    <s v="USD"/>
    <n v="1406474820"/>
    <n v="1403902060"/>
    <b v="0"/>
    <x v="81"/>
    <b v="0"/>
    <s v="technology/wearables"/>
    <x v="53"/>
    <n v="13"/>
    <x v="2"/>
    <x v="8"/>
  </r>
  <r>
    <n v="997"/>
    <x v="997"/>
    <s v="The iPhanny keeps your iPhone 6 safe from bending in those dangerous pants pockets."/>
    <n v="5000"/>
    <x v="654"/>
    <x v="2"/>
    <x v="0"/>
    <s v="USD"/>
    <n v="1417145297"/>
    <n v="1414549697"/>
    <b v="0"/>
    <x v="22"/>
    <b v="0"/>
    <s v="technology/wearables"/>
    <x v="60"/>
    <n v="8.1300000000000008"/>
    <x v="2"/>
    <x v="8"/>
  </r>
  <r>
    <n v="998"/>
    <x v="998"/>
    <s v="Ollinfit is the first wearable fitness trainer with 3 sensors for superior accuracy, feedback and results."/>
    <n v="60000"/>
    <x v="724"/>
    <x v="2"/>
    <x v="5"/>
    <s v="CAD"/>
    <n v="1447909401"/>
    <n v="1444017801"/>
    <b v="0"/>
    <x v="194"/>
    <b v="0"/>
    <s v="technology/wearables"/>
    <x v="155"/>
    <n v="153.43"/>
    <x v="2"/>
    <x v="8"/>
  </r>
  <r>
    <n v="999"/>
    <x v="999"/>
    <s v="Built in running, cycling, pedometer, and golf features for the edge you need to perform at your very best!"/>
    <n v="150000"/>
    <x v="725"/>
    <x v="2"/>
    <x v="5"/>
    <s v="CAD"/>
    <n v="1415865720"/>
    <n v="1413270690"/>
    <b v="0"/>
    <x v="244"/>
    <b v="0"/>
    <s v="technology/wearables"/>
    <x v="59"/>
    <n v="292.08"/>
    <x v="2"/>
    <x v="8"/>
  </r>
  <r>
    <n v="1000"/>
    <x v="1000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x v="79"/>
    <b v="0"/>
    <s v="technology/wearables"/>
    <x v="53"/>
    <n v="3304"/>
    <x v="2"/>
    <x v="8"/>
  </r>
  <r>
    <n v="1001"/>
    <x v="1001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x v="80"/>
    <b v="0"/>
    <s v="technology/wearables"/>
    <x v="3"/>
    <n v="1300"/>
    <x v="2"/>
    <x v="8"/>
  </r>
  <r>
    <n v="1002"/>
    <x v="1002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x v="19"/>
    <b v="0"/>
    <s v="technology/wearables"/>
    <x v="75"/>
    <n v="134.55000000000001"/>
    <x v="2"/>
    <x v="8"/>
  </r>
  <r>
    <n v="1003"/>
    <x v="1003"/>
    <s v="Connected, heating, premium quality and comfortable leather sneakers - hand-crafted in France."/>
    <n v="20000"/>
    <x v="728"/>
    <x v="1"/>
    <x v="6"/>
    <s v="EUR"/>
    <n v="1489680061"/>
    <n v="1487091661"/>
    <b v="0"/>
    <x v="41"/>
    <b v="0"/>
    <s v="technology/wearables"/>
    <x v="63"/>
    <n v="214.07"/>
    <x v="2"/>
    <x v="8"/>
  </r>
  <r>
    <n v="1004"/>
    <x v="1004"/>
    <s v="Harnessing wearable technology as a powerful defense for food-allergy children."/>
    <n v="25000"/>
    <x v="729"/>
    <x v="1"/>
    <x v="0"/>
    <s v="USD"/>
    <n v="1455814827"/>
    <n v="1453222827"/>
    <b v="0"/>
    <x v="195"/>
    <b v="0"/>
    <s v="technology/wearables"/>
    <x v="133"/>
    <n v="216.34"/>
    <x v="2"/>
    <x v="8"/>
  </r>
  <r>
    <n v="1005"/>
    <x v="1005"/>
    <s v="The Forcite Alpine helmet records 4K footage and keeps you connected all in one sleek design."/>
    <n v="200000"/>
    <x v="730"/>
    <x v="1"/>
    <x v="0"/>
    <s v="USD"/>
    <n v="1446217183"/>
    <n v="1443538783"/>
    <b v="0"/>
    <x v="253"/>
    <b v="0"/>
    <s v="technology/wearables"/>
    <x v="150"/>
    <n v="932.31"/>
    <x v="2"/>
    <x v="8"/>
  </r>
  <r>
    <n v="1006"/>
    <x v="1006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x v="22"/>
    <b v="0"/>
    <s v="technology/wearables"/>
    <x v="52"/>
    <n v="29.25"/>
    <x v="2"/>
    <x v="8"/>
  </r>
  <r>
    <n v="1007"/>
    <x v="1007"/>
    <s v="Our knee sleeve monitors your muscles and recommends rest time (on a mobile app) when it detects overexertion!"/>
    <n v="30000"/>
    <x v="732"/>
    <x v="1"/>
    <x v="0"/>
    <s v="USD"/>
    <n v="1481727623"/>
    <n v="1478095223"/>
    <b v="0"/>
    <x v="88"/>
    <b v="0"/>
    <s v="technology/wearables"/>
    <x v="156"/>
    <n v="174.95"/>
    <x v="2"/>
    <x v="8"/>
  </r>
  <r>
    <n v="1008"/>
    <x v="1008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x v="29"/>
    <b v="0"/>
    <s v="technology/wearables"/>
    <x v="50"/>
    <n v="250"/>
    <x v="2"/>
    <x v="8"/>
  </r>
  <r>
    <n v="1009"/>
    <x v="1009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x v="21"/>
    <b v="0"/>
    <s v="technology/wearables"/>
    <x v="55"/>
    <n v="65"/>
    <x v="2"/>
    <x v="8"/>
  </r>
  <r>
    <n v="1010"/>
    <x v="1010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x v="80"/>
    <b v="0"/>
    <s v="technology/wearables"/>
    <x v="50"/>
    <n v="55"/>
    <x v="2"/>
    <x v="8"/>
  </r>
  <r>
    <n v="1011"/>
    <x v="1011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x v="29"/>
    <b v="0"/>
    <s v="technology/wearables"/>
    <x v="50"/>
    <n v="75"/>
    <x v="2"/>
    <x v="8"/>
  </r>
  <r>
    <n v="1012"/>
    <x v="1012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x v="254"/>
    <b v="0"/>
    <s v="technology/wearables"/>
    <x v="157"/>
    <n v="1389.36"/>
    <x v="2"/>
    <x v="8"/>
  </r>
  <r>
    <n v="1013"/>
    <x v="1013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x v="240"/>
    <b v="0"/>
    <s v="technology/wearables"/>
    <x v="131"/>
    <n v="95.91"/>
    <x v="2"/>
    <x v="8"/>
  </r>
  <r>
    <n v="1014"/>
    <x v="1014"/>
    <s v="CHEMION is an eyewear device that lets you show your creativity to the world."/>
    <n v="10000"/>
    <x v="738"/>
    <x v="1"/>
    <x v="0"/>
    <s v="USD"/>
    <n v="1420070615"/>
    <n v="1415750615"/>
    <b v="0"/>
    <x v="38"/>
    <b v="0"/>
    <s v="technology/wearables"/>
    <x v="134"/>
    <n v="191.25"/>
    <x v="2"/>
    <x v="8"/>
  </r>
  <r>
    <n v="1015"/>
    <x v="1015"/>
    <s v="SKIN - The wearable music remote control which makes your fitness lifestyle a bit easier"/>
    <n v="9000"/>
    <x v="739"/>
    <x v="1"/>
    <x v="16"/>
    <s v="CHF"/>
    <n v="1448489095"/>
    <n v="1445893495"/>
    <b v="0"/>
    <x v="79"/>
    <b v="0"/>
    <s v="technology/wearables"/>
    <x v="56"/>
    <n v="40"/>
    <x v="2"/>
    <x v="8"/>
  </r>
  <r>
    <n v="1016"/>
    <x v="1016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x v="44"/>
    <b v="0"/>
    <s v="technology/wearables"/>
    <x v="56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x v="255"/>
    <b v="0"/>
    <s v="technology/wearables"/>
    <x v="61"/>
    <n v="161.12"/>
    <x v="2"/>
    <x v="8"/>
  </r>
  <r>
    <n v="1018"/>
    <x v="1018"/>
    <s v="Owl is a fitness tracker along with an accompanying iOS app, that is both fun and interactive for children."/>
    <n v="20000"/>
    <x v="742"/>
    <x v="1"/>
    <x v="0"/>
    <s v="USD"/>
    <n v="1468496933"/>
    <n v="1465904933"/>
    <b v="0"/>
    <x v="63"/>
    <b v="0"/>
    <s v="technology/wearables"/>
    <x v="56"/>
    <n v="88.71"/>
    <x v="2"/>
    <x v="8"/>
  </r>
  <r>
    <n v="1019"/>
    <x v="1019"/>
    <s v="Tempi Is a Wearable Bluetooth Device That Gives Accurate Temperature and Humidity Readings."/>
    <n v="45000"/>
    <x v="743"/>
    <x v="1"/>
    <x v="0"/>
    <s v="USD"/>
    <n v="1423092149"/>
    <n v="1420500149"/>
    <b v="0"/>
    <x v="256"/>
    <b v="0"/>
    <s v="technology/wearables"/>
    <x v="153"/>
    <n v="53.25"/>
    <x v="2"/>
    <x v="8"/>
  </r>
  <r>
    <n v="1020"/>
    <x v="1020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x v="209"/>
    <b v="1"/>
    <s v="music/electronic music"/>
    <x v="158"/>
    <n v="106.2"/>
    <x v="4"/>
    <x v="15"/>
  </r>
  <r>
    <n v="1021"/>
    <x v="1021"/>
    <s v="Rick and Morty concept album written by Allie Goertz + music video directed by Paul B. Cummings!"/>
    <n v="3000"/>
    <x v="745"/>
    <x v="0"/>
    <x v="0"/>
    <s v="USD"/>
    <n v="1445054400"/>
    <n v="1443074571"/>
    <b v="1"/>
    <x v="257"/>
    <b v="1"/>
    <s v="music/electronic music"/>
    <x v="159"/>
    <n v="22.08"/>
    <x v="4"/>
    <x v="15"/>
  </r>
  <r>
    <n v="1022"/>
    <x v="1022"/>
    <s v="Help get four new bootlegs onto vinyl in the second installment of my series!"/>
    <n v="2000"/>
    <x v="746"/>
    <x v="0"/>
    <x v="0"/>
    <s v="USD"/>
    <n v="1431876677"/>
    <n v="1429284677"/>
    <b v="1"/>
    <x v="142"/>
    <b v="1"/>
    <s v="music/electronic music"/>
    <x v="41"/>
    <n v="31.05"/>
    <x v="4"/>
    <x v="15"/>
  </r>
  <r>
    <n v="1023"/>
    <x v="1023"/>
    <s v="A collaborative, electronic journey helmed by producer Christopher Bingham and guitarist Carlos Montero."/>
    <n v="2000"/>
    <x v="747"/>
    <x v="0"/>
    <x v="1"/>
    <s v="GBP"/>
    <n v="1434837861"/>
    <n v="1432245861"/>
    <b v="0"/>
    <x v="132"/>
    <b v="1"/>
    <s v="music/electronic music"/>
    <x v="160"/>
    <n v="36.21"/>
    <x v="4"/>
    <x v="15"/>
  </r>
  <r>
    <n v="1024"/>
    <x v="1024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x v="42"/>
    <b v="1"/>
    <s v="music/electronic music"/>
    <x v="17"/>
    <n v="388.98"/>
    <x v="4"/>
    <x v="15"/>
  </r>
  <r>
    <n v="1025"/>
    <x v="1025"/>
    <s v="Jake Kaufman and Jessie Seely present THE WORLD'S FIRST VIRTUAL REALITY ROCK OPERA."/>
    <n v="70000"/>
    <x v="749"/>
    <x v="0"/>
    <x v="0"/>
    <s v="USD"/>
    <n v="1426532437"/>
    <n v="1423944037"/>
    <b v="1"/>
    <x v="258"/>
    <b v="1"/>
    <s v="music/electronic music"/>
    <x v="5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x v="259"/>
    <b v="1"/>
    <s v="music/electronic music"/>
    <x v="8"/>
    <n v="57.38"/>
    <x v="4"/>
    <x v="15"/>
  </r>
  <r>
    <n v="1027"/>
    <x v="1027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x v="112"/>
    <b v="1"/>
    <s v="music/electronic music"/>
    <x v="33"/>
    <n v="69.67"/>
    <x v="4"/>
    <x v="15"/>
  </r>
  <r>
    <n v="1028"/>
    <x v="1028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x v="260"/>
    <b v="1"/>
    <s v="music/electronic music"/>
    <x v="16"/>
    <n v="45.99"/>
    <x v="4"/>
    <x v="15"/>
  </r>
  <r>
    <n v="1029"/>
    <x v="1029"/>
    <s v="We want to recreate last years massive Valborgparty in Lund but this time even bigger!"/>
    <n v="10000"/>
    <x v="753"/>
    <x v="0"/>
    <x v="11"/>
    <s v="SEK"/>
    <n v="1428184740"/>
    <n v="1423501507"/>
    <b v="0"/>
    <x v="261"/>
    <b v="1"/>
    <s v="music/electronic music"/>
    <x v="20"/>
    <n v="79.260000000000005"/>
    <x v="4"/>
    <x v="15"/>
  </r>
  <r>
    <n v="1030"/>
    <x v="1030"/>
    <s v="Help fund the latest Gothsicles mega-album, I FEEL SICLE!"/>
    <n v="2000"/>
    <x v="754"/>
    <x v="0"/>
    <x v="0"/>
    <s v="USD"/>
    <n v="1473680149"/>
    <n v="1472470549"/>
    <b v="0"/>
    <x v="180"/>
    <b v="1"/>
    <s v="music/electronic music"/>
    <x v="161"/>
    <n v="43.03"/>
    <x v="4"/>
    <x v="15"/>
  </r>
  <r>
    <n v="1031"/>
    <x v="1031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x v="221"/>
    <b v="1"/>
    <s v="music/electronic music"/>
    <x v="13"/>
    <n v="108.48"/>
    <x v="4"/>
    <x v="15"/>
  </r>
  <r>
    <n v="1032"/>
    <x v="1032"/>
    <s v="Ideal for living rooms and open spaces."/>
    <n v="5400"/>
    <x v="756"/>
    <x v="0"/>
    <x v="0"/>
    <s v="USD"/>
    <n v="1466697625"/>
    <n v="1464105625"/>
    <b v="0"/>
    <x v="93"/>
    <b v="1"/>
    <s v="music/electronic music"/>
    <x v="29"/>
    <n v="61.03"/>
    <x v="4"/>
    <x v="15"/>
  </r>
  <r>
    <n v="1033"/>
    <x v="1033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x v="74"/>
    <b v="1"/>
    <s v="music/electronic music"/>
    <x v="33"/>
    <n v="50.59"/>
    <x v="4"/>
    <x v="15"/>
  </r>
  <r>
    <n v="1034"/>
    <x v="1034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x v="262"/>
    <b v="1"/>
    <s v="music/electronic music"/>
    <x v="22"/>
    <n v="39.159999999999997"/>
    <x v="4"/>
    <x v="15"/>
  </r>
  <r>
    <n v="1035"/>
    <x v="1035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x v="88"/>
    <b v="1"/>
    <s v="music/electronic music"/>
    <x v="29"/>
    <n v="65.16"/>
    <x v="4"/>
    <x v="15"/>
  </r>
  <r>
    <n v="1036"/>
    <x v="1036"/>
    <s v="Help this Soulful &amp; Cinematic Glitch-Pop Songwriter Bring her Music to the World!  (And your Ears:)"/>
    <n v="4500"/>
    <x v="759"/>
    <x v="0"/>
    <x v="0"/>
    <s v="USD"/>
    <n v="1357545600"/>
    <n v="1354790790"/>
    <b v="0"/>
    <x v="263"/>
    <b v="1"/>
    <s v="music/electronic music"/>
    <x v="20"/>
    <n v="23.96"/>
    <x v="4"/>
    <x v="15"/>
  </r>
  <r>
    <n v="1037"/>
    <x v="1037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x v="64"/>
    <b v="1"/>
    <s v="music/electronic music"/>
    <x v="21"/>
    <n v="48.62"/>
    <x v="4"/>
    <x v="15"/>
  </r>
  <r>
    <n v="1038"/>
    <x v="1038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x v="42"/>
    <b v="1"/>
    <s v="music/electronic music"/>
    <x v="14"/>
    <n v="35.74"/>
    <x v="4"/>
    <x v="15"/>
  </r>
  <r>
    <n v="1039"/>
    <x v="1039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x v="209"/>
    <b v="1"/>
    <s v="music/electronic music"/>
    <x v="30"/>
    <n v="21.37"/>
    <x v="4"/>
    <x v="15"/>
  </r>
  <r>
    <n v="1040"/>
    <x v="1040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x v="29"/>
    <b v="0"/>
    <s v="journalism/audio"/>
    <x v="50"/>
    <n v="250"/>
    <x v="5"/>
    <x v="16"/>
  </r>
  <r>
    <n v="1041"/>
    <x v="1041"/>
    <s v="I am trying to document what it is like to plunge head first into the music/audio industry as an intern."/>
    <n v="50"/>
    <x v="117"/>
    <x v="1"/>
    <x v="0"/>
    <s v="USD"/>
    <n v="1406769992"/>
    <n v="1405041992"/>
    <b v="0"/>
    <x v="78"/>
    <b v="0"/>
    <s v="journalism/audio"/>
    <x v="50"/>
    <s v="N/A"/>
    <x v="5"/>
    <x v="16"/>
  </r>
  <r>
    <n v="1042"/>
    <x v="1042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x v="29"/>
    <b v="0"/>
    <s v="journalism/audio"/>
    <x v="53"/>
    <n v="10"/>
    <x v="5"/>
    <x v="16"/>
  </r>
  <r>
    <n v="1043"/>
    <x v="1043"/>
    <s v="We're seeking funding for a special 10th Anniversary PRINT EDITION! Receive your own copy for only $8"/>
    <n v="100000"/>
    <x v="763"/>
    <x v="1"/>
    <x v="0"/>
    <s v="USD"/>
    <n v="1432101855"/>
    <n v="1429509855"/>
    <b v="0"/>
    <x v="264"/>
    <b v="0"/>
    <s v="journalism/audio"/>
    <x v="114"/>
    <n v="29.24"/>
    <x v="5"/>
    <x v="16"/>
  </r>
  <r>
    <n v="1044"/>
    <x v="1044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x v="84"/>
    <b v="0"/>
    <s v="journalism/audio"/>
    <x v="50"/>
    <n v="3"/>
    <x v="5"/>
    <x v="16"/>
  </r>
  <r>
    <n v="1045"/>
    <x v="1045"/>
    <s v="In Case Of Emergency is a radio talk show for preppers, beginning preppers, and with preparedness in mind."/>
    <n v="10000"/>
    <x v="764"/>
    <x v="1"/>
    <x v="0"/>
    <s v="USD"/>
    <n v="1408827550"/>
    <n v="1406235550"/>
    <b v="0"/>
    <x v="22"/>
    <b v="0"/>
    <s v="journalism/audio"/>
    <x v="56"/>
    <n v="33.25"/>
    <x v="5"/>
    <x v="16"/>
  </r>
  <r>
    <n v="1046"/>
    <x v="1046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x v="78"/>
    <b v="0"/>
    <s v="journalism/audio"/>
    <x v="50"/>
    <s v="N/A"/>
    <x v="5"/>
    <x v="16"/>
  </r>
  <r>
    <n v="1047"/>
    <x v="1047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x v="29"/>
    <b v="0"/>
    <s v="journalism/audio"/>
    <x v="50"/>
    <n v="1"/>
    <x v="5"/>
    <x v="16"/>
  </r>
  <r>
    <n v="1048"/>
    <x v="1048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x v="80"/>
    <b v="0"/>
    <s v="journalism/audio"/>
    <x v="60"/>
    <n v="53"/>
    <x v="5"/>
    <x v="16"/>
  </r>
  <r>
    <n v="1049"/>
    <x v="1049"/>
    <s v="------"/>
    <n v="12000"/>
    <x v="117"/>
    <x v="1"/>
    <x v="0"/>
    <s v="USD"/>
    <n v="1455272445"/>
    <n v="1452680445"/>
    <b v="0"/>
    <x v="78"/>
    <b v="0"/>
    <s v="journalism/audio"/>
    <x v="50"/>
    <s v="N/A"/>
    <x v="5"/>
    <x v="16"/>
  </r>
  <r>
    <n v="1050"/>
    <x v="1050"/>
    <s v="Secularism is on the rise and I hear you.Talk to me."/>
    <n v="2500"/>
    <x v="117"/>
    <x v="1"/>
    <x v="0"/>
    <s v="USD"/>
    <n v="1442257677"/>
    <n v="1439665677"/>
    <b v="0"/>
    <x v="78"/>
    <b v="0"/>
    <s v="journalism/audio"/>
    <x v="50"/>
    <s v="N/A"/>
    <x v="5"/>
    <x v="16"/>
  </r>
  <r>
    <n v="1051"/>
    <x v="1051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x v="78"/>
    <b v="0"/>
    <s v="journalism/audio"/>
    <x v="50"/>
    <s v="N/A"/>
    <x v="5"/>
    <x v="16"/>
  </r>
  <r>
    <n v="1052"/>
    <x v="1052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x v="78"/>
    <b v="0"/>
    <s v="journalism/audio"/>
    <x v="50"/>
    <s v="N/A"/>
    <x v="5"/>
    <x v="16"/>
  </r>
  <r>
    <n v="1053"/>
    <x v="1053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x v="29"/>
    <b v="0"/>
    <s v="journalism/audio"/>
    <x v="60"/>
    <n v="15"/>
    <x v="5"/>
    <x v="16"/>
  </r>
  <r>
    <n v="1054"/>
    <x v="1054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x v="78"/>
    <b v="0"/>
    <s v="journalism/audio"/>
    <x v="50"/>
    <s v="N/A"/>
    <x v="5"/>
    <x v="16"/>
  </r>
  <r>
    <n v="1055"/>
    <x v="1055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x v="78"/>
    <b v="0"/>
    <s v="journalism/audio"/>
    <x v="50"/>
    <s v="N/A"/>
    <x v="5"/>
    <x v="16"/>
  </r>
  <r>
    <n v="1056"/>
    <x v="1056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x v="78"/>
    <b v="0"/>
    <s v="journalism/audio"/>
    <x v="50"/>
    <s v="N/A"/>
    <x v="5"/>
    <x v="16"/>
  </r>
  <r>
    <n v="1057"/>
    <x v="1057"/>
    <s v="Sayin it Plain is a Independent Radio Show created to inform the public and empower the community."/>
    <n v="10000"/>
    <x v="117"/>
    <x v="1"/>
    <x v="0"/>
    <s v="USD"/>
    <n v="1480888483"/>
    <n v="1478292883"/>
    <b v="0"/>
    <x v="78"/>
    <b v="0"/>
    <s v="journalism/audio"/>
    <x v="50"/>
    <s v="N/A"/>
    <x v="5"/>
    <x v="16"/>
  </r>
  <r>
    <n v="1058"/>
    <x v="1058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x v="78"/>
    <b v="0"/>
    <s v="journalism/audio"/>
    <x v="50"/>
    <s v="N/A"/>
    <x v="5"/>
    <x v="16"/>
  </r>
  <r>
    <n v="1059"/>
    <x v="1059"/>
    <s v="Turning myself into a vocal artist."/>
    <n v="1100"/>
    <x v="117"/>
    <x v="1"/>
    <x v="0"/>
    <s v="USD"/>
    <n v="1426269456"/>
    <n v="1423681056"/>
    <b v="0"/>
    <x v="78"/>
    <b v="0"/>
    <s v="journalism/audio"/>
    <x v="50"/>
    <s v="N/A"/>
    <x v="5"/>
    <x v="16"/>
  </r>
  <r>
    <n v="1060"/>
    <x v="1060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x v="29"/>
    <b v="0"/>
    <s v="journalism/audio"/>
    <x v="60"/>
    <n v="50"/>
    <x v="5"/>
    <x v="16"/>
  </r>
  <r>
    <n v="1061"/>
    <x v="1061"/>
    <s v="T.O., Adi &amp; Mercedes discuss their point of views, women's issues &amp; Hollywood Hotties."/>
    <n v="4000"/>
    <x v="117"/>
    <x v="1"/>
    <x v="0"/>
    <s v="USD"/>
    <n v="1462150800"/>
    <n v="1456987108"/>
    <b v="0"/>
    <x v="78"/>
    <b v="0"/>
    <s v="journalism/audio"/>
    <x v="50"/>
    <s v="N/A"/>
    <x v="5"/>
    <x v="16"/>
  </r>
  <r>
    <n v="1062"/>
    <x v="1062"/>
    <s v="SEE US ON PATREON www.badgirlartwork.com"/>
    <n v="199"/>
    <x v="121"/>
    <x v="1"/>
    <x v="0"/>
    <s v="USD"/>
    <n v="1468351341"/>
    <n v="1467746541"/>
    <b v="0"/>
    <x v="80"/>
    <b v="0"/>
    <s v="journalism/audio"/>
    <x v="162"/>
    <n v="47.5"/>
    <x v="5"/>
    <x v="16"/>
  </r>
  <r>
    <n v="1063"/>
    <x v="1063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x v="78"/>
    <b v="0"/>
    <s v="journalism/audio"/>
    <x v="50"/>
    <s v="N/A"/>
    <x v="5"/>
    <x v="16"/>
  </r>
  <r>
    <n v="1064"/>
    <x v="1064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x v="252"/>
    <b v="0"/>
    <s v="games/video games"/>
    <x v="114"/>
    <n v="65.67"/>
    <x v="6"/>
    <x v="17"/>
  </r>
  <r>
    <n v="1065"/>
    <x v="1065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x v="81"/>
    <b v="0"/>
    <s v="games/video games"/>
    <x v="56"/>
    <n v="16.2"/>
    <x v="6"/>
    <x v="17"/>
  </r>
  <r>
    <n v="1066"/>
    <x v="1066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x v="265"/>
    <b v="0"/>
    <s v="games/video games"/>
    <x v="56"/>
    <n v="34.130000000000003"/>
    <x v="6"/>
    <x v="17"/>
  </r>
  <r>
    <n v="1067"/>
    <x v="1067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x v="73"/>
    <b v="0"/>
    <s v="games/video games"/>
    <x v="73"/>
    <n v="13"/>
    <x v="6"/>
    <x v="17"/>
  </r>
  <r>
    <n v="1068"/>
    <x v="1068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x v="80"/>
    <b v="0"/>
    <s v="games/video games"/>
    <x v="50"/>
    <n v="11.25"/>
    <x v="6"/>
    <x v="17"/>
  </r>
  <r>
    <n v="1069"/>
    <x v="1069"/>
    <s v="A run-n-gun zombie survival game where you scavenge for items to make the night a little less scary."/>
    <n v="2200"/>
    <x v="447"/>
    <x v="2"/>
    <x v="0"/>
    <s v="USD"/>
    <n v="1385447459"/>
    <n v="1382679059"/>
    <b v="0"/>
    <x v="64"/>
    <b v="0"/>
    <s v="games/video games"/>
    <x v="115"/>
    <n v="40.479999999999997"/>
    <x v="6"/>
    <x v="17"/>
  </r>
  <r>
    <n v="1070"/>
    <x v="1070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x v="84"/>
    <b v="0"/>
    <s v="games/video games"/>
    <x v="60"/>
    <n v="35"/>
    <x v="6"/>
    <x v="17"/>
  </r>
  <r>
    <n v="1071"/>
    <x v="1071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x v="78"/>
    <b v="0"/>
    <s v="games/video games"/>
    <x v="50"/>
    <s v="N/A"/>
    <x v="6"/>
    <x v="17"/>
  </r>
  <r>
    <n v="1072"/>
    <x v="1072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x v="80"/>
    <b v="0"/>
    <s v="games/video games"/>
    <x v="50"/>
    <n v="12.75"/>
    <x v="6"/>
    <x v="17"/>
  </r>
  <r>
    <n v="1073"/>
    <x v="1073"/>
    <s v="We want to bring our Game Rainbow Ball to the iphone and to do that we need a little help"/>
    <n v="750"/>
    <x v="115"/>
    <x v="2"/>
    <x v="0"/>
    <s v="USD"/>
    <n v="1318806541"/>
    <n v="1316214541"/>
    <b v="0"/>
    <x v="29"/>
    <b v="0"/>
    <s v="games/video games"/>
    <x v="60"/>
    <n v="10"/>
    <x v="6"/>
    <x v="17"/>
  </r>
  <r>
    <n v="1074"/>
    <x v="1074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x v="209"/>
    <b v="0"/>
    <s v="games/video games"/>
    <x v="52"/>
    <n v="113.57"/>
    <x v="6"/>
    <x v="17"/>
  </r>
  <r>
    <n v="1075"/>
    <x v="1075"/>
    <s v="Fully 3D, post Apocalyptic themed tower defense video game. New take on the genre."/>
    <n v="1000"/>
    <x v="372"/>
    <x v="2"/>
    <x v="0"/>
    <s v="USD"/>
    <n v="1336340516"/>
    <n v="1333748516"/>
    <b v="0"/>
    <x v="83"/>
    <b v="0"/>
    <s v="games/video games"/>
    <x v="62"/>
    <n v="15"/>
    <x v="6"/>
    <x v="17"/>
  </r>
  <r>
    <n v="1076"/>
    <x v="1076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x v="266"/>
    <b v="0"/>
    <s v="games/video games"/>
    <x v="163"/>
    <n v="48.28"/>
    <x v="6"/>
    <x v="17"/>
  </r>
  <r>
    <n v="1077"/>
    <x v="1077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x v="157"/>
    <b v="0"/>
    <s v="games/video games"/>
    <x v="129"/>
    <n v="43.98"/>
    <x v="6"/>
    <x v="17"/>
  </r>
  <r>
    <n v="1078"/>
    <x v="1078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x v="81"/>
    <b v="0"/>
    <s v="games/video games"/>
    <x v="59"/>
    <n v="9"/>
    <x v="6"/>
    <x v="17"/>
  </r>
  <r>
    <n v="1079"/>
    <x v="1079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x v="59"/>
    <b v="0"/>
    <s v="games/video games"/>
    <x v="56"/>
    <n v="37.67"/>
    <x v="6"/>
    <x v="17"/>
  </r>
  <r>
    <n v="1080"/>
    <x v="1080"/>
    <s v="A fantasy action RPG which follows an elven ex-slave on a journey of magic, revenge, intrigue, and deceit."/>
    <n v="20000"/>
    <x v="771"/>
    <x v="2"/>
    <x v="0"/>
    <s v="USD"/>
    <n v="1399778333"/>
    <n v="1397186333"/>
    <b v="0"/>
    <x v="15"/>
    <b v="0"/>
    <s v="games/video games"/>
    <x v="114"/>
    <n v="18.579999999999998"/>
    <x v="6"/>
    <x v="17"/>
  </r>
  <r>
    <n v="1081"/>
    <x v="1081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x v="80"/>
    <b v="0"/>
    <s v="games/video games"/>
    <x v="50"/>
    <n v="3"/>
    <x v="6"/>
    <x v="17"/>
  </r>
  <r>
    <n v="1082"/>
    <x v="1082"/>
    <s v="Challenge your trivia skills in this action oriented game against several opponents across time."/>
    <n v="10000"/>
    <x v="443"/>
    <x v="2"/>
    <x v="0"/>
    <s v="USD"/>
    <n v="1344635088"/>
    <n v="1342043088"/>
    <b v="0"/>
    <x v="83"/>
    <b v="0"/>
    <s v="games/video games"/>
    <x v="60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x v="29"/>
    <b v="0"/>
    <s v="games/video games"/>
    <x v="60"/>
    <n v="410"/>
    <x v="6"/>
    <x v="17"/>
  </r>
  <r>
    <n v="1084"/>
    <x v="1084"/>
    <s v="I want to start my own channel for gaming"/>
    <n v="550"/>
    <x v="117"/>
    <x v="2"/>
    <x v="0"/>
    <s v="USD"/>
    <n v="1407534804"/>
    <n v="1404942804"/>
    <b v="0"/>
    <x v="78"/>
    <b v="0"/>
    <s v="games/video games"/>
    <x v="50"/>
    <s v="N/A"/>
    <x v="6"/>
    <x v="17"/>
  </r>
  <r>
    <n v="1085"/>
    <x v="1085"/>
    <s v="The new kid on the block. Re-imagining old games and creating new ones. Ship, Lazer, Rock is first."/>
    <n v="30000"/>
    <x v="772"/>
    <x v="2"/>
    <x v="5"/>
    <s v="CAD"/>
    <n v="1457967975"/>
    <n v="1455379575"/>
    <b v="0"/>
    <x v="82"/>
    <b v="0"/>
    <s v="games/video games"/>
    <x v="56"/>
    <n v="114"/>
    <x v="6"/>
    <x v="17"/>
  </r>
  <r>
    <n v="1086"/>
    <x v="1086"/>
    <s v="Humanity's future in the Galaxy"/>
    <n v="18000"/>
    <x v="493"/>
    <x v="2"/>
    <x v="0"/>
    <s v="USD"/>
    <n v="1408913291"/>
    <n v="1406321291"/>
    <b v="0"/>
    <x v="84"/>
    <b v="0"/>
    <s v="games/video games"/>
    <x v="50"/>
    <n v="7.5"/>
    <x v="6"/>
    <x v="17"/>
  </r>
  <r>
    <n v="1087"/>
    <x v="1087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x v="78"/>
    <b v="0"/>
    <s v="games/video games"/>
    <x v="50"/>
    <s v="N/A"/>
    <x v="6"/>
    <x v="17"/>
  </r>
  <r>
    <n v="1088"/>
    <x v="1088"/>
    <s v="A fresh twist on survival games. Intense, high-stakes 30 minute rounds for up to 10 players."/>
    <n v="45000"/>
    <x v="773"/>
    <x v="2"/>
    <x v="0"/>
    <s v="USD"/>
    <n v="1398366667"/>
    <n v="1395774667"/>
    <b v="0"/>
    <x v="206"/>
    <b v="0"/>
    <s v="games/video games"/>
    <x v="51"/>
    <n v="43.42"/>
    <x v="6"/>
    <x v="17"/>
  </r>
  <r>
    <n v="1089"/>
    <x v="1089"/>
    <s v="Farabel is a single player turn-based fantasy strategy game for Mac/PC/Linux"/>
    <n v="15000"/>
    <x v="774"/>
    <x v="2"/>
    <x v="6"/>
    <s v="EUR"/>
    <n v="1435293175"/>
    <n v="1432701175"/>
    <b v="0"/>
    <x v="72"/>
    <b v="0"/>
    <s v="games/video games"/>
    <x v="59"/>
    <n v="23.96"/>
    <x v="6"/>
    <x v="17"/>
  </r>
  <r>
    <n v="1090"/>
    <x v="1090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x v="29"/>
    <b v="0"/>
    <s v="games/video games"/>
    <x v="50"/>
    <n v="5"/>
    <x v="6"/>
    <x v="17"/>
  </r>
  <r>
    <n v="1091"/>
    <x v="1091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x v="84"/>
    <b v="0"/>
    <s v="games/video games"/>
    <x v="55"/>
    <n v="12.5"/>
    <x v="6"/>
    <x v="17"/>
  </r>
  <r>
    <n v="1092"/>
    <x v="1092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x v="63"/>
    <b v="0"/>
    <s v="games/video games"/>
    <x v="60"/>
    <n v="3"/>
    <x v="6"/>
    <x v="17"/>
  </r>
  <r>
    <n v="1093"/>
    <x v="1093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x v="80"/>
    <b v="0"/>
    <s v="games/video games"/>
    <x v="51"/>
    <n v="10.56"/>
    <x v="6"/>
    <x v="17"/>
  </r>
  <r>
    <n v="1094"/>
    <x v="1094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x v="74"/>
    <b v="0"/>
    <s v="games/video games"/>
    <x v="82"/>
    <n v="122"/>
    <x v="6"/>
    <x v="17"/>
  </r>
  <r>
    <n v="1095"/>
    <x v="1095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x v="225"/>
    <b v="0"/>
    <s v="games/video games"/>
    <x v="62"/>
    <n v="267.81"/>
    <x v="6"/>
    <x v="17"/>
  </r>
  <r>
    <n v="1096"/>
    <x v="1096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x v="60"/>
    <b v="0"/>
    <s v="games/video games"/>
    <x v="82"/>
    <n v="74.209999999999994"/>
    <x v="6"/>
    <x v="17"/>
  </r>
  <r>
    <n v="1097"/>
    <x v="1097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x v="63"/>
    <b v="0"/>
    <s v="games/video games"/>
    <x v="50"/>
    <n v="6.71"/>
    <x v="6"/>
    <x v="17"/>
  </r>
  <r>
    <n v="1098"/>
    <x v="1098"/>
    <s v="Kick, Punch... Fireball is an FPS type arena game set inside the fantasy world."/>
    <n v="25000"/>
    <x v="780"/>
    <x v="2"/>
    <x v="0"/>
    <s v="USD"/>
    <n v="1397413095"/>
    <n v="1394821095"/>
    <b v="0"/>
    <x v="19"/>
    <b v="0"/>
    <s v="games/video games"/>
    <x v="113"/>
    <n v="81.95"/>
    <x v="6"/>
    <x v="17"/>
  </r>
  <r>
    <n v="1099"/>
    <x v="1099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x v="29"/>
    <b v="0"/>
    <s v="games/video games"/>
    <x v="60"/>
    <n v="25"/>
    <x v="6"/>
    <x v="17"/>
  </r>
  <r>
    <n v="1100"/>
    <x v="1100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x v="73"/>
    <b v="0"/>
    <s v="games/video games"/>
    <x v="56"/>
    <n v="10"/>
    <x v="6"/>
    <x v="17"/>
  </r>
  <r>
    <n v="1101"/>
    <x v="1101"/>
    <s v="Different strains of marijuana leafs battling to the death to see which one is the top strain."/>
    <n v="100000"/>
    <x v="781"/>
    <x v="2"/>
    <x v="0"/>
    <s v="USD"/>
    <n v="1468519920"/>
    <n v="1466188338"/>
    <b v="0"/>
    <x v="79"/>
    <b v="0"/>
    <s v="games/video games"/>
    <x v="50"/>
    <n v="6.83"/>
    <x v="6"/>
    <x v="17"/>
  </r>
  <r>
    <n v="1102"/>
    <x v="1102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x v="54"/>
    <b v="0"/>
    <s v="games/video games"/>
    <x v="62"/>
    <n v="17.71"/>
    <x v="6"/>
    <x v="17"/>
  </r>
  <r>
    <n v="1103"/>
    <x v="1103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x v="41"/>
    <b v="0"/>
    <s v="games/video games"/>
    <x v="53"/>
    <n v="16.2"/>
    <x v="6"/>
    <x v="17"/>
  </r>
  <r>
    <n v="1104"/>
    <x v="1104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x v="77"/>
    <b v="0"/>
    <s v="games/video games"/>
    <x v="62"/>
    <n v="80.3"/>
    <x v="6"/>
    <x v="17"/>
  </r>
  <r>
    <n v="1105"/>
    <x v="1105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x v="9"/>
    <b v="0"/>
    <s v="games/video games"/>
    <x v="50"/>
    <n v="71.55"/>
    <x v="6"/>
    <x v="17"/>
  </r>
  <r>
    <n v="1106"/>
    <x v="1106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x v="63"/>
    <b v="0"/>
    <s v="games/video games"/>
    <x v="139"/>
    <n v="23.57"/>
    <x v="6"/>
    <x v="17"/>
  </r>
  <r>
    <n v="1107"/>
    <x v="1107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x v="78"/>
    <b v="0"/>
    <s v="games/video games"/>
    <x v="50"/>
    <s v="N/A"/>
    <x v="6"/>
    <x v="17"/>
  </r>
  <r>
    <n v="1108"/>
    <x v="1108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x v="64"/>
    <b v="0"/>
    <s v="games/video games"/>
    <x v="56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x v="83"/>
    <b v="0"/>
    <s v="games/video games"/>
    <x v="50"/>
    <n v="15"/>
    <x v="6"/>
    <x v="17"/>
  </r>
  <r>
    <n v="1110"/>
    <x v="1110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x v="202"/>
    <b v="0"/>
    <s v="games/video games"/>
    <x v="60"/>
    <n v="23.18"/>
    <x v="6"/>
    <x v="17"/>
  </r>
  <r>
    <n v="1111"/>
    <x v="1111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x v="29"/>
    <b v="0"/>
    <s v="games/video games"/>
    <x v="50"/>
    <n v="1"/>
    <x v="6"/>
    <x v="17"/>
  </r>
  <r>
    <n v="1112"/>
    <x v="1112"/>
    <s v="Tarantino-esque Adventure Game on Steroids Inspired by LucasArts, Gritty Action Movies and 1940's Animation"/>
    <n v="88000"/>
    <x v="788"/>
    <x v="2"/>
    <x v="0"/>
    <s v="USD"/>
    <n v="1421656200"/>
    <n v="1416507211"/>
    <b v="0"/>
    <x v="267"/>
    <b v="0"/>
    <s v="games/video games"/>
    <x v="71"/>
    <n v="100.23"/>
    <x v="6"/>
    <x v="17"/>
  </r>
  <r>
    <n v="1113"/>
    <x v="1113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x v="29"/>
    <b v="0"/>
    <s v="games/video games"/>
    <x v="60"/>
    <n v="5"/>
    <x v="6"/>
    <x v="17"/>
  </r>
  <r>
    <n v="1114"/>
    <x v="1114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x v="83"/>
    <b v="0"/>
    <s v="games/video games"/>
    <x v="50"/>
    <n v="3.33"/>
    <x v="6"/>
    <x v="17"/>
  </r>
  <r>
    <n v="1115"/>
    <x v="1115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x v="80"/>
    <b v="0"/>
    <s v="games/video games"/>
    <x v="50"/>
    <n v="13.25"/>
    <x v="6"/>
    <x v="17"/>
  </r>
  <r>
    <n v="1116"/>
    <x v="1116"/>
    <s v="A medieval, post apocolyptic, Online, MMORPG. Class morphing, character customization game."/>
    <n v="500000"/>
    <x v="789"/>
    <x v="2"/>
    <x v="0"/>
    <s v="USD"/>
    <n v="1339273208"/>
    <n v="1334089208"/>
    <b v="0"/>
    <x v="73"/>
    <b v="0"/>
    <s v="games/video games"/>
    <x v="50"/>
    <n v="17.850000000000001"/>
    <x v="6"/>
    <x v="17"/>
  </r>
  <r>
    <n v="1117"/>
    <x v="1117"/>
    <s v="Experience the Medieval in your own village. Increase your village into a city and walk through the streets."/>
    <n v="1000"/>
    <x v="790"/>
    <x v="2"/>
    <x v="12"/>
    <s v="EUR"/>
    <n v="1451053313"/>
    <n v="1448461313"/>
    <b v="0"/>
    <x v="22"/>
    <b v="0"/>
    <s v="games/video games"/>
    <x v="59"/>
    <n v="10.38"/>
    <x v="6"/>
    <x v="17"/>
  </r>
  <r>
    <n v="1118"/>
    <x v="1118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x v="83"/>
    <b v="0"/>
    <s v="games/video games"/>
    <x v="53"/>
    <n v="36.33"/>
    <x v="6"/>
    <x v="17"/>
  </r>
  <r>
    <n v="1119"/>
    <x v="1119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x v="29"/>
    <b v="0"/>
    <s v="games/video games"/>
    <x v="50"/>
    <n v="5"/>
    <x v="6"/>
    <x v="17"/>
  </r>
  <r>
    <n v="1120"/>
    <x v="1120"/>
    <s v="Planet Ninjahwah is a highly anticipated futuristic action adventure game that will blow your mind!!"/>
    <n v="25000"/>
    <x v="117"/>
    <x v="2"/>
    <x v="0"/>
    <s v="USD"/>
    <n v="1319835400"/>
    <n v="1315947400"/>
    <b v="0"/>
    <x v="78"/>
    <b v="0"/>
    <s v="games/video games"/>
    <x v="50"/>
    <s v="N/A"/>
    <x v="6"/>
    <x v="17"/>
  </r>
  <r>
    <n v="1121"/>
    <x v="1121"/>
    <s v="An action packed, side scrolling, platform jumping, laser shooting ADVENTURE that will be fun for everyone."/>
    <n v="250000"/>
    <x v="792"/>
    <x v="2"/>
    <x v="0"/>
    <s v="USD"/>
    <n v="1457904316"/>
    <n v="1455315916"/>
    <b v="0"/>
    <x v="81"/>
    <b v="0"/>
    <s v="games/video games"/>
    <x v="50"/>
    <n v="5.8"/>
    <x v="6"/>
    <x v="17"/>
  </r>
  <r>
    <n v="1122"/>
    <x v="1122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x v="78"/>
    <b v="0"/>
    <s v="games/video games"/>
    <x v="50"/>
    <s v="N/A"/>
    <x v="6"/>
    <x v="17"/>
  </r>
  <r>
    <n v="1123"/>
    <x v="1123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x v="83"/>
    <b v="0"/>
    <s v="games/video games"/>
    <x v="50"/>
    <n v="3.67"/>
    <x v="6"/>
    <x v="17"/>
  </r>
  <r>
    <n v="1124"/>
    <x v="1124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x v="63"/>
    <b v="0"/>
    <s v="games/mobile games"/>
    <x v="50"/>
    <n v="60.71"/>
    <x v="6"/>
    <x v="18"/>
  </r>
  <r>
    <n v="1125"/>
    <x v="1125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x v="78"/>
    <b v="0"/>
    <s v="games/mobile games"/>
    <x v="50"/>
    <s v="N/A"/>
    <x v="6"/>
    <x v="18"/>
  </r>
  <r>
    <n v="1126"/>
    <x v="1126"/>
    <s v="Imagine a science class where the teacher walks in a says &quot;Take out your cell phone and play a game.&quot;"/>
    <n v="2000"/>
    <x v="115"/>
    <x v="2"/>
    <x v="0"/>
    <s v="USD"/>
    <n v="1468482694"/>
    <n v="1465890694"/>
    <b v="0"/>
    <x v="84"/>
    <b v="0"/>
    <s v="games/mobile games"/>
    <x v="60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x v="23"/>
    <b v="0"/>
    <s v="games/mobile games"/>
    <x v="53"/>
    <n v="25.43"/>
    <x v="6"/>
    <x v="18"/>
  </r>
  <r>
    <n v="1128"/>
    <x v="1128"/>
    <s v="#havingfunFTW"/>
    <n v="1000"/>
    <x v="116"/>
    <x v="2"/>
    <x v="1"/>
    <s v="GBP"/>
    <n v="1407425717"/>
    <n v="1404833717"/>
    <b v="0"/>
    <x v="29"/>
    <b v="0"/>
    <s v="games/mobile games"/>
    <x v="50"/>
    <n v="1"/>
    <x v="6"/>
    <x v="18"/>
  </r>
  <r>
    <n v="1129"/>
    <x v="1129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x v="84"/>
    <b v="0"/>
    <s v="games/mobile games"/>
    <x v="50"/>
    <n v="10.5"/>
    <x v="6"/>
    <x v="18"/>
  </r>
  <r>
    <n v="1130"/>
    <x v="1130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x v="83"/>
    <b v="0"/>
    <s v="games/mobile games"/>
    <x v="50"/>
    <n v="3.67"/>
    <x v="6"/>
    <x v="18"/>
  </r>
  <r>
    <n v="1131"/>
    <x v="1131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x v="78"/>
    <b v="0"/>
    <s v="games/mobile games"/>
    <x v="50"/>
    <s v="N/A"/>
    <x v="6"/>
    <x v="18"/>
  </r>
  <r>
    <n v="1132"/>
    <x v="1132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x v="62"/>
    <b v="0"/>
    <s v="games/mobile games"/>
    <x v="51"/>
    <n v="110.62"/>
    <x v="6"/>
    <x v="18"/>
  </r>
  <r>
    <n v="1133"/>
    <x v="1133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x v="29"/>
    <b v="0"/>
    <s v="games/mobile games"/>
    <x v="60"/>
    <n v="20"/>
    <x v="6"/>
    <x v="18"/>
  </r>
  <r>
    <n v="1134"/>
    <x v="1134"/>
    <s v="We are creating a new Mario Bro's style game called KFK:Original. It's challenging, fun and totally awesome!!!"/>
    <n v="25000"/>
    <x v="116"/>
    <x v="2"/>
    <x v="2"/>
    <s v="AUD"/>
    <n v="1417235580"/>
    <n v="1416034228"/>
    <b v="0"/>
    <x v="29"/>
    <b v="0"/>
    <s v="games/mobile games"/>
    <x v="5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x v="29"/>
    <b v="0"/>
    <s v="games/mobile games"/>
    <x v="62"/>
    <n v="50"/>
    <x v="6"/>
    <x v="18"/>
  </r>
  <r>
    <n v="1136"/>
    <x v="1136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x v="79"/>
    <b v="0"/>
    <s v="games/mobile games"/>
    <x v="52"/>
    <n v="45"/>
    <x v="6"/>
    <x v="18"/>
  </r>
  <r>
    <n v="1137"/>
    <x v="1137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x v="70"/>
    <b v="0"/>
    <s v="games/mobile games"/>
    <x v="67"/>
    <n v="253.21"/>
    <x v="6"/>
    <x v="18"/>
  </r>
  <r>
    <n v="1138"/>
    <x v="1138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x v="80"/>
    <b v="0"/>
    <s v="games/mobile games"/>
    <x v="50"/>
    <n v="31.25"/>
    <x v="6"/>
    <x v="18"/>
  </r>
  <r>
    <n v="1139"/>
    <x v="1139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x v="29"/>
    <b v="0"/>
    <s v="games/mobile games"/>
    <x v="50"/>
    <n v="5"/>
    <x v="6"/>
    <x v="18"/>
  </r>
  <r>
    <n v="1140"/>
    <x v="1140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x v="78"/>
    <b v="0"/>
    <s v="games/mobile games"/>
    <x v="50"/>
    <s v="N/A"/>
    <x v="6"/>
    <x v="18"/>
  </r>
  <r>
    <n v="1141"/>
    <x v="1141"/>
    <s v="I think this will be a great game!"/>
    <n v="500"/>
    <x v="117"/>
    <x v="2"/>
    <x v="12"/>
    <s v="EUR"/>
    <n v="1436460450"/>
    <n v="1433868450"/>
    <b v="0"/>
    <x v="78"/>
    <b v="0"/>
    <s v="games/mobile games"/>
    <x v="50"/>
    <s v="N/A"/>
    <x v="6"/>
    <x v="18"/>
  </r>
  <r>
    <n v="1142"/>
    <x v="1142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x v="78"/>
    <b v="0"/>
    <s v="games/mobile games"/>
    <x v="50"/>
    <s v="N/A"/>
    <x v="6"/>
    <x v="18"/>
  </r>
  <r>
    <n v="1143"/>
    <x v="1143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x v="22"/>
    <b v="0"/>
    <s v="games/mobile games"/>
    <x v="50"/>
    <n v="23.25"/>
    <x v="6"/>
    <x v="18"/>
  </r>
  <r>
    <n v="1144"/>
    <x v="1144"/>
    <s v="We need your help to finish our food truck. We are building a BBQ Food Truck to serve competition style BBQ."/>
    <n v="9300"/>
    <x v="117"/>
    <x v="2"/>
    <x v="0"/>
    <s v="USD"/>
    <n v="1430281320"/>
    <n v="1427689320"/>
    <b v="0"/>
    <x v="78"/>
    <b v="0"/>
    <s v="food/food trucks"/>
    <x v="50"/>
    <s v="N/A"/>
    <x v="7"/>
    <x v="19"/>
  </r>
  <r>
    <n v="1145"/>
    <x v="1145"/>
    <s v="Emphasizing locally and responsibly raised ingredients, serving delicious food! I need your help."/>
    <n v="80000"/>
    <x v="173"/>
    <x v="2"/>
    <x v="0"/>
    <s v="USD"/>
    <n v="1412272592"/>
    <n v="1407088592"/>
    <b v="0"/>
    <x v="29"/>
    <b v="0"/>
    <s v="food/food trucks"/>
    <x v="50"/>
    <n v="100"/>
    <x v="7"/>
    <x v="19"/>
  </r>
  <r>
    <n v="1146"/>
    <x v="1146"/>
    <s v="Bringing the flavor of competition BBQ to small town Auburn with the ease of a big city food truck."/>
    <n v="6000"/>
    <x v="798"/>
    <x v="2"/>
    <x v="0"/>
    <s v="USD"/>
    <n v="1399071173"/>
    <n v="1395787973"/>
    <b v="0"/>
    <x v="8"/>
    <b v="0"/>
    <s v="food/food trucks"/>
    <x v="114"/>
    <n v="44.17"/>
    <x v="7"/>
    <x v="19"/>
  </r>
  <r>
    <n v="1147"/>
    <x v="1147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x v="78"/>
    <b v="0"/>
    <s v="food/food trucks"/>
    <x v="50"/>
    <s v="N/A"/>
    <x v="7"/>
    <x v="19"/>
  </r>
  <r>
    <n v="1148"/>
    <x v="1148"/>
    <s v="New local (Louisville, KY.) food truck with a refreshing spin on rolling kitchens."/>
    <n v="15000"/>
    <x v="799"/>
    <x v="2"/>
    <x v="0"/>
    <s v="USD"/>
    <n v="1480568781"/>
    <n v="1477973181"/>
    <b v="0"/>
    <x v="83"/>
    <b v="0"/>
    <s v="food/food trucks"/>
    <x v="50"/>
    <n v="24.33"/>
    <x v="7"/>
    <x v="19"/>
  </r>
  <r>
    <n v="1149"/>
    <x v="1149"/>
    <s v="Bringing culturally diverse Floridian cuisine to the people!"/>
    <n v="50000"/>
    <x v="735"/>
    <x v="2"/>
    <x v="0"/>
    <s v="USD"/>
    <n v="1466096566"/>
    <n v="1463504566"/>
    <b v="0"/>
    <x v="84"/>
    <b v="0"/>
    <s v="food/food trucks"/>
    <x v="50"/>
    <n v="37.5"/>
    <x v="7"/>
    <x v="19"/>
  </r>
  <r>
    <n v="1150"/>
    <x v="1150"/>
    <s v="Bringing delicious authentic and fusion Taiwanese Food to the West Coast."/>
    <n v="2500"/>
    <x v="800"/>
    <x v="2"/>
    <x v="0"/>
    <s v="USD"/>
    <n v="1452293675"/>
    <n v="1447109675"/>
    <b v="0"/>
    <x v="79"/>
    <b v="0"/>
    <s v="food/food trucks"/>
    <x v="54"/>
    <n v="42"/>
    <x v="7"/>
    <x v="19"/>
  </r>
  <r>
    <n v="1151"/>
    <x v="1151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x v="78"/>
    <b v="0"/>
    <s v="food/food trucks"/>
    <x v="50"/>
    <s v="N/A"/>
    <x v="7"/>
    <x v="19"/>
  </r>
  <r>
    <n v="1152"/>
    <x v="1152"/>
    <s v="Peruvian food truck with an LA twist."/>
    <n v="16000"/>
    <x v="608"/>
    <x v="2"/>
    <x v="0"/>
    <s v="USD"/>
    <n v="1431709312"/>
    <n v="1429117312"/>
    <b v="0"/>
    <x v="41"/>
    <b v="0"/>
    <s v="food/food trucks"/>
    <x v="52"/>
    <n v="60.73"/>
    <x v="7"/>
    <x v="19"/>
  </r>
  <r>
    <n v="1153"/>
    <x v="1153"/>
    <s v="A mobile concession trailer for snow cones, ice cream, smoothies and more"/>
    <n v="8000"/>
    <x v="155"/>
    <x v="2"/>
    <x v="0"/>
    <s v="USD"/>
    <n v="1434647305"/>
    <n v="1432055305"/>
    <b v="0"/>
    <x v="29"/>
    <b v="0"/>
    <s v="food/food trucks"/>
    <x v="60"/>
    <n v="50"/>
    <x v="7"/>
    <x v="19"/>
  </r>
  <r>
    <n v="1154"/>
    <x v="1154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x v="83"/>
    <b v="0"/>
    <s v="food/food trucks"/>
    <x v="113"/>
    <n v="108.33"/>
    <x v="7"/>
    <x v="19"/>
  </r>
  <r>
    <n v="1155"/>
    <x v="1155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x v="22"/>
    <b v="0"/>
    <s v="food/food trucks"/>
    <x v="60"/>
    <n v="23.5"/>
    <x v="7"/>
    <x v="19"/>
  </r>
  <r>
    <n v="1156"/>
    <x v="1156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x v="78"/>
    <b v="0"/>
    <s v="food/food trucks"/>
    <x v="50"/>
    <s v="N/A"/>
    <x v="7"/>
    <x v="19"/>
  </r>
  <r>
    <n v="1157"/>
    <x v="1157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x v="83"/>
    <b v="0"/>
    <s v="food/food trucks"/>
    <x v="53"/>
    <n v="50.33"/>
    <x v="7"/>
    <x v="19"/>
  </r>
  <r>
    <n v="1158"/>
    <x v="1158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x v="83"/>
    <b v="0"/>
    <s v="food/food trucks"/>
    <x v="50"/>
    <n v="11.67"/>
    <x v="7"/>
    <x v="19"/>
  </r>
  <r>
    <n v="1159"/>
    <x v="1159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x v="78"/>
    <b v="0"/>
    <s v="food/food trucks"/>
    <x v="50"/>
    <s v="N/A"/>
    <x v="7"/>
    <x v="19"/>
  </r>
  <r>
    <n v="1160"/>
    <x v="1160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x v="10"/>
    <b v="0"/>
    <s v="food/food trucks"/>
    <x v="65"/>
    <n v="60.79"/>
    <x v="7"/>
    <x v="19"/>
  </r>
  <r>
    <n v="1161"/>
    <x v="1161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x v="78"/>
    <b v="0"/>
    <s v="food/food trucks"/>
    <x v="50"/>
    <s v="N/A"/>
    <x v="7"/>
    <x v="19"/>
  </r>
  <r>
    <n v="1162"/>
    <x v="1162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x v="84"/>
    <b v="0"/>
    <s v="food/food trucks"/>
    <x v="50"/>
    <n v="17.5"/>
    <x v="7"/>
    <x v="19"/>
  </r>
  <r>
    <n v="1163"/>
    <x v="1163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x v="78"/>
    <b v="0"/>
    <s v="food/food trucks"/>
    <x v="50"/>
    <s v="N/A"/>
    <x v="7"/>
    <x v="19"/>
  </r>
  <r>
    <n v="1164"/>
    <x v="1164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x v="78"/>
    <b v="0"/>
    <s v="food/food trucks"/>
    <x v="50"/>
    <s v="N/A"/>
    <x v="7"/>
    <x v="19"/>
  </r>
  <r>
    <n v="1165"/>
    <x v="1165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x v="20"/>
    <b v="0"/>
    <s v="food/food trucks"/>
    <x v="70"/>
    <n v="82.82"/>
    <x v="7"/>
    <x v="19"/>
  </r>
  <r>
    <n v="1166"/>
    <x v="1166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x v="22"/>
    <b v="0"/>
    <s v="food/food trucks"/>
    <x v="118"/>
    <n v="358.88"/>
    <x v="7"/>
    <x v="19"/>
  </r>
  <r>
    <n v="1167"/>
    <x v="1167"/>
    <s v="A mobile food truck serving up a Latino-inspired fusion cuisine using fresh, local, &amp; organic ingredients!"/>
    <n v="60000"/>
    <x v="805"/>
    <x v="2"/>
    <x v="0"/>
    <s v="USD"/>
    <n v="1410543495"/>
    <n v="1407865095"/>
    <b v="0"/>
    <x v="38"/>
    <b v="0"/>
    <s v="food/food trucks"/>
    <x v="53"/>
    <n v="61.19"/>
    <x v="7"/>
    <x v="19"/>
  </r>
  <r>
    <n v="1168"/>
    <x v="1168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x v="83"/>
    <b v="0"/>
    <s v="food/food trucks"/>
    <x v="52"/>
    <n v="340"/>
    <x v="7"/>
    <x v="19"/>
  </r>
  <r>
    <n v="1169"/>
    <x v="1169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x v="83"/>
    <b v="0"/>
    <s v="food/food trucks"/>
    <x v="50"/>
    <n v="5.67"/>
    <x v="7"/>
    <x v="19"/>
  </r>
  <r>
    <n v="1170"/>
    <x v="1170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x v="84"/>
    <b v="0"/>
    <s v="food/food trucks"/>
    <x v="50"/>
    <n v="50"/>
    <x v="7"/>
    <x v="19"/>
  </r>
  <r>
    <n v="1171"/>
    <x v="1171"/>
    <s v="Tulsa's first true biodiesel, alternative energy powered food truck! Oh yeah, and delicious food!"/>
    <n v="25000"/>
    <x v="379"/>
    <x v="2"/>
    <x v="0"/>
    <s v="USD"/>
    <n v="1415909927"/>
    <n v="1414351127"/>
    <b v="0"/>
    <x v="29"/>
    <b v="0"/>
    <s v="food/food trucks"/>
    <x v="50"/>
    <n v="25"/>
    <x v="7"/>
    <x v="19"/>
  </r>
  <r>
    <n v="1172"/>
    <x v="1172"/>
    <s v="Bringing YOUR favorite dog recipes to the streets."/>
    <n v="9000"/>
    <x v="117"/>
    <x v="2"/>
    <x v="0"/>
    <s v="USD"/>
    <n v="1408551752"/>
    <n v="1405959752"/>
    <b v="0"/>
    <x v="78"/>
    <b v="0"/>
    <s v="food/food trucks"/>
    <x v="50"/>
    <s v="N/A"/>
    <x v="7"/>
    <x v="19"/>
  </r>
  <r>
    <n v="1173"/>
    <x v="1173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x v="29"/>
    <b v="0"/>
    <s v="food/food trucks"/>
    <x v="50"/>
    <n v="30"/>
    <x v="7"/>
    <x v="19"/>
  </r>
  <r>
    <n v="1174"/>
    <x v="1174"/>
    <s v="Help me purchase a parking space to be the Burro's permanant home, I need your help to raise $15,000!"/>
    <n v="15000"/>
    <x v="807"/>
    <x v="2"/>
    <x v="0"/>
    <s v="USD"/>
    <n v="1462738327"/>
    <n v="1460146327"/>
    <b v="0"/>
    <x v="10"/>
    <b v="0"/>
    <s v="food/food trucks"/>
    <x v="52"/>
    <n v="46.63"/>
    <x v="7"/>
    <x v="19"/>
  </r>
  <r>
    <n v="1175"/>
    <x v="1175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x v="82"/>
    <b v="0"/>
    <s v="food/food trucks"/>
    <x v="56"/>
    <n v="65"/>
    <x v="7"/>
    <x v="19"/>
  </r>
  <r>
    <n v="1176"/>
    <x v="1176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x v="29"/>
    <b v="0"/>
    <s v="food/food trucks"/>
    <x v="50"/>
    <n v="10"/>
    <x v="7"/>
    <x v="19"/>
  </r>
  <r>
    <n v="1177"/>
    <x v="1177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x v="78"/>
    <b v="0"/>
    <s v="food/food trucks"/>
    <x v="50"/>
    <s v="N/A"/>
    <x v="7"/>
    <x v="19"/>
  </r>
  <r>
    <n v="1178"/>
    <x v="1178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x v="29"/>
    <b v="0"/>
    <s v="food/food trucks"/>
    <x v="50"/>
    <n v="5"/>
    <x v="7"/>
    <x v="19"/>
  </r>
  <r>
    <n v="1179"/>
    <x v="1179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x v="81"/>
    <b v="0"/>
    <s v="food/food trucks"/>
    <x v="62"/>
    <n v="640"/>
    <x v="7"/>
    <x v="19"/>
  </r>
  <r>
    <n v="1180"/>
    <x v="1180"/>
    <s v="We would like to start a military-themed food truck to serve the Battle Creek/Kalamazoo area."/>
    <n v="50000"/>
    <x v="808"/>
    <x v="2"/>
    <x v="0"/>
    <s v="USD"/>
    <n v="1403983314"/>
    <n v="1400786514"/>
    <b v="0"/>
    <x v="268"/>
    <b v="0"/>
    <s v="food/food trucks"/>
    <x v="81"/>
    <n v="69.12"/>
    <x v="7"/>
    <x v="19"/>
  </r>
  <r>
    <n v="1181"/>
    <x v="1181"/>
    <s v="Bringing the best tacos to the streets of Chicago!"/>
    <n v="50000"/>
    <x v="460"/>
    <x v="2"/>
    <x v="0"/>
    <s v="USD"/>
    <n v="1425197321"/>
    <n v="1422605321"/>
    <b v="0"/>
    <x v="83"/>
    <b v="0"/>
    <s v="food/food trucks"/>
    <x v="50"/>
    <n v="1.33"/>
    <x v="7"/>
    <x v="19"/>
  </r>
  <r>
    <n v="1182"/>
    <x v="1182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x v="80"/>
    <b v="0"/>
    <s v="food/food trucks"/>
    <x v="65"/>
    <n v="10.5"/>
    <x v="7"/>
    <x v="19"/>
  </r>
  <r>
    <n v="1183"/>
    <x v="1183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x v="83"/>
    <b v="0"/>
    <s v="food/food trucks"/>
    <x v="65"/>
    <n v="33.33"/>
    <x v="7"/>
    <x v="19"/>
  </r>
  <r>
    <n v="1184"/>
    <x v="1184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x v="269"/>
    <b v="1"/>
    <s v="photography/photobooks"/>
    <x v="2"/>
    <n v="61.56"/>
    <x v="8"/>
    <x v="20"/>
  </r>
  <r>
    <n v="1185"/>
    <x v="1185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x v="112"/>
    <b v="1"/>
    <s v="photography/photobooks"/>
    <x v="2"/>
    <n v="118.74"/>
    <x v="8"/>
    <x v="20"/>
  </r>
  <r>
    <n v="1186"/>
    <x v="1186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x v="252"/>
    <b v="1"/>
    <s v="photography/photobooks"/>
    <x v="13"/>
    <n v="65.08"/>
    <x v="8"/>
    <x v="20"/>
  </r>
  <r>
    <n v="1187"/>
    <x v="1187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x v="16"/>
    <b v="1"/>
    <s v="photography/photobooks"/>
    <x v="3"/>
    <n v="130.16"/>
    <x v="8"/>
    <x v="20"/>
  </r>
  <r>
    <n v="1188"/>
    <x v="1188"/>
    <s v="A photobook of young dancers and their inspiring stories, photographed in beautiful and unique locations."/>
    <n v="2000"/>
    <x v="728"/>
    <x v="0"/>
    <x v="5"/>
    <s v="CAD"/>
    <n v="1482943740"/>
    <n v="1481129340"/>
    <b v="0"/>
    <x v="268"/>
    <b v="1"/>
    <s v="photography/photobooks"/>
    <x v="164"/>
    <n v="37.78"/>
    <x v="8"/>
    <x v="20"/>
  </r>
  <r>
    <n v="1189"/>
    <x v="1189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x v="48"/>
    <b v="1"/>
    <s v="photography/photobooks"/>
    <x v="29"/>
    <n v="112.79"/>
    <x v="8"/>
    <x v="20"/>
  </r>
  <r>
    <n v="1190"/>
    <x v="1190"/>
    <s v="A pairing of self portraiture and writing to shed light on the reality of life with chronic illness."/>
    <n v="500"/>
    <x v="815"/>
    <x v="0"/>
    <x v="0"/>
    <s v="USD"/>
    <n v="1409500725"/>
    <n v="1406908725"/>
    <b v="0"/>
    <x v="62"/>
    <b v="1"/>
    <s v="photography/photobooks"/>
    <x v="165"/>
    <n v="51.92"/>
    <x v="8"/>
    <x v="20"/>
  </r>
  <r>
    <n v="1191"/>
    <x v="1191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x v="51"/>
    <b v="1"/>
    <s v="photography/photobooks"/>
    <x v="15"/>
    <n v="89.24"/>
    <x v="8"/>
    <x v="20"/>
  </r>
  <r>
    <n v="1192"/>
    <x v="1192"/>
    <s v="A macro landscape photography art book &amp; limited edition prints. A Make 100 project."/>
    <n v="100"/>
    <x v="817"/>
    <x v="0"/>
    <x v="1"/>
    <s v="GBP"/>
    <n v="1486814978"/>
    <n v="1484222978"/>
    <b v="0"/>
    <x v="41"/>
    <b v="1"/>
    <s v="photography/photobooks"/>
    <x v="166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x v="270"/>
    <b v="1"/>
    <s v="photography/photobooks"/>
    <x v="3"/>
    <n v="79.97"/>
    <x v="8"/>
    <x v="20"/>
  </r>
  <r>
    <n v="1194"/>
    <x v="1194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x v="271"/>
    <b v="1"/>
    <s v="photography/photobooks"/>
    <x v="167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x v="203"/>
    <b v="1"/>
    <s v="photography/photobooks"/>
    <x v="165"/>
    <n v="79.41"/>
    <x v="8"/>
    <x v="20"/>
  </r>
  <r>
    <n v="1196"/>
    <x v="1196"/>
    <s v="A book of male nudes photographed on location in Ibiza over the last 4 years."/>
    <n v="14500"/>
    <x v="821"/>
    <x v="0"/>
    <x v="1"/>
    <s v="GBP"/>
    <n v="1450467539"/>
    <n v="1447875539"/>
    <b v="0"/>
    <x v="272"/>
    <b v="1"/>
    <s v="photography/photobooks"/>
    <x v="168"/>
    <n v="76.44"/>
    <x v="8"/>
    <x v="20"/>
  </r>
  <r>
    <n v="1197"/>
    <x v="1197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x v="100"/>
    <b v="1"/>
    <s v="photography/photobooks"/>
    <x v="169"/>
    <n v="121"/>
    <x v="8"/>
    <x v="20"/>
  </r>
  <r>
    <n v="1198"/>
    <x v="1198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x v="157"/>
    <b v="1"/>
    <s v="photography/photobooks"/>
    <x v="170"/>
    <n v="54.62"/>
    <x v="8"/>
    <x v="20"/>
  </r>
  <r>
    <n v="1199"/>
    <x v="1199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x v="82"/>
    <b v="1"/>
    <s v="photography/photobooks"/>
    <x v="7"/>
    <n v="299.22000000000003"/>
    <x v="8"/>
    <x v="20"/>
  </r>
  <r>
    <n v="1200"/>
    <x v="1200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x v="273"/>
    <b v="1"/>
    <s v="photography/photobooks"/>
    <x v="9"/>
    <n v="58.53"/>
    <x v="8"/>
    <x v="20"/>
  </r>
  <r>
    <n v="1201"/>
    <x v="1201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x v="112"/>
    <b v="1"/>
    <s v="photography/photobooks"/>
    <x v="21"/>
    <n v="55.37"/>
    <x v="8"/>
    <x v="20"/>
  </r>
  <r>
    <n v="1202"/>
    <x v="1202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x v="197"/>
    <b v="1"/>
    <s v="photography/photobooks"/>
    <x v="171"/>
    <n v="183.8"/>
    <x v="8"/>
    <x v="20"/>
  </r>
  <r>
    <n v="1203"/>
    <x v="1203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x v="21"/>
    <b v="1"/>
    <s v="photography/photobooks"/>
    <x v="21"/>
    <n v="165.35"/>
    <x v="8"/>
    <x v="20"/>
  </r>
  <r>
    <n v="1204"/>
    <x v="1204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x v="7"/>
    <b v="1"/>
    <s v="photography/photobooks"/>
    <x v="33"/>
    <n v="234.79"/>
    <x v="8"/>
    <x v="20"/>
  </r>
  <r>
    <n v="1205"/>
    <x v="1205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x v="95"/>
    <b v="1"/>
    <s v="photography/photobooks"/>
    <x v="7"/>
    <n v="211.48"/>
    <x v="8"/>
    <x v="20"/>
  </r>
  <r>
    <n v="1206"/>
    <x v="1206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x v="58"/>
    <b v="1"/>
    <s v="photography/photobooks"/>
    <x v="41"/>
    <n v="32.340000000000003"/>
    <x v="8"/>
    <x v="20"/>
  </r>
  <r>
    <n v="1207"/>
    <x v="1207"/>
    <s v="A humanistic photo book about ancestral &amp; post-modern Italy."/>
    <n v="16700"/>
    <x v="832"/>
    <x v="0"/>
    <x v="13"/>
    <s v="EUR"/>
    <n v="1459418400"/>
    <n v="1456827573"/>
    <b v="0"/>
    <x v="261"/>
    <b v="1"/>
    <s v="photography/photobooks"/>
    <x v="3"/>
    <n v="123.38"/>
    <x v="8"/>
    <x v="20"/>
  </r>
  <r>
    <n v="1208"/>
    <x v="1208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x v="11"/>
    <b v="1"/>
    <s v="photography/photobooks"/>
    <x v="19"/>
    <n v="207.07"/>
    <x v="8"/>
    <x v="20"/>
  </r>
  <r>
    <n v="1209"/>
    <x v="1209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x v="67"/>
    <b v="1"/>
    <s v="photography/photobooks"/>
    <x v="6"/>
    <n v="138.26"/>
    <x v="8"/>
    <x v="20"/>
  </r>
  <r>
    <n v="1210"/>
    <x v="1210"/>
    <s v="En fotobok om livet i det enda andra GÃ¶teborg i vÃ¤rlden"/>
    <n v="20000"/>
    <x v="835"/>
    <x v="0"/>
    <x v="11"/>
    <s v="SEK"/>
    <n v="1433106000"/>
    <n v="1431124572"/>
    <b v="0"/>
    <x v="273"/>
    <b v="1"/>
    <s v="photography/photobooks"/>
    <x v="172"/>
    <n v="493.82"/>
    <x v="8"/>
    <x v="20"/>
  </r>
  <r>
    <n v="1211"/>
    <x v="1211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x v="79"/>
    <b v="1"/>
    <s v="photography/photobooks"/>
    <x v="7"/>
    <n v="168.5"/>
    <x v="8"/>
    <x v="20"/>
  </r>
  <r>
    <n v="1212"/>
    <x v="1212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x v="183"/>
    <b v="1"/>
    <s v="photography/photobooks"/>
    <x v="32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x v="52"/>
    <b v="1"/>
    <s v="photography/photobooks"/>
    <x v="21"/>
    <n v="61.53"/>
    <x v="8"/>
    <x v="20"/>
  </r>
  <r>
    <n v="1214"/>
    <x v="1214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x v="20"/>
    <b v="1"/>
    <s v="photography/photobooks"/>
    <x v="88"/>
    <n v="105.44"/>
    <x v="8"/>
    <x v="20"/>
  </r>
  <r>
    <n v="1215"/>
    <x v="1215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x v="274"/>
    <b v="1"/>
    <s v="photography/photobooks"/>
    <x v="173"/>
    <n v="71.59"/>
    <x v="8"/>
    <x v="20"/>
  </r>
  <r>
    <n v="1216"/>
    <x v="1216"/>
    <s v="A fine art photography book taking a new look at the art of bonsai."/>
    <n v="14000"/>
    <x v="840"/>
    <x v="0"/>
    <x v="0"/>
    <s v="USD"/>
    <n v="1443826980"/>
    <n v="1441032457"/>
    <b v="0"/>
    <x v="147"/>
    <b v="1"/>
    <s v="photography/photobooks"/>
    <x v="91"/>
    <n v="91.88"/>
    <x v="8"/>
    <x v="20"/>
  </r>
  <r>
    <n v="1217"/>
    <x v="1217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x v="275"/>
    <b v="1"/>
    <s v="photography/photobooks"/>
    <x v="33"/>
    <n v="148.57"/>
    <x v="8"/>
    <x v="20"/>
  </r>
  <r>
    <n v="1218"/>
    <x v="1218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x v="30"/>
    <b v="1"/>
    <s v="photography/photobooks"/>
    <x v="174"/>
    <n v="174.21"/>
    <x v="8"/>
    <x v="20"/>
  </r>
  <r>
    <n v="1219"/>
    <x v="1219"/>
    <s v="The Box is a fine art book of Ron Amato's innovative and seductive photography project."/>
    <n v="16350"/>
    <x v="843"/>
    <x v="0"/>
    <x v="0"/>
    <s v="USD"/>
    <n v="1476961513"/>
    <n v="1474369513"/>
    <b v="0"/>
    <x v="35"/>
    <b v="1"/>
    <s v="photography/photobooks"/>
    <x v="175"/>
    <n v="102.86"/>
    <x v="8"/>
    <x v="20"/>
  </r>
  <r>
    <n v="1220"/>
    <x v="1220"/>
    <s v="A beautiful photo art book of portraits and conversations with people that may expand your idea of gender."/>
    <n v="15000"/>
    <x v="844"/>
    <x v="0"/>
    <x v="12"/>
    <s v="EUR"/>
    <n v="1440515112"/>
    <n v="1437923112"/>
    <b v="0"/>
    <x v="205"/>
    <b v="1"/>
    <s v="photography/photobooks"/>
    <x v="3"/>
    <n v="111.18"/>
    <x v="8"/>
    <x v="20"/>
  </r>
  <r>
    <n v="1221"/>
    <x v="1221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x v="273"/>
    <b v="1"/>
    <s v="photography/photobooks"/>
    <x v="38"/>
    <n v="23.8"/>
    <x v="8"/>
    <x v="20"/>
  </r>
  <r>
    <n v="1222"/>
    <x v="1222"/>
    <s v="Project Pilgrim is my effort to work towards normalizing mental health."/>
    <n v="4000"/>
    <x v="846"/>
    <x v="0"/>
    <x v="5"/>
    <s v="CAD"/>
    <n v="1459483200"/>
    <n v="1456852647"/>
    <b v="0"/>
    <x v="276"/>
    <b v="1"/>
    <s v="photography/photobooks"/>
    <x v="176"/>
    <n v="81.27"/>
    <x v="8"/>
    <x v="20"/>
  </r>
  <r>
    <n v="1223"/>
    <x v="1223"/>
    <s v="A photography book focusing on the people rather than the nature at Yosemite National Park."/>
    <n v="19800"/>
    <x v="847"/>
    <x v="0"/>
    <x v="0"/>
    <s v="USD"/>
    <n v="1478754909"/>
    <n v="1476159309"/>
    <b v="0"/>
    <x v="277"/>
    <b v="1"/>
    <s v="photography/photobooks"/>
    <x v="20"/>
    <n v="116.21"/>
    <x v="8"/>
    <x v="20"/>
  </r>
  <r>
    <n v="1224"/>
    <x v="1224"/>
    <s v="Modern Celtic influenced CD.  Help me finish what I started before the stroke."/>
    <n v="15000"/>
    <x v="848"/>
    <x v="1"/>
    <x v="0"/>
    <s v="USD"/>
    <n v="1402060302"/>
    <n v="1396876302"/>
    <b v="0"/>
    <x v="59"/>
    <b v="0"/>
    <s v="music/world music"/>
    <x v="113"/>
    <n v="58.89"/>
    <x v="4"/>
    <x v="21"/>
  </r>
  <r>
    <n v="1225"/>
    <x v="1225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x v="83"/>
    <b v="0"/>
    <s v="music/world music"/>
    <x v="65"/>
    <n v="44"/>
    <x v="4"/>
    <x v="21"/>
  </r>
  <r>
    <n v="1226"/>
    <x v="1226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x v="244"/>
    <b v="0"/>
    <s v="music/world music"/>
    <x v="65"/>
    <n v="48.43"/>
    <x v="4"/>
    <x v="21"/>
  </r>
  <r>
    <n v="1227"/>
    <x v="1227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x v="78"/>
    <b v="0"/>
    <s v="music/world music"/>
    <x v="50"/>
    <s v="N/A"/>
    <x v="4"/>
    <x v="21"/>
  </r>
  <r>
    <n v="1228"/>
    <x v="1228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x v="54"/>
    <b v="0"/>
    <s v="music/world music"/>
    <x v="1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x v="29"/>
    <b v="0"/>
    <s v="music/world music"/>
    <x v="60"/>
    <n v="25"/>
    <x v="4"/>
    <x v="21"/>
  </r>
  <r>
    <n v="1230"/>
    <x v="1230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x v="78"/>
    <b v="0"/>
    <s v="music/world music"/>
    <x v="50"/>
    <s v="N/A"/>
    <x v="4"/>
    <x v="21"/>
  </r>
  <r>
    <n v="1231"/>
    <x v="1231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x v="78"/>
    <b v="0"/>
    <s v="music/world music"/>
    <x v="50"/>
    <s v="N/A"/>
    <x v="4"/>
    <x v="21"/>
  </r>
  <r>
    <n v="1232"/>
    <x v="1232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x v="29"/>
    <b v="0"/>
    <s v="music/world music"/>
    <x v="60"/>
    <n v="40"/>
    <x v="4"/>
    <x v="21"/>
  </r>
  <r>
    <n v="1233"/>
    <x v="1233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x v="79"/>
    <b v="0"/>
    <s v="music/world music"/>
    <x v="81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x v="78"/>
    <b v="0"/>
    <s v="music/world music"/>
    <x v="50"/>
    <s v="N/A"/>
    <x v="4"/>
    <x v="21"/>
  </r>
  <r>
    <n v="1235"/>
    <x v="1235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x v="79"/>
    <b v="0"/>
    <s v="music/world music"/>
    <x v="56"/>
    <n v="35"/>
    <x v="4"/>
    <x v="21"/>
  </r>
  <r>
    <n v="1236"/>
    <x v="1236"/>
    <s v="Raising money to give the musicians their due."/>
    <n v="2500"/>
    <x v="117"/>
    <x v="1"/>
    <x v="0"/>
    <s v="USD"/>
    <n v="1343491200"/>
    <n v="1342801164"/>
    <b v="0"/>
    <x v="78"/>
    <b v="0"/>
    <s v="music/world music"/>
    <x v="50"/>
    <s v="N/A"/>
    <x v="4"/>
    <x v="21"/>
  </r>
  <r>
    <n v="1237"/>
    <x v="1237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x v="78"/>
    <b v="0"/>
    <s v="music/world music"/>
    <x v="50"/>
    <s v="N/A"/>
    <x v="4"/>
    <x v="21"/>
  </r>
  <r>
    <n v="1238"/>
    <x v="1238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x v="83"/>
    <b v="0"/>
    <s v="music/world music"/>
    <x v="82"/>
    <n v="59.33"/>
    <x v="4"/>
    <x v="21"/>
  </r>
  <r>
    <n v="1239"/>
    <x v="1239"/>
    <s v="Please consider helping us with our new CD and Riverdance Tour"/>
    <n v="2500"/>
    <x v="117"/>
    <x v="1"/>
    <x v="0"/>
    <s v="USD"/>
    <n v="1325804767"/>
    <n v="1323212767"/>
    <b v="0"/>
    <x v="78"/>
    <b v="0"/>
    <s v="music/world music"/>
    <x v="50"/>
    <s v="N/A"/>
    <x v="4"/>
    <x v="21"/>
  </r>
  <r>
    <n v="1240"/>
    <x v="1240"/>
    <s v="Sharing positive vibes of Peace, Love &amp; Unity with the World through conscious Reggae Music!"/>
    <n v="8000"/>
    <x v="854"/>
    <x v="1"/>
    <x v="0"/>
    <s v="USD"/>
    <n v="1373665860"/>
    <n v="1368579457"/>
    <b v="0"/>
    <x v="22"/>
    <b v="0"/>
    <s v="music/world music"/>
    <x v="56"/>
    <n v="30.13"/>
    <x v="4"/>
    <x v="21"/>
  </r>
  <r>
    <n v="1241"/>
    <x v="1241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x v="69"/>
    <b v="0"/>
    <s v="music/world music"/>
    <x v="76"/>
    <n v="74.62"/>
    <x v="4"/>
    <x v="21"/>
  </r>
  <r>
    <n v="1242"/>
    <x v="1242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x v="29"/>
    <b v="0"/>
    <s v="music/world music"/>
    <x v="60"/>
    <n v="5"/>
    <x v="4"/>
    <x v="21"/>
  </r>
  <r>
    <n v="1243"/>
    <x v="1243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x v="44"/>
    <b v="0"/>
    <s v="music/world music"/>
    <x v="51"/>
    <n v="44.5"/>
    <x v="4"/>
    <x v="21"/>
  </r>
  <r>
    <n v="1244"/>
    <x v="1244"/>
    <s v="THEATRUM MUNDI releases DEBUT ALBUM! Pre-order &quot;The Eyes of the Realm&quot; and help make it happen!"/>
    <n v="2000"/>
    <x v="857"/>
    <x v="0"/>
    <x v="0"/>
    <s v="USD"/>
    <n v="1366664400"/>
    <n v="1363981723"/>
    <b v="1"/>
    <x v="43"/>
    <b v="1"/>
    <s v="music/rock"/>
    <x v="3"/>
    <n v="46.13"/>
    <x v="4"/>
    <x v="11"/>
  </r>
  <r>
    <n v="1245"/>
    <x v="1245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x v="57"/>
    <b v="1"/>
    <s v="music/rock"/>
    <x v="28"/>
    <n v="141.47"/>
    <x v="4"/>
    <x v="11"/>
  </r>
  <r>
    <n v="1246"/>
    <x v="1246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x v="162"/>
    <b v="1"/>
    <s v="music/rock"/>
    <x v="16"/>
    <n v="75.48"/>
    <x v="4"/>
    <x v="11"/>
  </r>
  <r>
    <n v="1247"/>
    <x v="1247"/>
    <s v="BRAIN DEAD is going to record their debut EP and they need your help, Bozos!"/>
    <n v="3500"/>
    <x v="860"/>
    <x v="0"/>
    <x v="0"/>
    <s v="USD"/>
    <n v="1367823655"/>
    <n v="1365231655"/>
    <b v="1"/>
    <x v="133"/>
    <b v="1"/>
    <s v="music/rock"/>
    <x v="108"/>
    <n v="85.5"/>
    <x v="4"/>
    <x v="11"/>
  </r>
  <r>
    <n v="1248"/>
    <x v="1248"/>
    <s v="The Vandies make pop rock in glorious Portland, Oregon. Help us fund our first full length album!"/>
    <n v="2500"/>
    <x v="861"/>
    <x v="0"/>
    <x v="0"/>
    <s v="USD"/>
    <n v="1402642740"/>
    <n v="1399563953"/>
    <b v="1"/>
    <x v="211"/>
    <b v="1"/>
    <s v="music/rock"/>
    <x v="143"/>
    <n v="64.25"/>
    <x v="4"/>
    <x v="11"/>
  </r>
  <r>
    <n v="1249"/>
    <x v="1249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x v="75"/>
    <b v="1"/>
    <s v="music/rock"/>
    <x v="3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x v="278"/>
    <b v="1"/>
    <s v="music/rock"/>
    <x v="177"/>
    <n v="118.2"/>
    <x v="4"/>
    <x v="11"/>
  </r>
  <r>
    <n v="1251"/>
    <x v="1251"/>
    <s v="A tour of europe with 3 memphis artist, Jack Oblivian, Harlan T Bobo and Shawn Cripps."/>
    <n v="6000"/>
    <x v="864"/>
    <x v="0"/>
    <x v="0"/>
    <s v="USD"/>
    <n v="1316979167"/>
    <n v="1311795167"/>
    <b v="1"/>
    <x v="142"/>
    <b v="1"/>
    <s v="music/rock"/>
    <x v="21"/>
    <n v="82.54"/>
    <x v="4"/>
    <x v="11"/>
  </r>
  <r>
    <n v="1252"/>
    <x v="1252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x v="261"/>
    <b v="1"/>
    <s v="music/rock"/>
    <x v="178"/>
    <n v="34.17"/>
    <x v="4"/>
    <x v="11"/>
  </r>
  <r>
    <n v="1253"/>
    <x v="1253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x v="279"/>
    <b v="1"/>
    <s v="music/rock"/>
    <x v="179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x v="261"/>
    <b v="1"/>
    <s v="music/rock"/>
    <x v="171"/>
    <n v="94.49"/>
    <x v="4"/>
    <x v="11"/>
  </r>
  <r>
    <n v="1255"/>
    <x v="1255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x v="280"/>
    <b v="1"/>
    <s v="music/rock"/>
    <x v="180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x v="281"/>
    <b v="1"/>
    <s v="music/rock"/>
    <x v="90"/>
    <n v="98.03"/>
    <x v="4"/>
    <x v="11"/>
  </r>
  <r>
    <n v="1257"/>
    <x v="1257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x v="282"/>
    <b v="1"/>
    <s v="music/rock"/>
    <x v="181"/>
    <n v="92.1"/>
    <x v="4"/>
    <x v="11"/>
  </r>
  <r>
    <n v="1258"/>
    <x v="1258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x v="283"/>
    <b v="1"/>
    <s v="music/rock"/>
    <x v="182"/>
    <n v="38.18"/>
    <x v="4"/>
    <x v="11"/>
  </r>
  <r>
    <n v="1259"/>
    <x v="1259"/>
    <s v="Falling From One is currently in the studio recording their first CD and they need your help!"/>
    <n v="2500"/>
    <x v="872"/>
    <x v="0"/>
    <x v="0"/>
    <s v="USD"/>
    <n v="1402286340"/>
    <n v="1399504664"/>
    <b v="1"/>
    <x v="93"/>
    <b v="1"/>
    <s v="music/rock"/>
    <x v="3"/>
    <n v="27.15"/>
    <x v="4"/>
    <x v="11"/>
  </r>
  <r>
    <n v="1260"/>
    <x v="1260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x v="142"/>
    <b v="1"/>
    <s v="music/rock"/>
    <x v="35"/>
    <n v="50.69"/>
    <x v="4"/>
    <x v="11"/>
  </r>
  <r>
    <n v="1261"/>
    <x v="1261"/>
    <s v="We just recorded a stellar EP and we're trying to put it out on vinyl.  Can you help these punx out?"/>
    <n v="2000"/>
    <x v="874"/>
    <x v="0"/>
    <x v="0"/>
    <s v="USD"/>
    <n v="1390983227"/>
    <n v="1388391227"/>
    <b v="1"/>
    <x v="47"/>
    <b v="1"/>
    <s v="music/rock"/>
    <x v="7"/>
    <n v="38.94"/>
    <x v="4"/>
    <x v="11"/>
  </r>
  <r>
    <n v="1262"/>
    <x v="1262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x v="217"/>
    <b v="1"/>
    <s v="music/rock"/>
    <x v="105"/>
    <n v="77.64"/>
    <x v="4"/>
    <x v="11"/>
  </r>
  <r>
    <n v="1263"/>
    <x v="1263"/>
    <s v="A fresh batch of chaos from Toledo, Ohio's reggae-rockers, Tropic Bombs!"/>
    <n v="1500"/>
    <x v="137"/>
    <x v="0"/>
    <x v="0"/>
    <s v="USD"/>
    <n v="1396054800"/>
    <n v="1393034470"/>
    <b v="1"/>
    <x v="14"/>
    <b v="1"/>
    <s v="music/rock"/>
    <x v="17"/>
    <n v="43.54"/>
    <x v="4"/>
    <x v="11"/>
  </r>
  <r>
    <n v="1264"/>
    <x v="1264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x v="69"/>
    <b v="1"/>
    <s v="music/rock"/>
    <x v="183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x v="36"/>
    <b v="1"/>
    <s v="music/rock"/>
    <x v="17"/>
    <n v="63.18"/>
    <x v="4"/>
    <x v="11"/>
  </r>
  <r>
    <n v="1266"/>
    <x v="1266"/>
    <s v="We are looking to record our first EP produced by Aaron Harris (ISIS/Palms) at Studio West."/>
    <n v="9500"/>
    <x v="878"/>
    <x v="0"/>
    <x v="0"/>
    <s v="USD"/>
    <n v="1389474145"/>
    <n v="1386882145"/>
    <b v="1"/>
    <x v="133"/>
    <b v="1"/>
    <s v="music/rock"/>
    <x v="8"/>
    <n v="190.9"/>
    <x v="4"/>
    <x v="11"/>
  </r>
  <r>
    <n v="1267"/>
    <x v="1267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x v="180"/>
    <b v="1"/>
    <s v="music/rock"/>
    <x v="21"/>
    <n v="140.86000000000001"/>
    <x v="4"/>
    <x v="11"/>
  </r>
  <r>
    <n v="1268"/>
    <x v="1268"/>
    <s v="Full Devil Jacket Is releasing their first record in over 12 yrs and we want you to be a part of it!"/>
    <n v="12000"/>
    <x v="704"/>
    <x v="0"/>
    <x v="0"/>
    <s v="USD"/>
    <n v="1379708247"/>
    <n v="1377116247"/>
    <b v="1"/>
    <x v="0"/>
    <b v="1"/>
    <s v="music/rock"/>
    <x v="16"/>
    <n v="76.92"/>
    <x v="4"/>
    <x v="11"/>
  </r>
  <r>
    <n v="1269"/>
    <x v="1269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x v="190"/>
    <b v="1"/>
    <s v="music/rock"/>
    <x v="15"/>
    <n v="99.16"/>
    <x v="4"/>
    <x v="11"/>
  </r>
  <r>
    <n v="1270"/>
    <x v="1270"/>
    <s v="We make awake metal using violins in place of guitars and want to record a full length album."/>
    <n v="10000"/>
    <x v="881"/>
    <x v="0"/>
    <x v="0"/>
    <s v="USD"/>
    <n v="1332704042"/>
    <n v="1327523642"/>
    <b v="1"/>
    <x v="39"/>
    <b v="1"/>
    <s v="music/rock"/>
    <x v="41"/>
    <n v="67.88"/>
    <x v="4"/>
    <x v="11"/>
  </r>
  <r>
    <n v="1271"/>
    <x v="1271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x v="162"/>
    <b v="1"/>
    <s v="music/rock"/>
    <x v="21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x v="33"/>
    <b v="1"/>
    <s v="music/rock"/>
    <x v="6"/>
    <n v="189.29"/>
    <x v="4"/>
    <x v="11"/>
  </r>
  <r>
    <n v="1273"/>
    <x v="1273"/>
    <s v="Run Coyote is raising funds to produce their debut album - &quot;Youth Haunts&quot; - on vinyl LP and CD"/>
    <n v="4000"/>
    <x v="884"/>
    <x v="0"/>
    <x v="5"/>
    <s v="CAD"/>
    <n v="1409506291"/>
    <n v="1406914291"/>
    <b v="1"/>
    <x v="241"/>
    <b v="1"/>
    <s v="music/rock"/>
    <x v="3"/>
    <n v="76.67"/>
    <x v="4"/>
    <x v="11"/>
  </r>
  <r>
    <n v="1274"/>
    <x v="1274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x v="284"/>
    <b v="1"/>
    <s v="music/rock"/>
    <x v="19"/>
    <n v="82.96"/>
    <x v="4"/>
    <x v="11"/>
  </r>
  <r>
    <n v="1275"/>
    <x v="1275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x v="285"/>
    <b v="1"/>
    <s v="music/rock"/>
    <x v="184"/>
    <n v="62.52"/>
    <x v="4"/>
    <x v="11"/>
  </r>
  <r>
    <n v="1276"/>
    <x v="1276"/>
    <s v="Sponsor this Brooklyn punk band's debut seven-inch, MR. DREAM GOES TO JAIL."/>
    <n v="3000"/>
    <x v="887"/>
    <x v="0"/>
    <x v="0"/>
    <s v="USD"/>
    <n v="1251777600"/>
    <n v="1247504047"/>
    <b v="1"/>
    <x v="32"/>
    <b v="1"/>
    <s v="music/rock"/>
    <x v="3"/>
    <n v="46.07"/>
    <x v="4"/>
    <x v="11"/>
  </r>
  <r>
    <n v="1277"/>
    <x v="1277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x v="286"/>
    <b v="1"/>
    <s v="music/rock"/>
    <x v="6"/>
    <n v="38.54"/>
    <x v="4"/>
    <x v="11"/>
  </r>
  <r>
    <n v="1278"/>
    <x v="1278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x v="245"/>
    <b v="1"/>
    <s v="music/rock"/>
    <x v="19"/>
    <n v="53.01"/>
    <x v="4"/>
    <x v="11"/>
  </r>
  <r>
    <n v="1279"/>
    <x v="1279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x v="143"/>
    <b v="1"/>
    <s v="music/rock"/>
    <x v="38"/>
    <n v="73.36"/>
    <x v="4"/>
    <x v="11"/>
  </r>
  <r>
    <n v="1280"/>
    <x v="1280"/>
    <s v="Nothing More is recording their forthcoming record and needs to join forces with you to make this album HUGE! "/>
    <n v="15000"/>
    <x v="891"/>
    <x v="0"/>
    <x v="0"/>
    <s v="USD"/>
    <n v="1299003054"/>
    <n v="1291227054"/>
    <b v="1"/>
    <x v="208"/>
    <b v="1"/>
    <s v="music/rock"/>
    <x v="38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x v="142"/>
    <b v="1"/>
    <s v="music/rock"/>
    <x v="38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x v="220"/>
    <b v="1"/>
    <s v="music/rock"/>
    <x v="39"/>
    <n v="67.67"/>
    <x v="4"/>
    <x v="11"/>
  </r>
  <r>
    <n v="1283"/>
    <x v="1283"/>
    <s v="Our 3rd album is halfway complete, but we need your help to record, mix and master the final product!"/>
    <n v="1000"/>
    <x v="894"/>
    <x v="0"/>
    <x v="0"/>
    <s v="USD"/>
    <n v="1362974400"/>
    <n v="1360948389"/>
    <b v="1"/>
    <x v="19"/>
    <b v="1"/>
    <s v="music/rock"/>
    <x v="185"/>
    <n v="95.93"/>
    <x v="4"/>
    <x v="11"/>
  </r>
  <r>
    <n v="1284"/>
    <x v="1284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x v="162"/>
    <b v="1"/>
    <s v="theater/plays"/>
    <x v="7"/>
    <n v="65.16"/>
    <x v="1"/>
    <x v="6"/>
  </r>
  <r>
    <n v="1285"/>
    <x v="1285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x v="287"/>
    <b v="1"/>
    <s v="theater/plays"/>
    <x v="21"/>
    <n v="32.270000000000003"/>
    <x v="1"/>
    <x v="6"/>
  </r>
  <r>
    <n v="1286"/>
    <x v="1286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x v="9"/>
    <b v="1"/>
    <s v="theater/plays"/>
    <x v="29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x v="20"/>
    <b v="1"/>
    <s v="theater/plays"/>
    <x v="186"/>
    <n v="24.2"/>
    <x v="1"/>
    <x v="6"/>
  </r>
  <r>
    <n v="1288"/>
    <x v="1288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x v="42"/>
    <b v="1"/>
    <s v="theater/plays"/>
    <x v="8"/>
    <n v="65.87"/>
    <x v="1"/>
    <x v="6"/>
  </r>
  <r>
    <n v="1289"/>
    <x v="1289"/>
    <s v="A chilling original Edwardian Comedy of errors and foolishness made for the Patrick Henry College stage."/>
    <n v="1500"/>
    <x v="367"/>
    <x v="0"/>
    <x v="0"/>
    <s v="USD"/>
    <n v="1483499645"/>
    <n v="1480907645"/>
    <b v="0"/>
    <x v="47"/>
    <b v="1"/>
    <s v="theater/plays"/>
    <x v="105"/>
    <n v="36.08"/>
    <x v="1"/>
    <x v="6"/>
  </r>
  <r>
    <n v="1290"/>
    <x v="1290"/>
    <s v="Sometimes your Heart has to STOP for your Life to START."/>
    <n v="3500"/>
    <x v="900"/>
    <x v="0"/>
    <x v="0"/>
    <s v="USD"/>
    <n v="1429772340"/>
    <n v="1427121931"/>
    <b v="0"/>
    <x v="48"/>
    <b v="1"/>
    <s v="theater/plays"/>
    <x v="15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x v="288"/>
    <b v="1"/>
    <s v="theater/plays"/>
    <x v="91"/>
    <n v="104.07"/>
    <x v="1"/>
    <x v="6"/>
  </r>
  <r>
    <n v="1292"/>
    <x v="1292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x v="47"/>
    <b v="1"/>
    <s v="theater/plays"/>
    <x v="5"/>
    <n v="35.96"/>
    <x v="1"/>
    <x v="6"/>
  </r>
  <r>
    <n v="1293"/>
    <x v="1293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x v="148"/>
    <b v="1"/>
    <s v="theater/plays"/>
    <x v="21"/>
    <n v="127.79"/>
    <x v="1"/>
    <x v="6"/>
  </r>
  <r>
    <n v="1294"/>
    <x v="1294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x v="19"/>
    <b v="1"/>
    <s v="theater/plays"/>
    <x v="108"/>
    <n v="27.73"/>
    <x v="1"/>
    <x v="6"/>
  </r>
  <r>
    <n v="1295"/>
    <x v="1295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x v="31"/>
    <b v="1"/>
    <s v="theater/plays"/>
    <x v="21"/>
    <n v="39.83"/>
    <x v="1"/>
    <x v="6"/>
  </r>
  <r>
    <n v="1296"/>
    <x v="1296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x v="23"/>
    <b v="1"/>
    <s v="theater/plays"/>
    <x v="48"/>
    <n v="52.17"/>
    <x v="1"/>
    <x v="6"/>
  </r>
  <r>
    <n v="1297"/>
    <x v="1297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x v="146"/>
    <b v="1"/>
    <s v="theater/plays"/>
    <x v="5"/>
    <n v="92.04"/>
    <x v="1"/>
    <x v="6"/>
  </r>
  <r>
    <n v="1298"/>
    <x v="1298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x v="51"/>
    <b v="1"/>
    <s v="theater/plays"/>
    <x v="2"/>
    <n v="63.42"/>
    <x v="1"/>
    <x v="6"/>
  </r>
  <r>
    <n v="1299"/>
    <x v="1299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x v="58"/>
    <b v="1"/>
    <s v="theater/plays"/>
    <x v="39"/>
    <n v="135.63"/>
    <x v="1"/>
    <x v="6"/>
  </r>
  <r>
    <n v="1300"/>
    <x v="1300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x v="54"/>
    <b v="1"/>
    <s v="theater/plays"/>
    <x v="165"/>
    <n v="168.75"/>
    <x v="1"/>
    <x v="6"/>
  </r>
  <r>
    <n v="1301"/>
    <x v="1301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x v="60"/>
    <b v="1"/>
    <s v="theater/plays"/>
    <x v="33"/>
    <n v="70.86"/>
    <x v="1"/>
    <x v="6"/>
  </r>
  <r>
    <n v="1302"/>
    <x v="1302"/>
    <s v="Boys of a Certain Age is a unique and special show that we're trying to remount in New York City in 2017."/>
    <n v="2500"/>
    <x v="911"/>
    <x v="0"/>
    <x v="0"/>
    <s v="USD"/>
    <n v="1480559011"/>
    <n v="1477963411"/>
    <b v="0"/>
    <x v="133"/>
    <b v="1"/>
    <s v="theater/plays"/>
    <x v="8"/>
    <n v="50"/>
    <x v="1"/>
    <x v="6"/>
  </r>
  <r>
    <n v="1303"/>
    <x v="1303"/>
    <s v="Groundbreaking queer theatre."/>
    <n v="3500"/>
    <x v="912"/>
    <x v="0"/>
    <x v="1"/>
    <s v="GBP"/>
    <n v="1469962800"/>
    <n v="1468578920"/>
    <b v="0"/>
    <x v="52"/>
    <b v="1"/>
    <s v="theater/plays"/>
    <x v="22"/>
    <n v="42.21"/>
    <x v="1"/>
    <x v="6"/>
  </r>
  <r>
    <n v="1304"/>
    <x v="1304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x v="201"/>
    <b v="0"/>
    <s v="technology/wearables"/>
    <x v="67"/>
    <n v="152.41"/>
    <x v="2"/>
    <x v="8"/>
  </r>
  <r>
    <n v="1305"/>
    <x v="1305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x v="48"/>
    <b v="0"/>
    <s v="technology/wearables"/>
    <x v="73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x v="289"/>
    <b v="0"/>
    <s v="technology/wearables"/>
    <x v="187"/>
    <n v="201.6"/>
    <x v="2"/>
    <x v="8"/>
  </r>
  <r>
    <n v="1307"/>
    <x v="1307"/>
    <s v="Get VR to Everyone with Mailable, Ready to Use Viewers"/>
    <n v="50000"/>
    <x v="916"/>
    <x v="1"/>
    <x v="0"/>
    <s v="USD"/>
    <n v="1455710679"/>
    <n v="1453118679"/>
    <b v="0"/>
    <x v="43"/>
    <b v="0"/>
    <s v="technology/wearables"/>
    <x v="81"/>
    <n v="127.93"/>
    <x v="2"/>
    <x v="8"/>
  </r>
  <r>
    <n v="1308"/>
    <x v="1308"/>
    <s v="Boost Band, a wristband that charges any device"/>
    <n v="10000"/>
    <x v="917"/>
    <x v="1"/>
    <x v="0"/>
    <s v="USD"/>
    <n v="1475937812"/>
    <n v="1472481812"/>
    <b v="0"/>
    <x v="44"/>
    <b v="0"/>
    <s v="technology/wearables"/>
    <x v="57"/>
    <n v="29.89"/>
    <x v="2"/>
    <x v="8"/>
  </r>
  <r>
    <n v="1309"/>
    <x v="1309"/>
    <s v="Wicked fun and built for excitement, CORE is the safest and most versatile speaker you've ever worn."/>
    <n v="11500"/>
    <x v="918"/>
    <x v="1"/>
    <x v="0"/>
    <s v="USD"/>
    <n v="1444943468"/>
    <n v="1441919468"/>
    <b v="0"/>
    <x v="2"/>
    <b v="0"/>
    <s v="technology/wearables"/>
    <x v="20"/>
    <n v="367.97"/>
    <x v="2"/>
    <x v="8"/>
  </r>
  <r>
    <n v="1310"/>
    <x v="1310"/>
    <s v="An essential hoodie that holds all sized smart phones and keep your headphone wires tangle free."/>
    <n v="20000"/>
    <x v="109"/>
    <x v="1"/>
    <x v="0"/>
    <s v="USD"/>
    <n v="1471622450"/>
    <n v="1467734450"/>
    <b v="0"/>
    <x v="54"/>
    <b v="0"/>
    <s v="technology/wearables"/>
    <x v="63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x v="61"/>
    <b v="0"/>
    <s v="technology/wearables"/>
    <x v="188"/>
    <n v="800.7"/>
    <x v="2"/>
    <x v="8"/>
  </r>
  <r>
    <n v="1312"/>
    <x v="1312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x v="29"/>
    <b v="0"/>
    <s v="technology/wearables"/>
    <x v="60"/>
    <n v="28"/>
    <x v="2"/>
    <x v="8"/>
  </r>
  <r>
    <n v="1313"/>
    <x v="1313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x v="259"/>
    <b v="0"/>
    <s v="technology/wearables"/>
    <x v="134"/>
    <n v="102.02"/>
    <x v="2"/>
    <x v="8"/>
  </r>
  <r>
    <n v="1314"/>
    <x v="1314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x v="202"/>
    <b v="0"/>
    <s v="technology/wearables"/>
    <x v="60"/>
    <n v="184.36"/>
    <x v="2"/>
    <x v="8"/>
  </r>
  <r>
    <n v="1315"/>
    <x v="1315"/>
    <s v="Zoom will happen - THANK YOU! Received outside funding due amazing early success!"/>
    <n v="100000"/>
    <x v="923"/>
    <x v="1"/>
    <x v="0"/>
    <s v="USD"/>
    <n v="1446771600"/>
    <n v="1443700648"/>
    <b v="0"/>
    <x v="290"/>
    <b v="0"/>
    <s v="technology/wearables"/>
    <x v="67"/>
    <n v="162.91999999999999"/>
    <x v="2"/>
    <x v="8"/>
  </r>
  <r>
    <n v="1316"/>
    <x v="1316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x v="29"/>
    <b v="0"/>
    <s v="technology/wearables"/>
    <x v="50"/>
    <n v="1"/>
    <x v="2"/>
    <x v="8"/>
  </r>
  <r>
    <n v="1317"/>
    <x v="1317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x v="10"/>
    <b v="0"/>
    <s v="technology/wearables"/>
    <x v="52"/>
    <n v="603.53"/>
    <x v="2"/>
    <x v="8"/>
  </r>
  <r>
    <n v="1318"/>
    <x v="1318"/>
    <s v="Your Dog's Best Friend._x000a_Revolutionize the way you care about your pups and brings you peace of mind."/>
    <n v="40000"/>
    <x v="925"/>
    <x v="1"/>
    <x v="0"/>
    <s v="USD"/>
    <n v="1420938172"/>
    <n v="1418346172"/>
    <b v="0"/>
    <x v="125"/>
    <b v="0"/>
    <s v="technology/wearables"/>
    <x v="77"/>
    <n v="45.41"/>
    <x v="2"/>
    <x v="8"/>
  </r>
  <r>
    <n v="1319"/>
    <x v="1319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x v="82"/>
    <b v="0"/>
    <s v="technology/wearables"/>
    <x v="77"/>
    <n v="97.33"/>
    <x v="2"/>
    <x v="8"/>
  </r>
  <r>
    <n v="1320"/>
    <x v="1320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x v="83"/>
    <b v="0"/>
    <s v="technology/wearables"/>
    <x v="60"/>
    <n v="167.67"/>
    <x v="2"/>
    <x v="8"/>
  </r>
  <r>
    <n v="1321"/>
    <x v="1321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x v="63"/>
    <b v="0"/>
    <s v="technology/wearables"/>
    <x v="60"/>
    <n v="859.86"/>
    <x v="2"/>
    <x v="8"/>
  </r>
  <r>
    <n v="1322"/>
    <x v="1322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x v="80"/>
    <b v="0"/>
    <s v="technology/wearables"/>
    <x v="50"/>
    <n v="26.5"/>
    <x v="2"/>
    <x v="8"/>
  </r>
  <r>
    <n v="1323"/>
    <x v="1323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x v="34"/>
    <b v="0"/>
    <s v="technology/wearables"/>
    <x v="114"/>
    <n v="30.27"/>
    <x v="2"/>
    <x v="8"/>
  </r>
  <r>
    <n v="1324"/>
    <x v="1324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x v="240"/>
    <b v="0"/>
    <s v="technology/wearables"/>
    <x v="54"/>
    <n v="54.67"/>
    <x v="2"/>
    <x v="8"/>
  </r>
  <r>
    <n v="1325"/>
    <x v="1325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x v="22"/>
    <b v="0"/>
    <s v="technology/wearables"/>
    <x v="53"/>
    <n v="60.75"/>
    <x v="2"/>
    <x v="8"/>
  </r>
  <r>
    <n v="1326"/>
    <x v="1326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x v="202"/>
    <b v="0"/>
    <s v="technology/wearables"/>
    <x v="60"/>
    <n v="102.73"/>
    <x v="2"/>
    <x v="8"/>
  </r>
  <r>
    <n v="1327"/>
    <x v="1327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x v="14"/>
    <b v="0"/>
    <s v="technology/wearables"/>
    <x v="65"/>
    <n v="41.59"/>
    <x v="2"/>
    <x v="8"/>
  </r>
  <r>
    <n v="1328"/>
    <x v="1328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x v="41"/>
    <b v="0"/>
    <s v="technology/wearables"/>
    <x v="53"/>
    <n v="116.53"/>
    <x v="2"/>
    <x v="8"/>
  </r>
  <r>
    <n v="1329"/>
    <x v="1329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x v="82"/>
    <b v="0"/>
    <s v="technology/wearables"/>
    <x v="60"/>
    <n v="45.33"/>
    <x v="2"/>
    <x v="8"/>
  </r>
  <r>
    <n v="1330"/>
    <x v="1330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x v="133"/>
    <b v="0"/>
    <s v="technology/wearables"/>
    <x v="66"/>
    <n v="157.46"/>
    <x v="2"/>
    <x v="8"/>
  </r>
  <r>
    <n v="1331"/>
    <x v="1331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x v="69"/>
    <b v="0"/>
    <s v="technology/wearables"/>
    <x v="60"/>
    <n v="100.5"/>
    <x v="2"/>
    <x v="8"/>
  </r>
  <r>
    <n v="1332"/>
    <x v="1332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x v="78"/>
    <b v="0"/>
    <s v="technology/wearables"/>
    <x v="50"/>
    <s v="N/A"/>
    <x v="2"/>
    <x v="8"/>
  </r>
  <r>
    <n v="1333"/>
    <x v="1333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x v="78"/>
    <b v="0"/>
    <s v="technology/wearables"/>
    <x v="50"/>
    <s v="N/A"/>
    <x v="2"/>
    <x v="8"/>
  </r>
  <r>
    <n v="1334"/>
    <x v="1334"/>
    <s v="A wearable device that allows you to dock and operate your phone hands-free anywhere and everywhere!"/>
    <n v="133000"/>
    <x v="938"/>
    <x v="1"/>
    <x v="0"/>
    <s v="USD"/>
    <n v="1457721287"/>
    <n v="1455129287"/>
    <b v="0"/>
    <x v="222"/>
    <b v="0"/>
    <s v="technology/wearables"/>
    <x v="57"/>
    <n v="51.82"/>
    <x v="2"/>
    <x v="8"/>
  </r>
  <r>
    <n v="1335"/>
    <x v="1335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x v="38"/>
    <b v="0"/>
    <s v="technology/wearables"/>
    <x v="68"/>
    <n v="308.75"/>
    <x v="2"/>
    <x v="8"/>
  </r>
  <r>
    <n v="1336"/>
    <x v="1336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x v="291"/>
    <b v="0"/>
    <s v="technology/wearables"/>
    <x v="189"/>
    <n v="379.23"/>
    <x v="2"/>
    <x v="8"/>
  </r>
  <r>
    <n v="1337"/>
    <x v="1337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x v="205"/>
    <b v="0"/>
    <s v="technology/wearables"/>
    <x v="190"/>
    <n v="176.36"/>
    <x v="2"/>
    <x v="8"/>
  </r>
  <r>
    <n v="1338"/>
    <x v="1338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x v="41"/>
    <b v="0"/>
    <s v="technology/wearables"/>
    <x v="56"/>
    <n v="66.069999999999993"/>
    <x v="2"/>
    <x v="8"/>
  </r>
  <r>
    <n v="1339"/>
    <x v="1339"/>
    <s v="World's Smallest customizable Phone &amp; GPS Watch for kids !"/>
    <n v="50000"/>
    <x v="943"/>
    <x v="1"/>
    <x v="0"/>
    <s v="USD"/>
    <n v="1418056315"/>
    <n v="1414164715"/>
    <b v="0"/>
    <x v="77"/>
    <b v="0"/>
    <s v="technology/wearables"/>
    <x v="113"/>
    <n v="89.65"/>
    <x v="2"/>
    <x v="8"/>
  </r>
  <r>
    <n v="1340"/>
    <x v="1340"/>
    <s v="I would like to make nicer, more stylish looking frames for the Google Glass using 3D printing technology."/>
    <n v="1680"/>
    <x v="117"/>
    <x v="1"/>
    <x v="0"/>
    <s v="USD"/>
    <n v="1408112253"/>
    <n v="1405520253"/>
    <b v="0"/>
    <x v="78"/>
    <b v="0"/>
    <s v="technology/wearables"/>
    <x v="50"/>
    <s v="N/A"/>
    <x v="2"/>
    <x v="8"/>
  </r>
  <r>
    <n v="1341"/>
    <x v="1341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x v="67"/>
    <b v="0"/>
    <s v="technology/wearables"/>
    <x v="140"/>
    <n v="382.39"/>
    <x v="2"/>
    <x v="8"/>
  </r>
  <r>
    <n v="1342"/>
    <x v="1342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x v="29"/>
    <b v="0"/>
    <s v="technology/wearables"/>
    <x v="50"/>
    <n v="100"/>
    <x v="2"/>
    <x v="8"/>
  </r>
  <r>
    <n v="1343"/>
    <x v="1343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x v="292"/>
    <b v="0"/>
    <s v="technology/wearables"/>
    <x v="21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x v="237"/>
    <b v="1"/>
    <s v="publishing/nonfiction"/>
    <x v="191"/>
    <n v="40.76"/>
    <x v="3"/>
    <x v="9"/>
  </r>
  <r>
    <n v="1345"/>
    <x v="1345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x v="63"/>
    <b v="1"/>
    <s v="publishing/nonfiction"/>
    <x v="105"/>
    <n v="53.57"/>
    <x v="3"/>
    <x v="9"/>
  </r>
  <r>
    <n v="1346"/>
    <x v="1346"/>
    <s v="An anthology of nonfiction stories written by Nepal's Lesbian, Gay, Bisexual, and Transgender (LGBT) community."/>
    <n v="4900"/>
    <x v="947"/>
    <x v="0"/>
    <x v="0"/>
    <s v="USD"/>
    <n v="1372297751"/>
    <n v="1369705751"/>
    <b v="0"/>
    <x v="184"/>
    <b v="1"/>
    <s v="publishing/nonfiction"/>
    <x v="92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x v="162"/>
    <b v="1"/>
    <s v="publishing/nonfiction"/>
    <x v="21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x v="55"/>
    <b v="1"/>
    <s v="publishing/nonfiction"/>
    <x v="21"/>
    <n v="230.19"/>
    <x v="3"/>
    <x v="9"/>
  </r>
  <r>
    <n v="1349"/>
    <x v="1349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x v="293"/>
    <b v="1"/>
    <s v="publishing/nonfiction"/>
    <x v="142"/>
    <n v="59.36"/>
    <x v="3"/>
    <x v="9"/>
  </r>
  <r>
    <n v="1350"/>
    <x v="1350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x v="76"/>
    <b v="1"/>
    <s v="publishing/nonfiction"/>
    <x v="3"/>
    <n v="66.7"/>
    <x v="3"/>
    <x v="9"/>
  </r>
  <r>
    <n v="1351"/>
    <x v="1351"/>
    <s v="Discover your purpose, live a more fulfilling life, leave a positive footprint on society."/>
    <n v="20000"/>
    <x v="952"/>
    <x v="0"/>
    <x v="0"/>
    <s v="USD"/>
    <n v="1455299144"/>
    <n v="1452707144"/>
    <b v="0"/>
    <x v="148"/>
    <b v="1"/>
    <s v="publishing/nonfiction"/>
    <x v="7"/>
    <n v="168.78"/>
    <x v="3"/>
    <x v="9"/>
  </r>
  <r>
    <n v="1352"/>
    <x v="1352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x v="294"/>
    <b v="1"/>
    <s v="publishing/nonfiction"/>
    <x v="104"/>
    <n v="59.97"/>
    <x v="3"/>
    <x v="9"/>
  </r>
  <r>
    <n v="1353"/>
    <x v="1353"/>
    <s v="A book that teaches aspiring writers how to get from a basic idea to a fully rewritten screenplay."/>
    <n v="1000"/>
    <x v="954"/>
    <x v="0"/>
    <x v="0"/>
    <s v="USD"/>
    <n v="1362960000"/>
    <n v="1359946188"/>
    <b v="0"/>
    <x v="288"/>
    <b v="1"/>
    <s v="publishing/nonfiction"/>
    <x v="84"/>
    <n v="31.81"/>
    <x v="3"/>
    <x v="9"/>
  </r>
  <r>
    <n v="1354"/>
    <x v="1354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x v="31"/>
    <b v="1"/>
    <s v="publishing/nonfiction"/>
    <x v="22"/>
    <n v="24.42"/>
    <x v="3"/>
    <x v="9"/>
  </r>
  <r>
    <n v="1355"/>
    <x v="1355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x v="212"/>
    <b v="1"/>
    <s v="publishing/nonfiction"/>
    <x v="4"/>
    <n v="25.35"/>
    <x v="3"/>
    <x v="9"/>
  </r>
  <r>
    <n v="1356"/>
    <x v="1356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x v="45"/>
    <b v="1"/>
    <s v="publishing/nonfiction"/>
    <x v="25"/>
    <n v="71.44"/>
    <x v="3"/>
    <x v="9"/>
  </r>
  <r>
    <n v="1357"/>
    <x v="1357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x v="71"/>
    <b v="1"/>
    <s v="publishing/nonfiction"/>
    <x v="105"/>
    <n v="38.549999999999997"/>
    <x v="3"/>
    <x v="9"/>
  </r>
  <r>
    <n v="1358"/>
    <x v="1358"/>
    <s v="I am working on a book about what people do when they visit Masada, an ancient fortress in the Judean desert."/>
    <n v="3000"/>
    <x v="959"/>
    <x v="0"/>
    <x v="0"/>
    <s v="USD"/>
    <n v="1309009323"/>
    <n v="1306417323"/>
    <b v="0"/>
    <x v="72"/>
    <b v="1"/>
    <s v="publishing/nonfiction"/>
    <x v="20"/>
    <n v="68.37"/>
    <x v="3"/>
    <x v="9"/>
  </r>
  <r>
    <n v="1359"/>
    <x v="1359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x v="10"/>
    <b v="1"/>
    <s v="publishing/nonfiction"/>
    <x v="31"/>
    <n v="40.21"/>
    <x v="3"/>
    <x v="9"/>
  </r>
  <r>
    <n v="1360"/>
    <x v="1360"/>
    <s v="So Bad, It's Good! is a guide to finding the best films for your bad movie night."/>
    <n v="1500"/>
    <x v="961"/>
    <x v="0"/>
    <x v="0"/>
    <s v="USD"/>
    <n v="1343943420"/>
    <n v="1341524220"/>
    <b v="0"/>
    <x v="75"/>
    <b v="1"/>
    <s v="publishing/nonfiction"/>
    <x v="36"/>
    <n v="32.07"/>
    <x v="3"/>
    <x v="9"/>
  </r>
  <r>
    <n v="1361"/>
    <x v="1361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x v="295"/>
    <b v="1"/>
    <s v="publishing/nonfiction"/>
    <x v="9"/>
    <n v="28.63"/>
    <x v="3"/>
    <x v="9"/>
  </r>
  <r>
    <n v="1362"/>
    <x v="1362"/>
    <s v="The never-before-told story of Karl Barth's (first and only) journey to the United States in 1962."/>
    <n v="1000"/>
    <x v="963"/>
    <x v="0"/>
    <x v="0"/>
    <s v="USD"/>
    <n v="1378592731"/>
    <n v="1373408731"/>
    <b v="0"/>
    <x v="20"/>
    <b v="1"/>
    <s v="publishing/nonfiction"/>
    <x v="15"/>
    <n v="43.64"/>
    <x v="3"/>
    <x v="9"/>
  </r>
  <r>
    <n v="1363"/>
    <x v="1363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x v="81"/>
    <b v="1"/>
    <s v="publishing/nonfiction"/>
    <x v="8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x v="296"/>
    <b v="1"/>
    <s v="music/rock"/>
    <x v="17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x v="297"/>
    <b v="1"/>
    <s v="music/rock"/>
    <x v="8"/>
    <n v="81.739999999999995"/>
    <x v="4"/>
    <x v="11"/>
  </r>
  <r>
    <n v="1366"/>
    <x v="1366"/>
    <s v="A musical memorial for Alexi Petersen."/>
    <n v="7500"/>
    <x v="966"/>
    <x v="0"/>
    <x v="0"/>
    <s v="USD"/>
    <n v="1417049663"/>
    <n v="1413158063"/>
    <b v="0"/>
    <x v="206"/>
    <b v="1"/>
    <s v="music/rock"/>
    <x v="9"/>
    <n v="64.540000000000006"/>
    <x v="4"/>
    <x v="11"/>
  </r>
  <r>
    <n v="1367"/>
    <x v="1367"/>
    <s v="House of Rabbits are recording our full-length, debut album! Support independent music, receive great rewards!"/>
    <n v="5000"/>
    <x v="967"/>
    <x v="0"/>
    <x v="0"/>
    <s v="USD"/>
    <n v="1447463050"/>
    <n v="1444867450"/>
    <b v="0"/>
    <x v="240"/>
    <b v="1"/>
    <s v="music/rock"/>
    <x v="35"/>
    <n v="63.48"/>
    <x v="4"/>
    <x v="11"/>
  </r>
  <r>
    <n v="1368"/>
    <x v="1368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x v="45"/>
    <b v="1"/>
    <s v="music/rock"/>
    <x v="38"/>
    <n v="63.62"/>
    <x v="4"/>
    <x v="11"/>
  </r>
  <r>
    <n v="1369"/>
    <x v="1369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x v="298"/>
    <b v="1"/>
    <s v="music/rock"/>
    <x v="2"/>
    <n v="83.97"/>
    <x v="4"/>
    <x v="11"/>
  </r>
  <r>
    <n v="1370"/>
    <x v="1370"/>
    <s v="Songs about the first year of parenthood, often inappropriate for children"/>
    <n v="1500"/>
    <x v="970"/>
    <x v="0"/>
    <x v="0"/>
    <s v="USD"/>
    <n v="1381881890"/>
    <n v="1380585890"/>
    <b v="0"/>
    <x v="9"/>
    <b v="1"/>
    <s v="music/rock"/>
    <x v="3"/>
    <n v="77.75"/>
    <x v="4"/>
    <x v="11"/>
  </r>
  <r>
    <n v="1371"/>
    <x v="1371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x v="16"/>
    <b v="1"/>
    <s v="music/rock"/>
    <x v="13"/>
    <n v="107.07"/>
    <x v="4"/>
    <x v="11"/>
  </r>
  <r>
    <n v="1372"/>
    <x v="1372"/>
    <s v="Please help us raise funds to press our new CD!"/>
    <n v="500"/>
    <x v="972"/>
    <x v="0"/>
    <x v="0"/>
    <s v="USD"/>
    <n v="1342115132"/>
    <n v="1339523132"/>
    <b v="0"/>
    <x v="38"/>
    <b v="1"/>
    <s v="music/rock"/>
    <x v="39"/>
    <n v="38.75"/>
    <x v="4"/>
    <x v="11"/>
  </r>
  <r>
    <n v="1373"/>
    <x v="1373"/>
    <s v="Help Broccoli Samurai raise money to get a new van and continue bringing you the jams!"/>
    <n v="10000"/>
    <x v="973"/>
    <x v="0"/>
    <x v="0"/>
    <s v="USD"/>
    <n v="1483138233"/>
    <n v="1480546233"/>
    <b v="0"/>
    <x v="47"/>
    <b v="1"/>
    <s v="music/rock"/>
    <x v="2"/>
    <n v="201.94"/>
    <x v="4"/>
    <x v="11"/>
  </r>
  <r>
    <n v="1374"/>
    <x v="1374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x v="36"/>
    <b v="1"/>
    <s v="music/rock"/>
    <x v="192"/>
    <n v="43.06"/>
    <x v="4"/>
    <x v="11"/>
  </r>
  <r>
    <n v="1375"/>
    <x v="1375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x v="280"/>
    <b v="1"/>
    <s v="music/rock"/>
    <x v="193"/>
    <n v="62.87"/>
    <x v="4"/>
    <x v="11"/>
  </r>
  <r>
    <n v="1376"/>
    <x v="1376"/>
    <s v="Dead Pirates are planning a second pressing of HIGHMARE LP, who wants one ?"/>
    <n v="3700"/>
    <x v="975"/>
    <x v="0"/>
    <x v="1"/>
    <s v="GBP"/>
    <n v="1480784606"/>
    <n v="1478189006"/>
    <b v="0"/>
    <x v="129"/>
    <b v="1"/>
    <s v="music/rock"/>
    <x v="194"/>
    <n v="55.61"/>
    <x v="4"/>
    <x v="11"/>
  </r>
  <r>
    <n v="1377"/>
    <x v="1377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x v="162"/>
    <b v="1"/>
    <s v="music/rock"/>
    <x v="31"/>
    <n v="48.71"/>
    <x v="4"/>
    <x v="11"/>
  </r>
  <r>
    <n v="1378"/>
    <x v="1378"/>
    <s v="A psychedelic post rock masterpiece!"/>
    <n v="2000"/>
    <x v="976"/>
    <x v="0"/>
    <x v="1"/>
    <s v="GBP"/>
    <n v="1470075210"/>
    <n v="1468779210"/>
    <b v="0"/>
    <x v="182"/>
    <b v="1"/>
    <s v="music/rock"/>
    <x v="195"/>
    <n v="30.58"/>
    <x v="4"/>
    <x v="11"/>
  </r>
  <r>
    <n v="1379"/>
    <x v="1379"/>
    <s v="---------The long-awaited debut full-length from Justin Ruddy--------"/>
    <n v="10000"/>
    <x v="977"/>
    <x v="0"/>
    <x v="0"/>
    <s v="USD"/>
    <n v="1433504876"/>
    <n v="1430912876"/>
    <b v="0"/>
    <x v="299"/>
    <b v="1"/>
    <s v="music/rock"/>
    <x v="20"/>
    <n v="73.91"/>
    <x v="4"/>
    <x v="11"/>
  </r>
  <r>
    <n v="1380"/>
    <x v="1380"/>
    <s v="A DIY MUSIC FESTIVAL FROM ST. LOUIS MO! Bands make their own festival, help make it legit!"/>
    <n v="25"/>
    <x v="437"/>
    <x v="0"/>
    <x v="0"/>
    <s v="USD"/>
    <n v="1433815200"/>
    <n v="1431886706"/>
    <b v="0"/>
    <x v="81"/>
    <b v="1"/>
    <s v="music/rock"/>
    <x v="196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x v="196"/>
    <b v="1"/>
    <s v="music/rock"/>
    <x v="13"/>
    <n v="73.36"/>
    <x v="4"/>
    <x v="11"/>
  </r>
  <r>
    <n v="1382"/>
    <x v="1382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x v="265"/>
    <b v="1"/>
    <s v="music/rock"/>
    <x v="3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x v="251"/>
    <b v="1"/>
    <s v="music/rock"/>
    <x v="197"/>
    <n v="50.25"/>
    <x v="4"/>
    <x v="11"/>
  </r>
  <r>
    <n v="1384"/>
    <x v="1384"/>
    <s v="Outland Warrior is my first solo musical project, featuring songs written by me and recorded at my home studio."/>
    <n v="3500"/>
    <x v="981"/>
    <x v="0"/>
    <x v="0"/>
    <s v="USD"/>
    <n v="1436117922"/>
    <n v="1433525922"/>
    <b v="0"/>
    <x v="287"/>
    <b v="1"/>
    <s v="music/rock"/>
    <x v="39"/>
    <n v="68.94"/>
    <x v="4"/>
    <x v="11"/>
  </r>
  <r>
    <n v="1385"/>
    <x v="1385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x v="179"/>
    <b v="1"/>
    <s v="music/rock"/>
    <x v="5"/>
    <n v="65.91"/>
    <x v="4"/>
    <x v="11"/>
  </r>
  <r>
    <n v="1386"/>
    <x v="1386"/>
    <s v="We are a classic hard rock/heavy metal band just trying to keep rock alive!"/>
    <n v="400"/>
    <x v="983"/>
    <x v="0"/>
    <x v="0"/>
    <s v="USD"/>
    <n v="1438183889"/>
    <n v="1435591889"/>
    <b v="0"/>
    <x v="25"/>
    <b v="1"/>
    <s v="music/rock"/>
    <x v="198"/>
    <n v="62.5"/>
    <x v="4"/>
    <x v="11"/>
  </r>
  <r>
    <n v="1387"/>
    <x v="1387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x v="76"/>
    <b v="1"/>
    <s v="music/rock"/>
    <x v="0"/>
    <n v="70.06"/>
    <x v="4"/>
    <x v="11"/>
  </r>
  <r>
    <n v="1388"/>
    <x v="1388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x v="300"/>
    <b v="1"/>
    <s v="music/rock"/>
    <x v="165"/>
    <n v="60.18"/>
    <x v="4"/>
    <x v="11"/>
  </r>
  <r>
    <n v="1389"/>
    <x v="1389"/>
    <s v="Help fund the pressing of DANCEHALL's first record by pre-ordering it in advance!!!"/>
    <n v="500"/>
    <x v="986"/>
    <x v="0"/>
    <x v="1"/>
    <s v="GBP"/>
    <n v="1471087957"/>
    <n v="1468495957"/>
    <b v="0"/>
    <x v="69"/>
    <b v="1"/>
    <s v="music/rock"/>
    <x v="14"/>
    <n v="21.38"/>
    <x v="4"/>
    <x v="11"/>
  </r>
  <r>
    <n v="1390"/>
    <x v="1390"/>
    <s v="Breakout Artist Management will be working with us on a brand new music video and we need your help!"/>
    <n v="2800"/>
    <x v="987"/>
    <x v="0"/>
    <x v="0"/>
    <s v="USD"/>
    <n v="1430154720"/>
    <n v="1427224606"/>
    <b v="0"/>
    <x v="10"/>
    <b v="1"/>
    <s v="music/rock"/>
    <x v="15"/>
    <n v="160.79"/>
    <x v="4"/>
    <x v="11"/>
  </r>
  <r>
    <n v="1391"/>
    <x v="1391"/>
    <s v="With the money donated through this project we intend on investing in sound equipment for live shows"/>
    <n v="500"/>
    <x v="988"/>
    <x v="0"/>
    <x v="0"/>
    <s v="USD"/>
    <n v="1440219540"/>
    <n v="1436369818"/>
    <b v="0"/>
    <x v="62"/>
    <b v="1"/>
    <s v="music/rock"/>
    <x v="5"/>
    <n v="42.38"/>
    <x v="4"/>
    <x v="11"/>
  </r>
  <r>
    <n v="1392"/>
    <x v="1392"/>
    <s v="Telesomniac is a rock band from Provo, UT releasing their debut album Thirty-One Flashes in the Dark."/>
    <n v="2500"/>
    <x v="989"/>
    <x v="0"/>
    <x v="0"/>
    <s v="USD"/>
    <n v="1456976586"/>
    <n v="1454298186"/>
    <b v="0"/>
    <x v="201"/>
    <b v="1"/>
    <s v="music/rock"/>
    <x v="35"/>
    <n v="27.32"/>
    <x v="4"/>
    <x v="11"/>
  </r>
  <r>
    <n v="1393"/>
    <x v="1393"/>
    <s v="Rock n' Roll tales of our times"/>
    <n v="10000"/>
    <x v="990"/>
    <x v="0"/>
    <x v="0"/>
    <s v="USD"/>
    <n v="1470068523"/>
    <n v="1467476523"/>
    <b v="0"/>
    <x v="47"/>
    <b v="1"/>
    <s v="music/rock"/>
    <x v="21"/>
    <n v="196.83"/>
    <x v="4"/>
    <x v="11"/>
  </r>
  <r>
    <n v="1394"/>
    <x v="1394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x v="57"/>
    <b v="1"/>
    <s v="music/rock"/>
    <x v="108"/>
    <n v="53.88"/>
    <x v="4"/>
    <x v="11"/>
  </r>
  <r>
    <n v="1395"/>
    <x v="1395"/>
    <s v="Help Quiet Oaks record their debut album!!!"/>
    <n v="3500"/>
    <x v="992"/>
    <x v="0"/>
    <x v="0"/>
    <s v="USD"/>
    <n v="1484430481"/>
    <n v="1481838481"/>
    <b v="0"/>
    <x v="141"/>
    <b v="1"/>
    <s v="music/rock"/>
    <x v="20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x v="196"/>
    <b v="1"/>
    <s v="music/rock"/>
    <x v="13"/>
    <n v="88.19"/>
    <x v="4"/>
    <x v="11"/>
  </r>
  <r>
    <n v="1397"/>
    <x v="1397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x v="150"/>
    <b v="1"/>
    <s v="music/rock"/>
    <x v="35"/>
    <n v="72.06"/>
    <x v="4"/>
    <x v="11"/>
  </r>
  <r>
    <n v="1398"/>
    <x v="1398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x v="71"/>
    <b v="1"/>
    <s v="music/rock"/>
    <x v="5"/>
    <n v="74.25"/>
    <x v="4"/>
    <x v="11"/>
  </r>
  <r>
    <n v="1399"/>
    <x v="1399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x v="192"/>
    <b v="1"/>
    <s v="music/rock"/>
    <x v="9"/>
    <n v="61.7"/>
    <x v="4"/>
    <x v="11"/>
  </r>
  <r>
    <n v="1400"/>
    <x v="1400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x v="69"/>
    <b v="1"/>
    <s v="music/rock"/>
    <x v="23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x v="301"/>
    <b v="1"/>
    <s v="music/rock"/>
    <x v="199"/>
    <n v="51.72"/>
    <x v="4"/>
    <x v="11"/>
  </r>
  <r>
    <n v="1402"/>
    <x v="1402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x v="116"/>
    <b v="1"/>
    <s v="music/rock"/>
    <x v="15"/>
    <n v="24.15"/>
    <x v="4"/>
    <x v="11"/>
  </r>
  <r>
    <n v="1403"/>
    <x v="1403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x v="36"/>
    <b v="1"/>
    <s v="music/rock"/>
    <x v="3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x v="81"/>
    <b v="0"/>
    <s v="publishing/translations"/>
    <x v="53"/>
    <n v="48.2"/>
    <x v="3"/>
    <x v="22"/>
  </r>
  <r>
    <n v="1405"/>
    <x v="1405"/>
    <s v="Will more people read the Bible if it were translated into Emoticons?"/>
    <n v="25000"/>
    <x v="522"/>
    <x v="2"/>
    <x v="0"/>
    <s v="USD"/>
    <n v="1417195201"/>
    <n v="1414599601"/>
    <b v="1"/>
    <x v="57"/>
    <b v="0"/>
    <s v="publishing/translations"/>
    <x v="50"/>
    <n v="6.18"/>
    <x v="3"/>
    <x v="22"/>
  </r>
  <r>
    <n v="1406"/>
    <x v="1406"/>
    <s v="The White coat and the battle dress uniform"/>
    <n v="12000"/>
    <x v="493"/>
    <x v="2"/>
    <x v="13"/>
    <s v="EUR"/>
    <n v="1449914400"/>
    <n v="1445336607"/>
    <b v="0"/>
    <x v="83"/>
    <b v="0"/>
    <s v="publishing/translations"/>
    <x v="50"/>
    <n v="5"/>
    <x v="3"/>
    <x v="22"/>
  </r>
  <r>
    <n v="1407"/>
    <x v="1407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x v="84"/>
    <b v="0"/>
    <s v="publishing/translations"/>
    <x v="60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x v="79"/>
    <b v="0"/>
    <s v="publishing/translations"/>
    <x v="113"/>
    <n v="12"/>
    <x v="3"/>
    <x v="22"/>
  </r>
  <r>
    <n v="1409"/>
    <x v="1409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x v="78"/>
    <b v="0"/>
    <s v="publishing/translations"/>
    <x v="50"/>
    <s v="N/A"/>
    <x v="3"/>
    <x v="22"/>
  </r>
  <r>
    <n v="1410"/>
    <x v="1410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x v="29"/>
    <b v="0"/>
    <s v="publishing/translations"/>
    <x v="50"/>
    <n v="1"/>
    <x v="3"/>
    <x v="22"/>
  </r>
  <r>
    <n v="1411"/>
    <x v="1411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x v="83"/>
    <b v="0"/>
    <s v="publishing/translations"/>
    <x v="50"/>
    <n v="2.33"/>
    <x v="3"/>
    <x v="22"/>
  </r>
  <r>
    <n v="1412"/>
    <x v="1412"/>
    <s v="â€œClimbing Silver!â€- An English translation of the Young Adult Shogi novella"/>
    <n v="7000"/>
    <x v="1002"/>
    <x v="2"/>
    <x v="0"/>
    <s v="USD"/>
    <n v="1417656699"/>
    <n v="1415064699"/>
    <b v="0"/>
    <x v="62"/>
    <b v="0"/>
    <s v="publishing/translations"/>
    <x v="62"/>
    <n v="24.62"/>
    <x v="3"/>
    <x v="22"/>
  </r>
  <r>
    <n v="1413"/>
    <x v="1413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x v="29"/>
    <b v="0"/>
    <s v="publishing/translations"/>
    <x v="62"/>
    <n v="100"/>
    <x v="3"/>
    <x v="22"/>
  </r>
  <r>
    <n v="1414"/>
    <x v="1414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x v="29"/>
    <b v="0"/>
    <s v="publishing/translations"/>
    <x v="50"/>
    <n v="1"/>
    <x v="3"/>
    <x v="22"/>
  </r>
  <r>
    <n v="1415"/>
    <x v="1415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x v="82"/>
    <b v="0"/>
    <s v="publishing/translations"/>
    <x v="82"/>
    <n v="88.89"/>
    <x v="3"/>
    <x v="22"/>
  </r>
  <r>
    <n v="1416"/>
    <x v="1416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x v="78"/>
    <b v="0"/>
    <s v="publishing/translations"/>
    <x v="50"/>
    <s v="N/A"/>
    <x v="3"/>
    <x v="22"/>
  </r>
  <r>
    <n v="1417"/>
    <x v="1417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x v="84"/>
    <b v="0"/>
    <s v="publishing/translations"/>
    <x v="60"/>
    <n v="27.5"/>
    <x v="3"/>
    <x v="22"/>
  </r>
  <r>
    <n v="1418"/>
    <x v="1418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x v="29"/>
    <b v="0"/>
    <s v="publishing/translations"/>
    <x v="50"/>
    <n v="6"/>
    <x v="3"/>
    <x v="22"/>
  </r>
  <r>
    <n v="1419"/>
    <x v="1419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x v="73"/>
    <b v="0"/>
    <s v="publishing/translations"/>
    <x v="113"/>
    <n v="44.5"/>
    <x v="3"/>
    <x v="22"/>
  </r>
  <r>
    <n v="1420"/>
    <x v="1420"/>
    <s v="Help me butcher Shakespeare in a satirical fashion."/>
    <n v="110"/>
    <x v="158"/>
    <x v="2"/>
    <x v="0"/>
    <s v="USD"/>
    <n v="1467129686"/>
    <n v="1464969686"/>
    <b v="0"/>
    <x v="83"/>
    <b v="0"/>
    <s v="publishing/translations"/>
    <x v="56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x v="84"/>
    <b v="0"/>
    <s v="publishing/translations"/>
    <x v="50"/>
    <n v="100"/>
    <x v="3"/>
    <x v="22"/>
  </r>
  <r>
    <n v="1422"/>
    <x v="1422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x v="84"/>
    <b v="0"/>
    <s v="publishing/translations"/>
    <x v="50"/>
    <n v="13"/>
    <x v="3"/>
    <x v="22"/>
  </r>
  <r>
    <n v="1423"/>
    <x v="1423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x v="29"/>
    <b v="0"/>
    <s v="publishing/translations"/>
    <x v="50"/>
    <n v="100"/>
    <x v="3"/>
    <x v="22"/>
  </r>
  <r>
    <n v="1424"/>
    <x v="1424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x v="25"/>
    <b v="0"/>
    <s v="publishing/translations"/>
    <x v="68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x v="78"/>
    <b v="0"/>
    <s v="publishing/translations"/>
    <x v="50"/>
    <s v="N/A"/>
    <x v="3"/>
    <x v="22"/>
  </r>
  <r>
    <n v="1426"/>
    <x v="1426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x v="78"/>
    <b v="0"/>
    <s v="publishing/translations"/>
    <x v="50"/>
    <s v="N/A"/>
    <x v="3"/>
    <x v="22"/>
  </r>
  <r>
    <n v="1427"/>
    <x v="1427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x v="80"/>
    <b v="0"/>
    <s v="publishing/translations"/>
    <x v="59"/>
    <n v="104.75"/>
    <x v="3"/>
    <x v="22"/>
  </r>
  <r>
    <n v="1428"/>
    <x v="1428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x v="83"/>
    <b v="0"/>
    <s v="publishing/translations"/>
    <x v="62"/>
    <n v="15"/>
    <x v="3"/>
    <x v="22"/>
  </r>
  <r>
    <n v="1429"/>
    <x v="1429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x v="78"/>
    <b v="0"/>
    <s v="publishing/translations"/>
    <x v="50"/>
    <s v="N/A"/>
    <x v="3"/>
    <x v="22"/>
  </r>
  <r>
    <n v="1430"/>
    <x v="1430"/>
    <s v="Profesional translation and publishing of the book on unique synthesis of project management and meditation"/>
    <n v="5000"/>
    <x v="124"/>
    <x v="2"/>
    <x v="0"/>
    <s v="USD"/>
    <n v="1419017488"/>
    <n v="1416339088"/>
    <b v="0"/>
    <x v="81"/>
    <b v="0"/>
    <s v="publishing/translations"/>
    <x v="59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x v="5"/>
    <b v="0"/>
    <s v="publishing/translations"/>
    <x v="188"/>
    <n v="115.55"/>
    <x v="3"/>
    <x v="22"/>
  </r>
  <r>
    <n v="1432"/>
    <x v="1432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x v="78"/>
    <b v="0"/>
    <s v="publishing/translations"/>
    <x v="50"/>
    <s v="N/A"/>
    <x v="3"/>
    <x v="22"/>
  </r>
  <r>
    <n v="1433"/>
    <x v="1433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x v="73"/>
    <b v="0"/>
    <s v="publishing/translations"/>
    <x v="113"/>
    <n v="80.5"/>
    <x v="3"/>
    <x v="22"/>
  </r>
  <r>
    <n v="1434"/>
    <x v="1434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x v="202"/>
    <b v="0"/>
    <s v="publishing/translations"/>
    <x v="54"/>
    <n v="744.55"/>
    <x v="3"/>
    <x v="22"/>
  </r>
  <r>
    <n v="1435"/>
    <x v="1435"/>
    <s v="English translation of the first book from a sword and sorcery Fantasy trilogy, by Paolo Parente"/>
    <n v="15000"/>
    <x v="493"/>
    <x v="2"/>
    <x v="13"/>
    <s v="EUR"/>
    <n v="1444589020"/>
    <n v="1441997020"/>
    <b v="0"/>
    <x v="84"/>
    <b v="0"/>
    <s v="publishing/translations"/>
    <x v="50"/>
    <n v="7.5"/>
    <x v="3"/>
    <x v="22"/>
  </r>
  <r>
    <n v="1436"/>
    <x v="1436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x v="84"/>
    <b v="0"/>
    <s v="publishing/translations"/>
    <x v="60"/>
    <n v="38.5"/>
    <x v="3"/>
    <x v="22"/>
  </r>
  <r>
    <n v="1437"/>
    <x v="1437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x v="19"/>
    <b v="0"/>
    <s v="publishing/translations"/>
    <x v="117"/>
    <n v="36.68"/>
    <x v="3"/>
    <x v="22"/>
  </r>
  <r>
    <n v="1438"/>
    <x v="1438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x v="22"/>
    <b v="0"/>
    <s v="publishing/translations"/>
    <x v="56"/>
    <n v="75"/>
    <x v="3"/>
    <x v="22"/>
  </r>
  <r>
    <n v="1439"/>
    <x v="1439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x v="79"/>
    <b v="0"/>
    <s v="publishing/translations"/>
    <x v="113"/>
    <n v="30"/>
    <x v="3"/>
    <x v="22"/>
  </r>
  <r>
    <n v="1440"/>
    <x v="1440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x v="29"/>
    <b v="0"/>
    <s v="publishing/translations"/>
    <x v="50"/>
    <n v="1"/>
    <x v="3"/>
    <x v="22"/>
  </r>
  <r>
    <n v="1441"/>
    <x v="1441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x v="83"/>
    <b v="0"/>
    <s v="publishing/translations"/>
    <x v="60"/>
    <n v="673.33"/>
    <x v="3"/>
    <x v="22"/>
  </r>
  <r>
    <n v="1442"/>
    <x v="1442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x v="78"/>
    <b v="0"/>
    <s v="publishing/translations"/>
    <x v="50"/>
    <s v="N/A"/>
    <x v="3"/>
    <x v="22"/>
  </r>
  <r>
    <n v="1443"/>
    <x v="1443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x v="78"/>
    <b v="0"/>
    <s v="publishing/translations"/>
    <x v="50"/>
    <s v="N/A"/>
    <x v="3"/>
    <x v="22"/>
  </r>
  <r>
    <n v="1444"/>
    <x v="1444"/>
    <s v="We as a successfull german stock market newsletter publisher want expand in the US market!"/>
    <n v="4950"/>
    <x v="117"/>
    <x v="2"/>
    <x v="12"/>
    <s v="EUR"/>
    <n v="1442091462"/>
    <n v="1436907462"/>
    <b v="0"/>
    <x v="78"/>
    <b v="0"/>
    <s v="publishing/translations"/>
    <x v="50"/>
    <s v="N/A"/>
    <x v="3"/>
    <x v="22"/>
  </r>
  <r>
    <n v="1445"/>
    <x v="1445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x v="78"/>
    <b v="0"/>
    <s v="publishing/translations"/>
    <x v="50"/>
    <s v="N/A"/>
    <x v="3"/>
    <x v="22"/>
  </r>
  <r>
    <n v="1446"/>
    <x v="1446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x v="78"/>
    <b v="0"/>
    <s v="publishing/translations"/>
    <x v="50"/>
    <s v="N/A"/>
    <x v="3"/>
    <x v="22"/>
  </r>
  <r>
    <n v="1447"/>
    <x v="1447"/>
    <s v="I'm creating a dictionary of multiple Indian languages."/>
    <n v="500000"/>
    <x v="735"/>
    <x v="2"/>
    <x v="0"/>
    <s v="USD"/>
    <n v="1467999134"/>
    <n v="1465407134"/>
    <b v="0"/>
    <x v="83"/>
    <b v="0"/>
    <s v="publishing/translations"/>
    <x v="5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x v="78"/>
    <b v="0"/>
    <s v="publishing/translations"/>
    <x v="50"/>
    <s v="N/A"/>
    <x v="3"/>
    <x v="22"/>
  </r>
  <r>
    <n v="1449"/>
    <x v="1449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x v="78"/>
    <b v="0"/>
    <s v="publishing/translations"/>
    <x v="50"/>
    <s v="N/A"/>
    <x v="3"/>
    <x v="22"/>
  </r>
  <r>
    <n v="1450"/>
    <x v="1450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x v="29"/>
    <b v="0"/>
    <s v="publishing/translations"/>
    <x v="50"/>
    <n v="1"/>
    <x v="3"/>
    <x v="22"/>
  </r>
  <r>
    <n v="1451"/>
    <x v="1451"/>
    <s v="Modern Literal Translation of the Torah in English and Russian with sub-linear and interlinear layout."/>
    <n v="18950"/>
    <x v="369"/>
    <x v="1"/>
    <x v="0"/>
    <s v="USD"/>
    <n v="1416355259"/>
    <n v="1413759659"/>
    <b v="0"/>
    <x v="84"/>
    <b v="0"/>
    <s v="publishing/translations"/>
    <x v="50"/>
    <n v="1"/>
    <x v="3"/>
    <x v="22"/>
  </r>
  <r>
    <n v="1452"/>
    <x v="1452"/>
    <s v="I am gathering rare, out-of-print Judo books for preservation, translation and sharing."/>
    <n v="14000"/>
    <x v="117"/>
    <x v="1"/>
    <x v="0"/>
    <s v="USD"/>
    <n v="1406566363"/>
    <n v="1403974363"/>
    <b v="0"/>
    <x v="78"/>
    <b v="0"/>
    <s v="publishing/translations"/>
    <x v="50"/>
    <s v="N/A"/>
    <x v="3"/>
    <x v="22"/>
  </r>
  <r>
    <n v="1453"/>
    <x v="1453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x v="78"/>
    <b v="0"/>
    <s v="publishing/translations"/>
    <x v="50"/>
    <s v="N/A"/>
    <x v="3"/>
    <x v="22"/>
  </r>
  <r>
    <n v="1454"/>
    <x v="1454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x v="29"/>
    <b v="0"/>
    <s v="publishing/translations"/>
    <x v="60"/>
    <n v="15"/>
    <x v="3"/>
    <x v="22"/>
  </r>
  <r>
    <n v="1455"/>
    <x v="1455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x v="63"/>
    <b v="0"/>
    <s v="publishing/translations"/>
    <x v="57"/>
    <n v="225"/>
    <x v="3"/>
    <x v="22"/>
  </r>
  <r>
    <n v="1456"/>
    <x v="1456"/>
    <s v="English Version of my auto-published novel"/>
    <n v="5000"/>
    <x v="1011"/>
    <x v="1"/>
    <x v="13"/>
    <s v="EUR"/>
    <n v="1483459365"/>
    <n v="1480867365"/>
    <b v="0"/>
    <x v="83"/>
    <b v="0"/>
    <s v="publishing/translations"/>
    <x v="56"/>
    <n v="48.33"/>
    <x v="3"/>
    <x v="22"/>
  </r>
  <r>
    <n v="1457"/>
    <x v="1457"/>
    <s v="Age is more than just a number, I hope your younger than you feel."/>
    <n v="6000"/>
    <x v="117"/>
    <x v="1"/>
    <x v="0"/>
    <s v="USD"/>
    <n v="1447281044"/>
    <n v="1444685444"/>
    <b v="0"/>
    <x v="78"/>
    <b v="0"/>
    <s v="publishing/translations"/>
    <x v="50"/>
    <s v="N/A"/>
    <x v="3"/>
    <x v="22"/>
  </r>
  <r>
    <n v="1458"/>
    <x v="1458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x v="78"/>
    <b v="0"/>
    <s v="publishing/translations"/>
    <x v="50"/>
    <s v="N/A"/>
    <x v="3"/>
    <x v="22"/>
  </r>
  <r>
    <n v="1459"/>
    <x v="1459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x v="78"/>
    <b v="0"/>
    <s v="publishing/translations"/>
    <x v="50"/>
    <s v="N/A"/>
    <x v="3"/>
    <x v="22"/>
  </r>
  <r>
    <n v="1460"/>
    <x v="1460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x v="78"/>
    <b v="0"/>
    <s v="publishing/translations"/>
    <x v="50"/>
    <s v="N/A"/>
    <x v="3"/>
    <x v="22"/>
  </r>
  <r>
    <n v="1461"/>
    <x v="1461"/>
    <s v="Series 2 of Relatively Prime, a podcast of stories from the Mathematical Domain"/>
    <n v="15000"/>
    <x v="1012"/>
    <x v="0"/>
    <x v="0"/>
    <s v="USD"/>
    <n v="1413849600"/>
    <n v="1410967754"/>
    <b v="1"/>
    <x v="158"/>
    <b v="1"/>
    <s v="publishing/radio &amp; podcasts"/>
    <x v="7"/>
    <n v="44.67"/>
    <x v="3"/>
    <x v="23"/>
  </r>
  <r>
    <n v="1462"/>
    <x v="1462"/>
    <s v="A new radio show focused on short fiction produced by Louisville Public Media"/>
    <n v="4000"/>
    <x v="1013"/>
    <x v="0"/>
    <x v="0"/>
    <s v="USD"/>
    <n v="1365609271"/>
    <n v="1363017271"/>
    <b v="1"/>
    <x v="3"/>
    <b v="1"/>
    <s v="publishing/radio &amp; podcasts"/>
    <x v="15"/>
    <n v="28.94"/>
    <x v="3"/>
    <x v="23"/>
  </r>
  <r>
    <n v="1463"/>
    <x v="1463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x v="20"/>
    <b v="1"/>
    <s v="publishing/radio &amp; podcasts"/>
    <x v="34"/>
    <n v="35.44"/>
    <x v="3"/>
    <x v="23"/>
  </r>
  <r>
    <n v="1464"/>
    <x v="1464"/>
    <s v="The Best Science Media on the Web"/>
    <n v="5000"/>
    <x v="1014"/>
    <x v="0"/>
    <x v="0"/>
    <s v="USD"/>
    <n v="1361029958"/>
    <n v="1358437958"/>
    <b v="1"/>
    <x v="302"/>
    <b v="1"/>
    <s v="publishing/radio &amp; podcasts"/>
    <x v="200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x v="303"/>
    <b v="1"/>
    <s v="publishing/radio &amp; podcasts"/>
    <x v="201"/>
    <n v="52.62"/>
    <x v="3"/>
    <x v="23"/>
  </r>
  <r>
    <n v="1466"/>
    <x v="1466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x v="290"/>
    <b v="1"/>
    <s v="publishing/radio &amp; podcasts"/>
    <x v="29"/>
    <n v="69.599999999999994"/>
    <x v="3"/>
    <x v="23"/>
  </r>
  <r>
    <n v="1467"/>
    <x v="1467"/>
    <s v="We are a new Spanish language podcast telling uniquely Latin American stories."/>
    <n v="40000"/>
    <x v="1017"/>
    <x v="0"/>
    <x v="0"/>
    <s v="USD"/>
    <n v="1332699285"/>
    <n v="1327518885"/>
    <b v="1"/>
    <x v="304"/>
    <b v="1"/>
    <s v="publishing/radio &amp; podcasts"/>
    <x v="41"/>
    <n v="76.72"/>
    <x v="3"/>
    <x v="23"/>
  </r>
  <r>
    <n v="1468"/>
    <x v="1468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x v="305"/>
    <b v="1"/>
    <s v="publishing/radio &amp; podcasts"/>
    <x v="21"/>
    <n v="33.19"/>
    <x v="3"/>
    <x v="23"/>
  </r>
  <r>
    <n v="1469"/>
    <x v="1469"/>
    <s v="Get the inside edge on the stories that connect Americans to the world -- in your ear every week."/>
    <n v="44250"/>
    <x v="1019"/>
    <x v="0"/>
    <x v="0"/>
    <s v="USD"/>
    <n v="1360938109"/>
    <n v="1358346109"/>
    <b v="1"/>
    <x v="306"/>
    <b v="1"/>
    <s v="publishing/radio &amp; podcasts"/>
    <x v="29"/>
    <n v="149.46"/>
    <x v="3"/>
    <x v="23"/>
  </r>
  <r>
    <n v="1470"/>
    <x v="1470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x v="75"/>
    <b v="1"/>
    <s v="publishing/radio &amp; podcasts"/>
    <x v="105"/>
    <n v="23.17"/>
    <x v="3"/>
    <x v="23"/>
  </r>
  <r>
    <n v="1471"/>
    <x v="1471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x v="307"/>
    <b v="1"/>
    <s v="publishing/radio &amp; podcasts"/>
    <x v="3"/>
    <n v="96.88"/>
    <x v="3"/>
    <x v="23"/>
  </r>
  <r>
    <n v="1472"/>
    <x v="147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x v="226"/>
    <b v="1"/>
    <s v="publishing/radio &amp; podcasts"/>
    <x v="86"/>
    <n v="103.2"/>
    <x v="3"/>
    <x v="23"/>
  </r>
  <r>
    <n v="1473"/>
    <x v="1473"/>
    <s v="Public Radio Project"/>
    <n v="1500"/>
    <x v="1023"/>
    <x v="0"/>
    <x v="0"/>
    <s v="USD"/>
    <n v="1330644639"/>
    <n v="1328052639"/>
    <b v="1"/>
    <x v="5"/>
    <b v="1"/>
    <s v="publishing/radio &amp; podcasts"/>
    <x v="10"/>
    <n v="38.46"/>
    <x v="3"/>
    <x v="23"/>
  </r>
  <r>
    <n v="1474"/>
    <x v="1474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x v="88"/>
    <b v="1"/>
    <s v="publishing/radio &amp; podcasts"/>
    <x v="20"/>
    <n v="44.32"/>
    <x v="3"/>
    <x v="23"/>
  </r>
  <r>
    <n v="1475"/>
    <x v="1475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x v="308"/>
    <b v="1"/>
    <s v="publishing/radio &amp; podcasts"/>
    <x v="192"/>
    <n v="64.17"/>
    <x v="3"/>
    <x v="23"/>
  </r>
  <r>
    <n v="1476"/>
    <x v="1476"/>
    <s v="The Comedy Button is a brand new nerd pop culture podcast with weekly video sketches."/>
    <n v="6000"/>
    <x v="1026"/>
    <x v="0"/>
    <x v="0"/>
    <s v="USD"/>
    <n v="1315616422"/>
    <n v="1313024422"/>
    <b v="1"/>
    <x v="309"/>
    <b v="1"/>
    <s v="publishing/radio &amp; podcasts"/>
    <x v="202"/>
    <n v="43.33"/>
    <x v="3"/>
    <x v="23"/>
  </r>
  <r>
    <n v="1477"/>
    <x v="1477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x v="232"/>
    <b v="1"/>
    <s v="publishing/radio &amp; podcasts"/>
    <x v="38"/>
    <n v="90.5"/>
    <x v="3"/>
    <x v="23"/>
  </r>
  <r>
    <n v="1478"/>
    <x v="1478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x v="310"/>
    <b v="1"/>
    <s v="publishing/radio &amp; podcasts"/>
    <x v="203"/>
    <n v="29.19"/>
    <x v="3"/>
    <x v="23"/>
  </r>
  <r>
    <n v="1479"/>
    <x v="1479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x v="26"/>
    <b v="1"/>
    <s v="publishing/radio &amp; podcasts"/>
    <x v="0"/>
    <n v="30.96"/>
    <x v="3"/>
    <x v="23"/>
  </r>
  <r>
    <n v="1480"/>
    <x v="1480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x v="311"/>
    <b v="1"/>
    <s v="publishing/radio &amp; podcasts"/>
    <x v="16"/>
    <n v="92.16"/>
    <x v="3"/>
    <x v="23"/>
  </r>
  <r>
    <n v="1481"/>
    <x v="1481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x v="79"/>
    <b v="0"/>
    <s v="publishing/fiction"/>
    <x v="53"/>
    <n v="17.5"/>
    <x v="3"/>
    <x v="10"/>
  </r>
  <r>
    <n v="1482"/>
    <x v="1482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x v="29"/>
    <b v="0"/>
    <s v="publishing/fiction"/>
    <x v="50"/>
    <n v="5"/>
    <x v="3"/>
    <x v="10"/>
  </r>
  <r>
    <n v="1483"/>
    <x v="1483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x v="84"/>
    <b v="0"/>
    <s v="publishing/fiction"/>
    <x v="60"/>
    <n v="25"/>
    <x v="3"/>
    <x v="10"/>
  </r>
  <r>
    <n v="1484"/>
    <x v="1484"/>
    <s v="The mussings of an old wizard"/>
    <n v="2000"/>
    <x v="117"/>
    <x v="2"/>
    <x v="0"/>
    <s v="USD"/>
    <n v="1342882260"/>
    <n v="1337834963"/>
    <b v="0"/>
    <x v="78"/>
    <b v="0"/>
    <s v="publishing/fiction"/>
    <x v="50"/>
    <s v="N/A"/>
    <x v="3"/>
    <x v="10"/>
  </r>
  <r>
    <n v="1485"/>
    <x v="1485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x v="83"/>
    <b v="0"/>
    <s v="publishing/fiction"/>
    <x v="53"/>
    <n v="50"/>
    <x v="3"/>
    <x v="10"/>
  </r>
  <r>
    <n v="1486"/>
    <x v="1486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x v="83"/>
    <b v="0"/>
    <s v="publishing/fiction"/>
    <x v="50"/>
    <n v="16"/>
    <x v="3"/>
    <x v="10"/>
  </r>
  <r>
    <n v="1487"/>
    <x v="1487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x v="78"/>
    <b v="0"/>
    <s v="publishing/fiction"/>
    <x v="50"/>
    <s v="N/A"/>
    <x v="3"/>
    <x v="10"/>
  </r>
  <r>
    <n v="1488"/>
    <x v="1488"/>
    <s v="A blockbuster sci-fi adventure. What would you do if one day your life changed to beyond the imaginable?"/>
    <n v="15000"/>
    <x v="175"/>
    <x v="2"/>
    <x v="2"/>
    <s v="AUD"/>
    <n v="1388928660"/>
    <n v="1386336660"/>
    <b v="0"/>
    <x v="79"/>
    <b v="0"/>
    <s v="publishing/fiction"/>
    <x v="53"/>
    <n v="60"/>
    <x v="3"/>
    <x v="10"/>
  </r>
  <r>
    <n v="1489"/>
    <x v="1489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x v="78"/>
    <b v="0"/>
    <s v="publishing/fiction"/>
    <x v="50"/>
    <s v="N/A"/>
    <x v="3"/>
    <x v="10"/>
  </r>
  <r>
    <n v="1490"/>
    <x v="1490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x v="10"/>
    <b v="0"/>
    <s v="publishing/fiction"/>
    <x v="134"/>
    <n v="47.11"/>
    <x v="3"/>
    <x v="10"/>
  </r>
  <r>
    <n v="1491"/>
    <x v="1491"/>
    <s v="What do you get when you take outlaws, guns, gold and and old beagle in the old west? Adventure!"/>
    <n v="1200"/>
    <x v="173"/>
    <x v="2"/>
    <x v="0"/>
    <s v="USD"/>
    <n v="1424014680"/>
    <n v="1418922443"/>
    <b v="0"/>
    <x v="29"/>
    <b v="0"/>
    <s v="publishing/fiction"/>
    <x v="59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x v="84"/>
    <b v="0"/>
    <s v="publishing/fiction"/>
    <x v="60"/>
    <n v="15"/>
    <x v="3"/>
    <x v="10"/>
  </r>
  <r>
    <n v="1493"/>
    <x v="1493"/>
    <s v="Help illustrate the sequel to the bestselling _x000a_The Transylvania Flying Squad of Detectives"/>
    <n v="2400"/>
    <x v="117"/>
    <x v="2"/>
    <x v="0"/>
    <s v="USD"/>
    <n v="1371415675"/>
    <n v="1368823675"/>
    <b v="0"/>
    <x v="78"/>
    <b v="0"/>
    <s v="publishing/fiction"/>
    <x v="50"/>
    <s v="N/A"/>
    <x v="3"/>
    <x v="10"/>
  </r>
  <r>
    <n v="1494"/>
    <x v="1494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x v="202"/>
    <b v="0"/>
    <s v="publishing/fiction"/>
    <x v="114"/>
    <n v="40.450000000000003"/>
    <x v="3"/>
    <x v="10"/>
  </r>
  <r>
    <n v="1495"/>
    <x v="1495"/>
    <s v="The Adventures of Penelope Hawthorne. Part One: The Spellbook of Dracone."/>
    <n v="2000"/>
    <x v="117"/>
    <x v="2"/>
    <x v="0"/>
    <s v="USD"/>
    <n v="1314471431"/>
    <n v="1311879431"/>
    <b v="0"/>
    <x v="78"/>
    <b v="0"/>
    <s v="publishing/fiction"/>
    <x v="50"/>
    <s v="N/A"/>
    <x v="3"/>
    <x v="10"/>
  </r>
  <r>
    <n v="1496"/>
    <x v="1496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x v="78"/>
    <b v="0"/>
    <s v="publishing/fiction"/>
    <x v="50"/>
    <s v="N/A"/>
    <x v="3"/>
    <x v="10"/>
  </r>
  <r>
    <n v="1497"/>
    <x v="1497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x v="29"/>
    <b v="0"/>
    <s v="publishing/fiction"/>
    <x v="50"/>
    <n v="1"/>
    <x v="3"/>
    <x v="10"/>
  </r>
  <r>
    <n v="1498"/>
    <x v="1498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x v="83"/>
    <b v="0"/>
    <s v="publishing/fiction"/>
    <x v="53"/>
    <n v="19"/>
    <x v="3"/>
    <x v="10"/>
  </r>
  <r>
    <n v="1499"/>
    <x v="1499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x v="29"/>
    <b v="0"/>
    <s v="publishing/fiction"/>
    <x v="50"/>
    <n v="5"/>
    <x v="3"/>
    <x v="10"/>
  </r>
  <r>
    <n v="1500"/>
    <x v="1500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x v="41"/>
    <b v="0"/>
    <s v="publishing/fiction"/>
    <x v="78"/>
    <n v="46.73"/>
    <x v="3"/>
    <x v="10"/>
  </r>
  <r>
    <n v="1501"/>
    <x v="1501"/>
    <s v="A hardcover book of surf, outdoor and nature photos from the British Columbia coast."/>
    <n v="52000"/>
    <x v="1035"/>
    <x v="0"/>
    <x v="5"/>
    <s v="CAD"/>
    <n v="1436364023"/>
    <n v="1433772023"/>
    <b v="1"/>
    <x v="312"/>
    <b v="1"/>
    <s v="photography/photobooks"/>
    <x v="183"/>
    <n v="97.73"/>
    <x v="8"/>
    <x v="20"/>
  </r>
  <r>
    <n v="1502"/>
    <x v="1502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x v="313"/>
    <b v="1"/>
    <s v="photography/photobooks"/>
    <x v="7"/>
    <n v="67.84"/>
    <x v="8"/>
    <x v="20"/>
  </r>
  <r>
    <n v="1503"/>
    <x v="1503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x v="26"/>
    <b v="1"/>
    <s v="photography/photobooks"/>
    <x v="29"/>
    <n v="56.98"/>
    <x v="8"/>
    <x v="20"/>
  </r>
  <r>
    <n v="1504"/>
    <x v="1504"/>
    <s v="A football photography book like no other about the 2014 World Cup in Brazil, by Ryu Voelkel."/>
    <n v="6500"/>
    <x v="1038"/>
    <x v="0"/>
    <x v="1"/>
    <s v="GBP"/>
    <n v="1402389180"/>
    <n v="1399996024"/>
    <b v="1"/>
    <x v="314"/>
    <b v="1"/>
    <s v="photography/photobooks"/>
    <x v="204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x v="315"/>
    <b v="1"/>
    <s v="photography/photobooks"/>
    <x v="3"/>
    <n v="48.04"/>
    <x v="8"/>
    <x v="20"/>
  </r>
  <r>
    <n v="1506"/>
    <x v="1506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x v="68"/>
    <b v="1"/>
    <s v="photography/photobooks"/>
    <x v="38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x v="51"/>
    <b v="1"/>
    <s v="photography/photobooks"/>
    <x v="205"/>
    <n v="78.180000000000007"/>
    <x v="8"/>
    <x v="20"/>
  </r>
  <r>
    <n v="1508"/>
    <x v="1508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x v="263"/>
    <b v="1"/>
    <s v="photography/photobooks"/>
    <x v="38"/>
    <n v="97.11"/>
    <x v="8"/>
    <x v="20"/>
  </r>
  <r>
    <n v="1509"/>
    <x v="1509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x v="193"/>
    <b v="1"/>
    <s v="photography/photobooks"/>
    <x v="39"/>
    <n v="110.39"/>
    <x v="8"/>
    <x v="20"/>
  </r>
  <r>
    <n v="1510"/>
    <x v="1510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x v="316"/>
    <b v="1"/>
    <s v="photography/photobooks"/>
    <x v="7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x v="190"/>
    <b v="1"/>
    <s v="photography/photobooks"/>
    <x v="20"/>
    <n v="75.98"/>
    <x v="8"/>
    <x v="20"/>
  </r>
  <r>
    <n v="1512"/>
    <x v="1512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x v="317"/>
    <b v="1"/>
    <s v="photography/photobooks"/>
    <x v="206"/>
    <n v="58.38"/>
    <x v="8"/>
    <x v="20"/>
  </r>
  <r>
    <n v="1513"/>
    <x v="1513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x v="224"/>
    <b v="1"/>
    <s v="photography/photobooks"/>
    <x v="95"/>
    <n v="55.82"/>
    <x v="8"/>
    <x v="20"/>
  </r>
  <r>
    <n v="1514"/>
    <x v="1514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x v="282"/>
    <b v="1"/>
    <s v="photography/photobooks"/>
    <x v="6"/>
    <n v="151.24"/>
    <x v="8"/>
    <x v="20"/>
  </r>
  <r>
    <n v="1515"/>
    <x v="1515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x v="160"/>
    <b v="1"/>
    <s v="photography/photobooks"/>
    <x v="96"/>
    <n v="849.67"/>
    <x v="8"/>
    <x v="20"/>
  </r>
  <r>
    <n v="1516"/>
    <x v="1516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x v="318"/>
    <b v="1"/>
    <s v="photography/photobooks"/>
    <x v="15"/>
    <n v="159.24"/>
    <x v="8"/>
    <x v="20"/>
  </r>
  <r>
    <n v="1517"/>
    <x v="1517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x v="319"/>
    <b v="1"/>
    <s v="photography/photobooks"/>
    <x v="184"/>
    <n v="39.51"/>
    <x v="8"/>
    <x v="20"/>
  </r>
  <r>
    <n v="1518"/>
    <x v="1518"/>
    <s v="A photobook of Robin Schwartz's ongoing series with her daughter Amelia."/>
    <n v="15000"/>
    <x v="1052"/>
    <x v="0"/>
    <x v="0"/>
    <s v="USD"/>
    <n v="1401565252"/>
    <n v="1398973252"/>
    <b v="1"/>
    <x v="163"/>
    <b v="1"/>
    <s v="photography/photobooks"/>
    <x v="207"/>
    <n v="130.53"/>
    <x v="8"/>
    <x v="20"/>
  </r>
  <r>
    <n v="1519"/>
    <x v="1519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x v="108"/>
    <b v="1"/>
    <s v="photography/photobooks"/>
    <x v="33"/>
    <n v="64.16"/>
    <x v="8"/>
    <x v="20"/>
  </r>
  <r>
    <n v="1520"/>
    <x v="1520"/>
    <s v="A self-published photography book by Andrew Miksys from his new series about Belarus"/>
    <n v="18000"/>
    <x v="1054"/>
    <x v="0"/>
    <x v="0"/>
    <s v="USD"/>
    <n v="1418961600"/>
    <n v="1415824513"/>
    <b v="1"/>
    <x v="157"/>
    <b v="1"/>
    <s v="photography/photobooks"/>
    <x v="33"/>
    <n v="111.53"/>
    <x v="8"/>
    <x v="20"/>
  </r>
  <r>
    <n v="1521"/>
    <x v="1521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x v="97"/>
    <b v="1"/>
    <s v="photography/photobooks"/>
    <x v="13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x v="320"/>
    <b v="1"/>
    <s v="photography/photobooks"/>
    <x v="86"/>
    <n v="133.74"/>
    <x v="8"/>
    <x v="20"/>
  </r>
  <r>
    <n v="1523"/>
    <x v="1523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x v="198"/>
    <b v="1"/>
    <s v="photography/photobooks"/>
    <x v="105"/>
    <n v="95.83"/>
    <x v="8"/>
    <x v="20"/>
  </r>
  <r>
    <n v="1524"/>
    <x v="1524"/>
    <s v="Limited edition split zine by photographers AdeY and Kersti K. 100 signed and hand numbered copies!"/>
    <n v="3000"/>
    <x v="1058"/>
    <x v="0"/>
    <x v="11"/>
    <s v="SEK"/>
    <n v="1487592090"/>
    <n v="1485000090"/>
    <b v="1"/>
    <x v="33"/>
    <b v="1"/>
    <s v="photography/photobooks"/>
    <x v="110"/>
    <n v="221.79"/>
    <x v="8"/>
    <x v="20"/>
  </r>
  <r>
    <n v="1525"/>
    <x v="1525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x v="205"/>
    <b v="1"/>
    <s v="photography/photobooks"/>
    <x v="107"/>
    <n v="32.32"/>
    <x v="8"/>
    <x v="20"/>
  </r>
  <r>
    <n v="1526"/>
    <x v="1526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x v="321"/>
    <b v="1"/>
    <s v="photography/photobooks"/>
    <x v="28"/>
    <n v="98.84"/>
    <x v="8"/>
    <x v="20"/>
  </r>
  <r>
    <n v="1527"/>
    <x v="1527"/>
    <s v="Eight creatives visited Japan. This is a unique photo-book of their separate but collected experiences."/>
    <n v="3500"/>
    <x v="1061"/>
    <x v="0"/>
    <x v="0"/>
    <s v="USD"/>
    <n v="1489497886"/>
    <n v="1487082286"/>
    <b v="1"/>
    <x v="16"/>
    <b v="1"/>
    <s v="photography/photobooks"/>
    <x v="5"/>
    <n v="55.22"/>
    <x v="8"/>
    <x v="20"/>
  </r>
  <r>
    <n v="1528"/>
    <x v="1528"/>
    <s v="A book of street photos from around Shibuya that I've made between 2011-2016."/>
    <n v="3000"/>
    <x v="1062"/>
    <x v="0"/>
    <x v="0"/>
    <s v="USD"/>
    <n v="1485907200"/>
    <n v="1483292122"/>
    <b v="1"/>
    <x v="322"/>
    <b v="1"/>
    <s v="photography/photobooks"/>
    <x v="208"/>
    <n v="52.79"/>
    <x v="8"/>
    <x v="20"/>
  </r>
  <r>
    <n v="1529"/>
    <x v="1529"/>
    <s v="An empowering photo book that transforms hurtful experiences into strength and solidarity."/>
    <n v="19000"/>
    <x v="1063"/>
    <x v="0"/>
    <x v="0"/>
    <s v="USD"/>
    <n v="1426773920"/>
    <n v="1424185520"/>
    <b v="1"/>
    <x v="261"/>
    <b v="1"/>
    <s v="photography/photobooks"/>
    <x v="7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x v="323"/>
    <b v="1"/>
    <s v="photography/photobooks"/>
    <x v="165"/>
    <n v="53.99"/>
    <x v="8"/>
    <x v="20"/>
  </r>
  <r>
    <n v="1531"/>
    <x v="1531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x v="196"/>
    <b v="1"/>
    <s v="photography/photobooks"/>
    <x v="98"/>
    <n v="56.64"/>
    <x v="8"/>
    <x v="20"/>
  </r>
  <r>
    <n v="1532"/>
    <x v="1532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x v="324"/>
    <b v="1"/>
    <s v="photography/photobooks"/>
    <x v="209"/>
    <n v="82.32"/>
    <x v="8"/>
    <x v="20"/>
  </r>
  <r>
    <n v="1533"/>
    <x v="1533"/>
    <s v="This is an intimate story about a family, focusing on their love and strength in the face of mortality."/>
    <n v="45000"/>
    <x v="1067"/>
    <x v="0"/>
    <x v="0"/>
    <s v="USD"/>
    <n v="1462161540"/>
    <n v="1457913777"/>
    <b v="1"/>
    <x v="325"/>
    <b v="1"/>
    <s v="photography/photobooks"/>
    <x v="14"/>
    <n v="88.26"/>
    <x v="8"/>
    <x v="20"/>
  </r>
  <r>
    <n v="1534"/>
    <x v="1534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x v="232"/>
    <b v="1"/>
    <s v="photography/photobooks"/>
    <x v="210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x v="238"/>
    <b v="1"/>
    <s v="photography/photobooks"/>
    <x v="88"/>
    <n v="48.15"/>
    <x v="8"/>
    <x v="20"/>
  </r>
  <r>
    <n v="1536"/>
    <x v="1536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x v="326"/>
    <b v="1"/>
    <s v="photography/photobooks"/>
    <x v="211"/>
    <n v="66.02"/>
    <x v="8"/>
    <x v="20"/>
  </r>
  <r>
    <n v="1537"/>
    <x v="1537"/>
    <s v="A Photobook about one of the most fascinating places on earth -     the sacred Mount Kailash in Tibet."/>
    <n v="12000"/>
    <x v="1071"/>
    <x v="0"/>
    <x v="12"/>
    <s v="EUR"/>
    <n v="1470506400"/>
    <n v="1467358427"/>
    <b v="1"/>
    <x v="291"/>
    <b v="1"/>
    <s v="photography/photobooks"/>
    <x v="144"/>
    <n v="96.38"/>
    <x v="8"/>
    <x v="20"/>
  </r>
  <r>
    <n v="1538"/>
    <x v="1538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x v="67"/>
    <b v="1"/>
    <s v="photography/photobooks"/>
    <x v="3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x v="4"/>
    <b v="1"/>
    <s v="photography/photobooks"/>
    <x v="104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x v="15"/>
    <b v="1"/>
    <s v="photography/photobooks"/>
    <x v="90"/>
    <n v="180.41"/>
    <x v="8"/>
    <x v="20"/>
  </r>
  <r>
    <n v="1541"/>
    <x v="1541"/>
    <s v="My Goal is to travel across Panama with my team and capture the beauty and wildlife throughout the canal."/>
    <n v="18000"/>
    <x v="360"/>
    <x v="2"/>
    <x v="0"/>
    <s v="USD"/>
    <n v="1420045538"/>
    <n v="1417453538"/>
    <b v="0"/>
    <x v="84"/>
    <b v="0"/>
    <s v="photography/nature"/>
    <x v="50"/>
    <n v="3"/>
    <x v="8"/>
    <x v="24"/>
  </r>
  <r>
    <n v="1542"/>
    <x v="1542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x v="29"/>
    <b v="0"/>
    <s v="photography/nature"/>
    <x v="65"/>
    <n v="20"/>
    <x v="8"/>
    <x v="24"/>
  </r>
  <r>
    <n v="1543"/>
    <x v="1543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x v="29"/>
    <b v="0"/>
    <s v="photography/nature"/>
    <x v="50"/>
    <n v="10"/>
    <x v="8"/>
    <x v="24"/>
  </r>
  <r>
    <n v="1544"/>
    <x v="1544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x v="78"/>
    <b v="0"/>
    <s v="photography/nature"/>
    <x v="50"/>
    <s v="N/A"/>
    <x v="8"/>
    <x v="24"/>
  </r>
  <r>
    <n v="1545"/>
    <x v="1545"/>
    <s v="&quot;He will not be a wise man who does not study human hearts!&quot;_x000a_Hope in natural art, creation!"/>
    <n v="3000"/>
    <x v="116"/>
    <x v="2"/>
    <x v="0"/>
    <s v="USD"/>
    <n v="1425330960"/>
    <n v="1422393234"/>
    <b v="0"/>
    <x v="29"/>
    <b v="0"/>
    <s v="photography/nature"/>
    <x v="50"/>
    <n v="1"/>
    <x v="8"/>
    <x v="24"/>
  </r>
  <r>
    <n v="1546"/>
    <x v="1546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x v="202"/>
    <b v="0"/>
    <s v="photography/nature"/>
    <x v="129"/>
    <n v="26.27"/>
    <x v="8"/>
    <x v="24"/>
  </r>
  <r>
    <n v="1547"/>
    <x v="1547"/>
    <s v="I have produced a limited number (100) of five 8x10 prints of mixed photography I would like to share with you."/>
    <n v="20"/>
    <x v="117"/>
    <x v="2"/>
    <x v="0"/>
    <s v="USD"/>
    <n v="1487844882"/>
    <n v="1487240082"/>
    <b v="0"/>
    <x v="78"/>
    <b v="0"/>
    <s v="photography/nature"/>
    <x v="50"/>
    <s v="N/A"/>
    <x v="8"/>
    <x v="24"/>
  </r>
  <r>
    <n v="1548"/>
    <x v="1548"/>
    <s v="Beauty is in the eye of the beholder and I want to inspire conservation through color."/>
    <n v="700"/>
    <x v="177"/>
    <x v="2"/>
    <x v="0"/>
    <s v="USD"/>
    <n v="1447020620"/>
    <n v="1444425020"/>
    <b v="0"/>
    <x v="29"/>
    <b v="0"/>
    <s v="photography/nature"/>
    <x v="114"/>
    <n v="60"/>
    <x v="8"/>
    <x v="24"/>
  </r>
  <r>
    <n v="1549"/>
    <x v="1549"/>
    <s v="A 2016 calendar collection of landscape and wildlife photographs from award winning photographer, Steve Marler."/>
    <n v="500"/>
    <x v="575"/>
    <x v="2"/>
    <x v="0"/>
    <s v="USD"/>
    <n v="1446524159"/>
    <n v="1443928559"/>
    <b v="0"/>
    <x v="79"/>
    <b v="0"/>
    <s v="photography/nature"/>
    <x v="122"/>
    <n v="28.33"/>
    <x v="8"/>
    <x v="24"/>
  </r>
  <r>
    <n v="1550"/>
    <x v="1550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x v="63"/>
    <b v="0"/>
    <s v="photography/nature"/>
    <x v="55"/>
    <n v="14.43"/>
    <x v="8"/>
    <x v="24"/>
  </r>
  <r>
    <n v="1551"/>
    <x v="1551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x v="78"/>
    <b v="0"/>
    <s v="photography/nature"/>
    <x v="50"/>
    <s v="N/A"/>
    <x v="8"/>
    <x v="24"/>
  </r>
  <r>
    <n v="1552"/>
    <x v="1552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x v="38"/>
    <b v="0"/>
    <s v="photography/nature"/>
    <x v="190"/>
    <n v="132.19"/>
    <x v="8"/>
    <x v="24"/>
  </r>
  <r>
    <n v="1553"/>
    <x v="1553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x v="78"/>
    <b v="0"/>
    <s v="photography/nature"/>
    <x v="50"/>
    <s v="N/A"/>
    <x v="8"/>
    <x v="24"/>
  </r>
  <r>
    <n v="1554"/>
    <x v="1554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x v="78"/>
    <b v="0"/>
    <s v="photography/nature"/>
    <x v="50"/>
    <s v="N/A"/>
    <x v="8"/>
    <x v="24"/>
  </r>
  <r>
    <n v="1555"/>
    <x v="1555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x v="78"/>
    <b v="0"/>
    <s v="photography/nature"/>
    <x v="50"/>
    <s v="N/A"/>
    <x v="8"/>
    <x v="24"/>
  </r>
  <r>
    <n v="1556"/>
    <x v="1556"/>
    <s v="To gather a collection of photographs for a coffee table book that displays the beauty of Canada's west."/>
    <n v="1500"/>
    <x v="1076"/>
    <x v="2"/>
    <x v="5"/>
    <s v="CAD"/>
    <n v="1467603624"/>
    <n v="1465011624"/>
    <b v="0"/>
    <x v="8"/>
    <b v="0"/>
    <s v="photography/nature"/>
    <x v="79"/>
    <n v="56.42"/>
    <x v="8"/>
    <x v="24"/>
  </r>
  <r>
    <n v="1557"/>
    <x v="1557"/>
    <s v="I have always been captivated by photography, Now I am trying to set up my own company and publish my pictures."/>
    <n v="2500"/>
    <x v="173"/>
    <x v="2"/>
    <x v="0"/>
    <s v="USD"/>
    <n v="1411227633"/>
    <n v="1408549233"/>
    <b v="0"/>
    <x v="29"/>
    <b v="0"/>
    <s v="photography/nature"/>
    <x v="65"/>
    <n v="100"/>
    <x v="8"/>
    <x v="24"/>
  </r>
  <r>
    <n v="1558"/>
    <x v="1558"/>
    <s v="A large 2016 wall-calendar (A3 when open) featuring 12 stunning photographs by Lucy Wood."/>
    <n v="750"/>
    <x v="428"/>
    <x v="2"/>
    <x v="1"/>
    <s v="GBP"/>
    <n v="1440763920"/>
    <n v="1435656759"/>
    <b v="0"/>
    <x v="83"/>
    <b v="0"/>
    <s v="photography/nature"/>
    <x v="62"/>
    <n v="11.67"/>
    <x v="8"/>
    <x v="24"/>
  </r>
  <r>
    <n v="1559"/>
    <x v="1559"/>
    <s v="The goal of this project is to provide scientific evidence of bigfoot in the North Cascades."/>
    <n v="15000"/>
    <x v="155"/>
    <x v="2"/>
    <x v="0"/>
    <s v="USD"/>
    <n v="1430270199"/>
    <n v="1428974199"/>
    <b v="0"/>
    <x v="29"/>
    <b v="0"/>
    <s v="photography/nature"/>
    <x v="50"/>
    <n v="50"/>
    <x v="8"/>
    <x v="24"/>
  </r>
  <r>
    <n v="1560"/>
    <x v="1560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x v="80"/>
    <b v="0"/>
    <s v="photography/nature"/>
    <x v="65"/>
    <n v="23.5"/>
    <x v="8"/>
    <x v="24"/>
  </r>
  <r>
    <n v="1561"/>
    <x v="1561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x v="29"/>
    <b v="0"/>
    <s v="publishing/art books"/>
    <x v="60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x v="78"/>
    <b v="0"/>
    <s v="publishing/art books"/>
    <x v="50"/>
    <s v="N/A"/>
    <x v="3"/>
    <x v="25"/>
  </r>
  <r>
    <n v="1563"/>
    <x v="1563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x v="84"/>
    <b v="0"/>
    <s v="publishing/art books"/>
    <x v="60"/>
    <n v="42.5"/>
    <x v="3"/>
    <x v="25"/>
  </r>
  <r>
    <n v="1564"/>
    <x v="1564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x v="29"/>
    <b v="0"/>
    <s v="publishing/art books"/>
    <x v="50"/>
    <n v="10"/>
    <x v="3"/>
    <x v="25"/>
  </r>
  <r>
    <n v="1565"/>
    <x v="1565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x v="29"/>
    <b v="0"/>
    <s v="publishing/art books"/>
    <x v="56"/>
    <n v="100"/>
    <x v="3"/>
    <x v="25"/>
  </r>
  <r>
    <n v="1566"/>
    <x v="1566"/>
    <s v="Joe DeVito's first Art Book and original King Kong novellas available in both Limited and Deluxe Editions."/>
    <n v="30000"/>
    <x v="1080"/>
    <x v="1"/>
    <x v="0"/>
    <s v="USD"/>
    <n v="1469656800"/>
    <n v="1467151204"/>
    <b v="0"/>
    <x v="211"/>
    <b v="0"/>
    <s v="publishing/art books"/>
    <x v="70"/>
    <n v="108.05"/>
    <x v="3"/>
    <x v="25"/>
  </r>
  <r>
    <n v="1567"/>
    <x v="1567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x v="62"/>
    <b v="0"/>
    <s v="publishing/art books"/>
    <x v="65"/>
    <n v="26.92"/>
    <x v="3"/>
    <x v="25"/>
  </r>
  <r>
    <n v="1568"/>
    <x v="1568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x v="19"/>
    <b v="0"/>
    <s v="publishing/art books"/>
    <x v="51"/>
    <n v="155"/>
    <x v="3"/>
    <x v="25"/>
  </r>
  <r>
    <n v="1569"/>
    <x v="1569"/>
    <s v="to be removed"/>
    <n v="30000"/>
    <x v="117"/>
    <x v="1"/>
    <x v="0"/>
    <s v="USD"/>
    <n v="1369498714"/>
    <n v="1366906714"/>
    <b v="0"/>
    <x v="78"/>
    <b v="0"/>
    <s v="publishing/art books"/>
    <x v="50"/>
    <s v="N/A"/>
    <x v="3"/>
    <x v="25"/>
  </r>
  <r>
    <n v="1570"/>
    <x v="1570"/>
    <s v="A Coloring Book of Breathtaking Beauties_x000a_To Calm the Heart and Soul"/>
    <n v="6000"/>
    <x v="685"/>
    <x v="1"/>
    <x v="0"/>
    <s v="USD"/>
    <n v="1460140282"/>
    <n v="1457551882"/>
    <b v="0"/>
    <x v="47"/>
    <b v="0"/>
    <s v="publishing/art books"/>
    <x v="139"/>
    <n v="47.77"/>
    <x v="3"/>
    <x v="25"/>
  </r>
  <r>
    <n v="1571"/>
    <x v="1571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x v="80"/>
    <b v="0"/>
    <s v="publishing/art books"/>
    <x v="60"/>
    <n v="20"/>
    <x v="3"/>
    <x v="25"/>
  </r>
  <r>
    <n v="1572"/>
    <x v="1572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x v="83"/>
    <b v="0"/>
    <s v="publishing/art books"/>
    <x v="62"/>
    <n v="41.67"/>
    <x v="3"/>
    <x v="25"/>
  </r>
  <r>
    <n v="1573"/>
    <x v="1573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x v="83"/>
    <b v="0"/>
    <s v="publishing/art books"/>
    <x v="53"/>
    <n v="74.33"/>
    <x v="3"/>
    <x v="25"/>
  </r>
  <r>
    <n v="1574"/>
    <x v="1574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x v="79"/>
    <b v="0"/>
    <s v="publishing/art books"/>
    <x v="62"/>
    <n v="84.33"/>
    <x v="3"/>
    <x v="25"/>
  </r>
  <r>
    <n v="1575"/>
    <x v="1575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x v="2"/>
    <b v="0"/>
    <s v="publishing/art books"/>
    <x v="61"/>
    <n v="65.459999999999994"/>
    <x v="3"/>
    <x v="25"/>
  </r>
  <r>
    <n v="1576"/>
    <x v="1576"/>
    <s v="For the publication of my first 3 books: an Art book, a graphic novel, and a coloring book"/>
    <n v="5000"/>
    <x v="1084"/>
    <x v="1"/>
    <x v="0"/>
    <s v="USD"/>
    <n v="1435698368"/>
    <n v="1431810368"/>
    <b v="0"/>
    <x v="73"/>
    <b v="0"/>
    <s v="publishing/art books"/>
    <x v="55"/>
    <n v="65"/>
    <x v="3"/>
    <x v="25"/>
  </r>
  <r>
    <n v="1577"/>
    <x v="1577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x v="84"/>
    <b v="0"/>
    <s v="publishing/art books"/>
    <x v="60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x v="80"/>
    <b v="0"/>
    <s v="publishing/art books"/>
    <x v="57"/>
    <n v="51.25"/>
    <x v="3"/>
    <x v="25"/>
  </r>
  <r>
    <n v="1579"/>
    <x v="1579"/>
    <s v="'Compilation of visual and literary art through fine art photography, graphic art, and poetry."/>
    <n v="3333"/>
    <x v="920"/>
    <x v="1"/>
    <x v="0"/>
    <s v="USD"/>
    <n v="1377734091"/>
    <n v="1374882891"/>
    <b v="0"/>
    <x v="84"/>
    <b v="0"/>
    <s v="publishing/art books"/>
    <x v="60"/>
    <n v="14"/>
    <x v="3"/>
    <x v="25"/>
  </r>
  <r>
    <n v="1580"/>
    <x v="1580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x v="78"/>
    <b v="0"/>
    <s v="publishing/art books"/>
    <x v="50"/>
    <s v="N/A"/>
    <x v="3"/>
    <x v="25"/>
  </r>
  <r>
    <n v="1581"/>
    <x v="1581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x v="29"/>
    <b v="0"/>
    <s v="photography/places"/>
    <x v="60"/>
    <n v="5"/>
    <x v="8"/>
    <x v="26"/>
  </r>
  <r>
    <n v="1582"/>
    <x v="1582"/>
    <s v="I create canvas prints of images from in and around New Orleans"/>
    <n v="1000"/>
    <x v="1085"/>
    <x v="2"/>
    <x v="0"/>
    <s v="USD"/>
    <n v="1445894400"/>
    <n v="1440961053"/>
    <b v="0"/>
    <x v="83"/>
    <b v="0"/>
    <s v="photography/places"/>
    <x v="114"/>
    <n v="31"/>
    <x v="8"/>
    <x v="26"/>
  </r>
  <r>
    <n v="1583"/>
    <x v="1583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x v="29"/>
    <b v="0"/>
    <s v="photography/places"/>
    <x v="50"/>
    <n v="15"/>
    <x v="8"/>
    <x v="26"/>
  </r>
  <r>
    <n v="1584"/>
    <x v="1584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x v="78"/>
    <b v="0"/>
    <s v="photography/places"/>
    <x v="50"/>
    <s v="N/A"/>
    <x v="8"/>
    <x v="26"/>
  </r>
  <r>
    <n v="1585"/>
    <x v="1585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x v="8"/>
    <b v="0"/>
    <s v="photography/places"/>
    <x v="135"/>
    <n v="131.66999999999999"/>
    <x v="8"/>
    <x v="26"/>
  </r>
  <r>
    <n v="1586"/>
    <x v="1586"/>
    <s v="Show the world the beauty that is in all of our back yards!"/>
    <n v="1500"/>
    <x v="117"/>
    <x v="2"/>
    <x v="0"/>
    <s v="USD"/>
    <n v="1428197422"/>
    <n v="1425609022"/>
    <b v="0"/>
    <x v="78"/>
    <b v="0"/>
    <s v="photography/places"/>
    <x v="50"/>
    <s v="N/A"/>
    <x v="8"/>
    <x v="26"/>
  </r>
  <r>
    <n v="1587"/>
    <x v="1587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x v="29"/>
    <b v="0"/>
    <s v="photography/places"/>
    <x v="50"/>
    <n v="1"/>
    <x v="8"/>
    <x v="26"/>
  </r>
  <r>
    <n v="1588"/>
    <x v="1588"/>
    <s v="Southeast Texas as seen through the lens of a cell phone camera"/>
    <n v="516"/>
    <x v="117"/>
    <x v="2"/>
    <x v="0"/>
    <s v="USD"/>
    <n v="1422735120"/>
    <n v="1420091999"/>
    <b v="0"/>
    <x v="78"/>
    <b v="0"/>
    <s v="photography/places"/>
    <x v="50"/>
    <s v="N/A"/>
    <x v="8"/>
    <x v="26"/>
  </r>
  <r>
    <n v="1589"/>
    <x v="1589"/>
    <s v="I want to be able to have my own photography inside a canvas and have it be displayed everywhere."/>
    <n v="1200"/>
    <x v="117"/>
    <x v="2"/>
    <x v="0"/>
    <s v="USD"/>
    <n v="1444433886"/>
    <n v="1441841886"/>
    <b v="0"/>
    <x v="78"/>
    <b v="0"/>
    <s v="photography/places"/>
    <x v="50"/>
    <s v="N/A"/>
    <x v="8"/>
    <x v="26"/>
  </r>
  <r>
    <n v="1590"/>
    <x v="1590"/>
    <s v="Discover Italy through photography."/>
    <n v="60000"/>
    <x v="806"/>
    <x v="2"/>
    <x v="13"/>
    <s v="EUR"/>
    <n v="1443040464"/>
    <n v="1440448464"/>
    <b v="0"/>
    <x v="84"/>
    <b v="0"/>
    <s v="photography/places"/>
    <x v="53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x v="297"/>
    <b v="0"/>
    <s v="photography/places"/>
    <x v="129"/>
    <n v="44.48"/>
    <x v="8"/>
    <x v="26"/>
  </r>
  <r>
    <n v="1592"/>
    <x v="1592"/>
    <s v="A portfolio collage of beautiful pictures of authentic Pittsburgh locations and scenery."/>
    <n v="25"/>
    <x v="117"/>
    <x v="2"/>
    <x v="0"/>
    <s v="USD"/>
    <n v="1427503485"/>
    <n v="1423619085"/>
    <b v="0"/>
    <x v="78"/>
    <b v="0"/>
    <s v="photography/places"/>
    <x v="50"/>
    <s v="N/A"/>
    <x v="8"/>
    <x v="26"/>
  </r>
  <r>
    <n v="1593"/>
    <x v="1593"/>
    <s v="A trip to fulfill a dream of capturing the wonders and history of ancient Italy in person."/>
    <n v="22000"/>
    <x v="158"/>
    <x v="2"/>
    <x v="0"/>
    <s v="USD"/>
    <n v="1425154655"/>
    <n v="1422562655"/>
    <b v="0"/>
    <x v="83"/>
    <b v="0"/>
    <s v="photography/places"/>
    <x v="50"/>
    <n v="1"/>
    <x v="8"/>
    <x v="26"/>
  </r>
  <r>
    <n v="1594"/>
    <x v="1594"/>
    <s v="I photograph my love of New Orleans, create canvases and share those memories with you."/>
    <n v="1000"/>
    <x v="82"/>
    <x v="2"/>
    <x v="0"/>
    <s v="USD"/>
    <n v="1463329260"/>
    <n v="1458147982"/>
    <b v="0"/>
    <x v="73"/>
    <b v="0"/>
    <s v="photography/places"/>
    <x v="70"/>
    <n v="20.5"/>
    <x v="8"/>
    <x v="26"/>
  </r>
  <r>
    <n v="1595"/>
    <x v="1595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x v="63"/>
    <b v="0"/>
    <s v="photography/places"/>
    <x v="50"/>
    <n v="40"/>
    <x v="8"/>
    <x v="26"/>
  </r>
  <r>
    <n v="1596"/>
    <x v="1596"/>
    <s v="London is beautiful. I want to create a book of stunning images from in and around our great city"/>
    <n v="3250"/>
    <x v="735"/>
    <x v="2"/>
    <x v="1"/>
    <s v="GBP"/>
    <n v="1418469569"/>
    <n v="1414577969"/>
    <b v="0"/>
    <x v="83"/>
    <b v="0"/>
    <s v="photography/places"/>
    <x v="53"/>
    <n v="25"/>
    <x v="8"/>
    <x v="26"/>
  </r>
  <r>
    <n v="1597"/>
    <x v="1597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x v="78"/>
    <b v="0"/>
    <s v="photography/places"/>
    <x v="50"/>
    <s v="N/A"/>
    <x v="8"/>
    <x v="26"/>
  </r>
  <r>
    <n v="1598"/>
    <x v="1598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x v="29"/>
    <b v="0"/>
    <s v="photography/places"/>
    <x v="50"/>
    <n v="1"/>
    <x v="8"/>
    <x v="26"/>
  </r>
  <r>
    <n v="1599"/>
    <x v="1599"/>
    <s v="A London photographer trekking 5,895m up Africa's Mount Kilimanjaro to pursue and enrich a career."/>
    <n v="500"/>
    <x v="117"/>
    <x v="2"/>
    <x v="1"/>
    <s v="GBP"/>
    <n v="1460116576"/>
    <n v="1457528176"/>
    <b v="0"/>
    <x v="78"/>
    <b v="0"/>
    <s v="photography/places"/>
    <x v="50"/>
    <s v="N/A"/>
    <x v="8"/>
    <x v="26"/>
  </r>
  <r>
    <n v="1600"/>
    <x v="1600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x v="82"/>
    <b v="0"/>
    <s v="photography/places"/>
    <x v="113"/>
    <n v="40.78"/>
    <x v="8"/>
    <x v="26"/>
  </r>
  <r>
    <n v="1601"/>
    <x v="1601"/>
    <s v="We're so close to releasing our long-awaited debut album! A little help will go a long way... let's do this!"/>
    <n v="2500"/>
    <x v="1089"/>
    <x v="0"/>
    <x v="0"/>
    <s v="USD"/>
    <n v="1304561633"/>
    <n v="1301969633"/>
    <b v="0"/>
    <x v="66"/>
    <b v="1"/>
    <s v="music/rock"/>
    <x v="29"/>
    <n v="48.33"/>
    <x v="4"/>
    <x v="11"/>
  </r>
  <r>
    <n v="1602"/>
    <x v="1602"/>
    <s v="We need the help of fans of both music and film alike to help us create our collective vision for this song."/>
    <n v="1500"/>
    <x v="1090"/>
    <x v="0"/>
    <x v="0"/>
    <s v="USD"/>
    <n v="1318633200"/>
    <n v="1314947317"/>
    <b v="0"/>
    <x v="58"/>
    <b v="1"/>
    <s v="music/rock"/>
    <x v="8"/>
    <n v="46.95"/>
    <x v="4"/>
    <x v="11"/>
  </r>
  <r>
    <n v="1603"/>
    <x v="1603"/>
    <s v="An exercise in the wild and dangerous world of solo musicianship by Maxwell D Feinstein."/>
    <n v="2000"/>
    <x v="1091"/>
    <x v="0"/>
    <x v="0"/>
    <s v="USD"/>
    <n v="1327723459"/>
    <n v="1322539459"/>
    <b v="0"/>
    <x v="209"/>
    <b v="1"/>
    <s v="music/rock"/>
    <x v="8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x v="16"/>
    <b v="1"/>
    <s v="music/rock"/>
    <x v="108"/>
    <n v="48.84"/>
    <x v="4"/>
    <x v="11"/>
  </r>
  <r>
    <n v="1605"/>
    <x v="1605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x v="34"/>
    <b v="1"/>
    <s v="music/rock"/>
    <x v="7"/>
    <n v="137.31"/>
    <x v="4"/>
    <x v="11"/>
  </r>
  <r>
    <n v="1606"/>
    <x v="1606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x v="297"/>
    <b v="1"/>
    <s v="music/rock"/>
    <x v="7"/>
    <n v="87.83"/>
    <x v="4"/>
    <x v="11"/>
  </r>
  <r>
    <n v="1607"/>
    <x v="1607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x v="242"/>
    <b v="1"/>
    <s v="music/rock"/>
    <x v="14"/>
    <n v="70.790000000000006"/>
    <x v="4"/>
    <x v="11"/>
  </r>
  <r>
    <n v="1608"/>
    <x v="1608"/>
    <s v="The Devil &amp; Me's Debut album, &quot;...It's Not A Dream&quot;, featuring 9 original, Hard Rock songs."/>
    <n v="1200"/>
    <x v="1096"/>
    <x v="0"/>
    <x v="0"/>
    <s v="USD"/>
    <n v="1388553960"/>
    <n v="1385754986"/>
    <b v="0"/>
    <x v="23"/>
    <b v="1"/>
    <s v="music/rock"/>
    <x v="7"/>
    <n v="52.83"/>
    <x v="4"/>
    <x v="11"/>
  </r>
  <r>
    <n v="1609"/>
    <x v="1609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x v="80"/>
    <b v="1"/>
    <s v="music/rock"/>
    <x v="90"/>
    <n v="443.75"/>
    <x v="4"/>
    <x v="11"/>
  </r>
  <r>
    <n v="1610"/>
    <x v="1610"/>
    <s v="So The Story Goes is the upcoming album from &quot;Just Joe&quot; Altier."/>
    <n v="2000"/>
    <x v="1098"/>
    <x v="0"/>
    <x v="0"/>
    <s v="USD"/>
    <n v="1355609510"/>
    <n v="1353017510"/>
    <b v="0"/>
    <x v="300"/>
    <b v="1"/>
    <s v="music/rock"/>
    <x v="212"/>
    <n v="48.54"/>
    <x v="4"/>
    <x v="11"/>
  </r>
  <r>
    <n v="1611"/>
    <x v="1611"/>
    <s v="Skelton-Luns CD/7&quot; No Big Deal."/>
    <n v="800"/>
    <x v="1099"/>
    <x v="0"/>
    <x v="0"/>
    <s v="USD"/>
    <n v="1370390432"/>
    <n v="1368576032"/>
    <b v="0"/>
    <x v="74"/>
    <b v="1"/>
    <s v="music/rock"/>
    <x v="105"/>
    <n v="37.07"/>
    <x v="4"/>
    <x v="11"/>
  </r>
  <r>
    <n v="1612"/>
    <x v="1612"/>
    <s v="Help us achieve our goal to get our van repaired, gassed up, and road-ready for our winter tour!"/>
    <n v="500"/>
    <x v="1100"/>
    <x v="0"/>
    <x v="0"/>
    <s v="USD"/>
    <n v="1357160384"/>
    <n v="1354568384"/>
    <b v="0"/>
    <x v="202"/>
    <b v="1"/>
    <s v="music/rock"/>
    <x v="5"/>
    <n v="50"/>
    <x v="4"/>
    <x v="11"/>
  </r>
  <r>
    <n v="1613"/>
    <x v="1613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x v="55"/>
    <b v="1"/>
    <s v="music/rock"/>
    <x v="21"/>
    <n v="39.04"/>
    <x v="4"/>
    <x v="11"/>
  </r>
  <r>
    <n v="1614"/>
    <x v="1614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x v="99"/>
    <b v="1"/>
    <s v="music/rock"/>
    <x v="33"/>
    <n v="66.69"/>
    <x v="4"/>
    <x v="11"/>
  </r>
  <r>
    <n v="1615"/>
    <x v="1615"/>
    <s v="We are Reno Divorce!! Here is a taste of our upcoming release and we invite you to be a part of it."/>
    <n v="8000"/>
    <x v="1103"/>
    <x v="0"/>
    <x v="0"/>
    <s v="USD"/>
    <n v="1323742396"/>
    <n v="1319850796"/>
    <b v="0"/>
    <x v="327"/>
    <b v="1"/>
    <s v="music/rock"/>
    <x v="35"/>
    <n v="67.13"/>
    <x v="4"/>
    <x v="11"/>
  </r>
  <r>
    <n v="1616"/>
    <x v="1616"/>
    <s v="HELP! We don't have much time.....Join Aly Jados in making her new EP a reality before the world ends!!!!"/>
    <n v="10000"/>
    <x v="1104"/>
    <x v="0"/>
    <x v="0"/>
    <s v="USD"/>
    <n v="1353621600"/>
    <n v="1350061821"/>
    <b v="0"/>
    <x v="328"/>
    <b v="1"/>
    <s v="music/rock"/>
    <x v="3"/>
    <n v="66.37"/>
    <x v="4"/>
    <x v="11"/>
  </r>
  <r>
    <n v="1617"/>
    <x v="1617"/>
    <s v="The Coffis Brothers &amp;The Mountain Men are recording a brand new full length record."/>
    <n v="7000"/>
    <x v="950"/>
    <x v="0"/>
    <x v="0"/>
    <s v="USD"/>
    <n v="1383332400"/>
    <n v="1380470188"/>
    <b v="0"/>
    <x v="150"/>
    <b v="1"/>
    <s v="music/rock"/>
    <x v="91"/>
    <n v="64.62"/>
    <x v="4"/>
    <x v="11"/>
  </r>
  <r>
    <n v="1618"/>
    <x v="1618"/>
    <s v="Janus Word combines hard rock with melodic acoustic music for a unique and awesome sound."/>
    <n v="1500"/>
    <x v="1105"/>
    <x v="0"/>
    <x v="0"/>
    <s v="USD"/>
    <n v="1362757335"/>
    <n v="1359301335"/>
    <b v="0"/>
    <x v="74"/>
    <b v="1"/>
    <s v="music/rock"/>
    <x v="2"/>
    <n v="58.37"/>
    <x v="4"/>
    <x v="11"/>
  </r>
  <r>
    <n v="1619"/>
    <x v="1619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x v="23"/>
    <b v="1"/>
    <s v="music/rock"/>
    <x v="18"/>
    <n v="86.96"/>
    <x v="4"/>
    <x v="11"/>
  </r>
  <r>
    <n v="1620"/>
    <x v="1620"/>
    <s v="Kickstarting my music career with 300 hard copy CDs of my first release."/>
    <n v="1000"/>
    <x v="932"/>
    <x v="0"/>
    <x v="0"/>
    <s v="USD"/>
    <n v="1361606940"/>
    <n v="1361002140"/>
    <b v="0"/>
    <x v="57"/>
    <b v="1"/>
    <s v="music/rock"/>
    <x v="40"/>
    <n v="66.47"/>
    <x v="4"/>
    <x v="11"/>
  </r>
  <r>
    <n v="1621"/>
    <x v="1621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x v="77"/>
    <b v="1"/>
    <s v="music/rock"/>
    <x v="10"/>
    <n v="163.78"/>
    <x v="4"/>
    <x v="11"/>
  </r>
  <r>
    <n v="1622"/>
    <x v="1622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x v="71"/>
    <b v="1"/>
    <s v="music/rock"/>
    <x v="21"/>
    <n v="107.98"/>
    <x v="4"/>
    <x v="11"/>
  </r>
  <r>
    <n v="1623"/>
    <x v="1623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x v="59"/>
    <b v="1"/>
    <s v="music/rock"/>
    <x v="7"/>
    <n v="42.11"/>
    <x v="4"/>
    <x v="11"/>
  </r>
  <r>
    <n v="1624"/>
    <x v="1624"/>
    <s v="Joey De Noble is raising money to help record his latest music, and he wants YOU to be a part of it!"/>
    <n v="1000"/>
    <x v="1109"/>
    <x v="0"/>
    <x v="0"/>
    <s v="USD"/>
    <n v="1357721335"/>
    <n v="1354265335"/>
    <b v="0"/>
    <x v="20"/>
    <b v="1"/>
    <s v="music/rock"/>
    <x v="90"/>
    <n v="47.2"/>
    <x v="4"/>
    <x v="11"/>
  </r>
  <r>
    <n v="1625"/>
    <x v="1625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x v="201"/>
    <b v="1"/>
    <s v="music/rock"/>
    <x v="19"/>
    <n v="112.02"/>
    <x v="4"/>
    <x v="11"/>
  </r>
  <r>
    <n v="1626"/>
    <x v="1626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x v="52"/>
    <b v="1"/>
    <s v="music/rock"/>
    <x v="7"/>
    <n v="74.95"/>
    <x v="4"/>
    <x v="11"/>
  </r>
  <r>
    <n v="1627"/>
    <x v="1627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x v="44"/>
    <b v="1"/>
    <s v="music/rock"/>
    <x v="16"/>
    <n v="61.58"/>
    <x v="4"/>
    <x v="11"/>
  </r>
  <r>
    <n v="1628"/>
    <x v="1628"/>
    <s v="Original Jewish rock music on human relationships and identity"/>
    <n v="4000"/>
    <x v="1112"/>
    <x v="0"/>
    <x v="0"/>
    <s v="USD"/>
    <n v="1403026882"/>
    <n v="1400175682"/>
    <b v="0"/>
    <x v="106"/>
    <b v="1"/>
    <s v="music/rock"/>
    <x v="7"/>
    <n v="45.88"/>
    <x v="4"/>
    <x v="11"/>
  </r>
  <r>
    <n v="1629"/>
    <x v="1629"/>
    <s v="Help Off The Turnpike release new music, and set fire to everything!"/>
    <n v="6000"/>
    <x v="1113"/>
    <x v="0"/>
    <x v="0"/>
    <s v="USD"/>
    <n v="1392929333"/>
    <n v="1389041333"/>
    <b v="0"/>
    <x v="141"/>
    <b v="1"/>
    <s v="music/rock"/>
    <x v="3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x v="149"/>
    <b v="1"/>
    <s v="music/rock"/>
    <x v="213"/>
    <n v="84.21"/>
    <x v="4"/>
    <x v="11"/>
  </r>
  <r>
    <n v="1631"/>
    <x v="1631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x v="182"/>
    <b v="1"/>
    <s v="music/rock"/>
    <x v="94"/>
    <n v="117.23"/>
    <x v="4"/>
    <x v="11"/>
  </r>
  <r>
    <n v="1632"/>
    <x v="1632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x v="5"/>
    <b v="1"/>
    <s v="music/rock"/>
    <x v="21"/>
    <n v="86.49"/>
    <x v="4"/>
    <x v="11"/>
  </r>
  <r>
    <n v="1633"/>
    <x v="1633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x v="6"/>
    <b v="1"/>
    <s v="music/rock"/>
    <x v="8"/>
    <n v="172.41"/>
    <x v="4"/>
    <x v="11"/>
  </r>
  <r>
    <n v="1634"/>
    <x v="1634"/>
    <s v="Recording Debut  Album w/ Producer Ikey Owens from Free Moral Agents/ The Mars Volta"/>
    <n v="2000"/>
    <x v="1118"/>
    <x v="0"/>
    <x v="0"/>
    <s v="USD"/>
    <n v="1306994340"/>
    <n v="1303706001"/>
    <b v="0"/>
    <x v="58"/>
    <b v="1"/>
    <s v="music/rock"/>
    <x v="7"/>
    <n v="62.81"/>
    <x v="4"/>
    <x v="11"/>
  </r>
  <r>
    <n v="1635"/>
    <x v="1635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x v="77"/>
    <b v="1"/>
    <s v="music/rock"/>
    <x v="105"/>
    <n v="67.73"/>
    <x v="4"/>
    <x v="11"/>
  </r>
  <r>
    <n v="1636"/>
    <x v="1636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x v="45"/>
    <b v="1"/>
    <s v="music/rock"/>
    <x v="3"/>
    <n v="53.56"/>
    <x v="4"/>
    <x v="11"/>
  </r>
  <r>
    <n v="1637"/>
    <x v="1637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x v="41"/>
    <b v="1"/>
    <s v="music/rock"/>
    <x v="3"/>
    <n v="34.6"/>
    <x v="4"/>
    <x v="11"/>
  </r>
  <r>
    <n v="1638"/>
    <x v="1638"/>
    <s v="Avenues will be going in to the studio to record a new EP with Matt Allison!"/>
    <n v="1000"/>
    <x v="1121"/>
    <x v="0"/>
    <x v="0"/>
    <s v="USD"/>
    <n v="1362086700"/>
    <n v="1358180968"/>
    <b v="0"/>
    <x v="74"/>
    <b v="1"/>
    <s v="music/rock"/>
    <x v="2"/>
    <n v="38.89"/>
    <x v="4"/>
    <x v="11"/>
  </r>
  <r>
    <n v="1639"/>
    <x v="1639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x v="10"/>
    <b v="1"/>
    <s v="music/rock"/>
    <x v="8"/>
    <n v="94.74"/>
    <x v="4"/>
    <x v="11"/>
  </r>
  <r>
    <n v="1640"/>
    <x v="1640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x v="57"/>
    <b v="1"/>
    <s v="music/rock"/>
    <x v="106"/>
    <n v="39.97"/>
    <x v="4"/>
    <x v="11"/>
  </r>
  <r>
    <n v="1641"/>
    <x v="1641"/>
    <s v="Music Video For Upbeat and Inspiring Song - Run For Your Life"/>
    <n v="2500"/>
    <x v="535"/>
    <x v="0"/>
    <x v="0"/>
    <s v="USD"/>
    <n v="1418998744"/>
    <n v="1416406744"/>
    <b v="0"/>
    <x v="55"/>
    <b v="1"/>
    <s v="music/pop"/>
    <x v="7"/>
    <n v="97.5"/>
    <x v="4"/>
    <x v="27"/>
  </r>
  <r>
    <n v="1642"/>
    <x v="1642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x v="33"/>
    <b v="1"/>
    <s v="music/pop"/>
    <x v="8"/>
    <n v="42.86"/>
    <x v="4"/>
    <x v="27"/>
  </r>
  <r>
    <n v="1643"/>
    <x v="1643"/>
    <s v="This Is All Now is putting out a brand new record, and we need YOUR help to do it!"/>
    <n v="5000"/>
    <x v="1124"/>
    <x v="0"/>
    <x v="0"/>
    <s v="USD"/>
    <n v="1348516012"/>
    <n v="1345924012"/>
    <b v="0"/>
    <x v="77"/>
    <b v="1"/>
    <s v="music/pop"/>
    <x v="105"/>
    <n v="168.51"/>
    <x v="4"/>
    <x v="27"/>
  </r>
  <r>
    <n v="1644"/>
    <x v="1644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x v="130"/>
    <b v="1"/>
    <s v="music/pop"/>
    <x v="5"/>
    <n v="85.55"/>
    <x v="4"/>
    <x v="27"/>
  </r>
  <r>
    <n v="1645"/>
    <x v="1645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x v="73"/>
    <b v="1"/>
    <s v="music/pop"/>
    <x v="38"/>
    <n v="554"/>
    <x v="4"/>
    <x v="27"/>
  </r>
  <r>
    <n v="1646"/>
    <x v="1646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x v="183"/>
    <b v="1"/>
    <s v="music/pop"/>
    <x v="5"/>
    <n v="26.55"/>
    <x v="4"/>
    <x v="27"/>
  </r>
  <r>
    <n v="1647"/>
    <x v="1647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x v="67"/>
    <b v="1"/>
    <s v="music/pop"/>
    <x v="2"/>
    <n v="113.83"/>
    <x v="4"/>
    <x v="27"/>
  </r>
  <r>
    <n v="1648"/>
    <x v="1648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x v="240"/>
    <b v="1"/>
    <s v="music/pop"/>
    <x v="105"/>
    <n v="32.01"/>
    <x v="4"/>
    <x v="27"/>
  </r>
  <r>
    <n v="1649"/>
    <x v="1649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x v="75"/>
    <b v="1"/>
    <s v="music/pop"/>
    <x v="7"/>
    <n v="47.19"/>
    <x v="4"/>
    <x v="27"/>
  </r>
  <r>
    <n v="1650"/>
    <x v="1650"/>
    <s v="Help me record a CD that uses pop styling to give a fresh sound to ancient wisdom from scripture!"/>
    <n v="2000"/>
    <x v="1131"/>
    <x v="0"/>
    <x v="0"/>
    <s v="USD"/>
    <n v="1381314437"/>
    <n v="1378722437"/>
    <b v="0"/>
    <x v="58"/>
    <b v="1"/>
    <s v="music/pop"/>
    <x v="24"/>
    <n v="88.47"/>
    <x v="4"/>
    <x v="27"/>
  </r>
  <r>
    <n v="1651"/>
    <x v="1651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x v="9"/>
    <b v="1"/>
    <s v="music/pop"/>
    <x v="7"/>
    <n v="100.75"/>
    <x v="4"/>
    <x v="27"/>
  </r>
  <r>
    <n v="1652"/>
    <x v="1652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x v="16"/>
    <b v="1"/>
    <s v="music/pop"/>
    <x v="7"/>
    <n v="64.709999999999994"/>
    <x v="4"/>
    <x v="27"/>
  </r>
  <r>
    <n v="1653"/>
    <x v="1653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x v="129"/>
    <b v="1"/>
    <s v="music/pop"/>
    <x v="107"/>
    <n v="51.85"/>
    <x v="4"/>
    <x v="27"/>
  </r>
  <r>
    <n v="1654"/>
    <x v="1654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x v="69"/>
    <b v="1"/>
    <s v="music/pop"/>
    <x v="28"/>
    <n v="38.79"/>
    <x v="4"/>
    <x v="27"/>
  </r>
  <r>
    <n v="1655"/>
    <x v="1655"/>
    <s v="Berklee College of Music student, Meg Porter needs YOUR help to fund her very first EP!"/>
    <n v="1500"/>
    <x v="1136"/>
    <x v="0"/>
    <x v="0"/>
    <s v="USD"/>
    <n v="1333648820"/>
    <n v="1331060420"/>
    <b v="0"/>
    <x v="53"/>
    <b v="1"/>
    <s v="music/pop"/>
    <x v="1"/>
    <n v="44.65"/>
    <x v="4"/>
    <x v="27"/>
  </r>
  <r>
    <n v="1656"/>
    <x v="1656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x v="53"/>
    <b v="1"/>
    <s v="music/pop"/>
    <x v="8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x v="170"/>
    <b v="1"/>
    <s v="music/pop"/>
    <x v="2"/>
    <n v="118.7"/>
    <x v="4"/>
    <x v="27"/>
  </r>
  <r>
    <n v="1658"/>
    <x v="1658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x v="329"/>
    <b v="1"/>
    <s v="music/pop"/>
    <x v="88"/>
    <n v="74.150000000000006"/>
    <x v="4"/>
    <x v="27"/>
  </r>
  <r>
    <n v="1659"/>
    <x v="1659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x v="43"/>
    <b v="1"/>
    <s v="music/pop"/>
    <x v="40"/>
    <n v="12.53"/>
    <x v="4"/>
    <x v="27"/>
  </r>
  <r>
    <n v="1660"/>
    <x v="1660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x v="17"/>
    <b v="1"/>
    <s v="music/pop"/>
    <x v="21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x v="21"/>
    <b v="1"/>
    <s v="music/pop"/>
    <x v="3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x v="95"/>
    <b v="1"/>
    <s v="music/pop"/>
    <x v="33"/>
    <n v="132.44"/>
    <x v="4"/>
    <x v="27"/>
  </r>
  <r>
    <n v="1663"/>
    <x v="1663"/>
    <s v="music is as important to the eyes as it is to the ears. help bring ghost to life in front of your eyes."/>
    <n v="1000"/>
    <x v="1144"/>
    <x v="0"/>
    <x v="0"/>
    <s v="USD"/>
    <n v="1422750707"/>
    <n v="1420158707"/>
    <b v="0"/>
    <x v="58"/>
    <b v="1"/>
    <s v="music/pop"/>
    <x v="29"/>
    <n v="33.75"/>
    <x v="4"/>
    <x v="27"/>
  </r>
  <r>
    <n v="1664"/>
    <x v="1664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x v="30"/>
    <b v="1"/>
    <s v="music/pop"/>
    <x v="108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x v="251"/>
    <b v="1"/>
    <s v="music/pop"/>
    <x v="17"/>
    <n v="44.96"/>
    <x v="4"/>
    <x v="27"/>
  </r>
  <r>
    <n v="1666"/>
    <x v="1666"/>
    <s v="Play a KEY role in Venus On Fire's success - Working with a World Class Producer to make a memorable EP."/>
    <n v="2500"/>
    <x v="1147"/>
    <x v="0"/>
    <x v="0"/>
    <s v="USD"/>
    <n v="1364447073"/>
    <n v="1361858673"/>
    <b v="0"/>
    <x v="15"/>
    <b v="1"/>
    <s v="music/pop"/>
    <x v="164"/>
    <n v="41.04"/>
    <x v="4"/>
    <x v="27"/>
  </r>
  <r>
    <n v="1667"/>
    <x v="1667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x v="141"/>
    <b v="1"/>
    <s v="music/pop"/>
    <x v="37"/>
    <n v="52.6"/>
    <x v="4"/>
    <x v="27"/>
  </r>
  <r>
    <n v="1668"/>
    <x v="1668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x v="318"/>
    <b v="1"/>
    <s v="music/pop"/>
    <x v="33"/>
    <n v="70.78"/>
    <x v="4"/>
    <x v="27"/>
  </r>
  <r>
    <n v="1669"/>
    <x v="1669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x v="47"/>
    <b v="1"/>
    <s v="music/pop"/>
    <x v="49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x v="23"/>
    <b v="1"/>
    <s v="music/pop"/>
    <x v="33"/>
    <n v="44.61"/>
    <x v="4"/>
    <x v="27"/>
  </r>
  <r>
    <n v="1671"/>
    <x v="1671"/>
    <s v="I am seeking funding in order to help take my music from a hobby to a career."/>
    <n v="2000"/>
    <x v="1150"/>
    <x v="0"/>
    <x v="0"/>
    <s v="USD"/>
    <n v="1470056614"/>
    <n v="1467464614"/>
    <b v="0"/>
    <x v="99"/>
    <b v="1"/>
    <s v="music/pop"/>
    <x v="7"/>
    <n v="26.15"/>
    <x v="4"/>
    <x v="27"/>
  </r>
  <r>
    <n v="1672"/>
    <x v="1672"/>
    <s v="Sweet, sweet harmonies from Portland Oregon's premiere high school women's a cappella group."/>
    <n v="1700"/>
    <x v="1151"/>
    <x v="0"/>
    <x v="0"/>
    <s v="USD"/>
    <n v="1338824730"/>
    <n v="1336232730"/>
    <b v="0"/>
    <x v="72"/>
    <b v="1"/>
    <s v="music/pop"/>
    <x v="40"/>
    <n v="39.18"/>
    <x v="4"/>
    <x v="27"/>
  </r>
  <r>
    <n v="1673"/>
    <x v="1673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x v="211"/>
    <b v="1"/>
    <s v="music/pop"/>
    <x v="30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x v="116"/>
    <b v="1"/>
    <s v="music/pop"/>
    <x v="180"/>
    <n v="89.25"/>
    <x v="4"/>
    <x v="27"/>
  </r>
  <r>
    <n v="1675"/>
    <x v="1675"/>
    <s v="The Great Party is releasing their debut album. Here's your chance to be a part of it!"/>
    <n v="1000"/>
    <x v="1153"/>
    <x v="0"/>
    <x v="0"/>
    <s v="USD"/>
    <n v="1318802580"/>
    <n v="1316194540"/>
    <b v="0"/>
    <x v="69"/>
    <b v="1"/>
    <s v="music/pop"/>
    <x v="0"/>
    <n v="40.42"/>
    <x v="4"/>
    <x v="27"/>
  </r>
  <r>
    <n v="1676"/>
    <x v="1676"/>
    <s v="Help fund Bridge 19's tour in support of their first duo record, to be released in May 2012."/>
    <n v="3000"/>
    <x v="1154"/>
    <x v="0"/>
    <x v="0"/>
    <s v="USD"/>
    <n v="1334980740"/>
    <n v="1330968347"/>
    <b v="0"/>
    <x v="288"/>
    <b v="1"/>
    <s v="music/pop"/>
    <x v="41"/>
    <n v="82.38"/>
    <x v="4"/>
    <x v="27"/>
  </r>
  <r>
    <n v="1677"/>
    <x v="1677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x v="288"/>
    <b v="1"/>
    <s v="music/pop"/>
    <x v="20"/>
    <n v="159.52000000000001"/>
    <x v="4"/>
    <x v="27"/>
  </r>
  <r>
    <n v="1678"/>
    <x v="1678"/>
    <s v="Help me make an amazing music video so that I can take my music to the next level and get a manager!"/>
    <n v="1500"/>
    <x v="702"/>
    <x v="0"/>
    <x v="0"/>
    <s v="USD"/>
    <n v="1391718671"/>
    <n v="1390509071"/>
    <b v="0"/>
    <x v="72"/>
    <b v="1"/>
    <s v="music/pop"/>
    <x v="90"/>
    <n v="36.24"/>
    <x v="4"/>
    <x v="27"/>
  </r>
  <r>
    <n v="1679"/>
    <x v="1679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x v="66"/>
    <b v="1"/>
    <s v="music/pop"/>
    <x v="215"/>
    <n v="62.5"/>
    <x v="4"/>
    <x v="27"/>
  </r>
  <r>
    <n v="1680"/>
    <x v="1680"/>
    <s v="Working Musician dilemma #164: how the taxman put Kick the Record 2.0 on hold"/>
    <n v="1000"/>
    <x v="1156"/>
    <x v="0"/>
    <x v="0"/>
    <s v="USD"/>
    <n v="1405188667"/>
    <n v="1402596667"/>
    <b v="0"/>
    <x v="20"/>
    <b v="1"/>
    <s v="music/pop"/>
    <x v="90"/>
    <n v="47"/>
    <x v="4"/>
    <x v="27"/>
  </r>
  <r>
    <n v="1681"/>
    <x v="1681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x v="330"/>
    <b v="0"/>
    <s v="music/faith"/>
    <x v="7"/>
    <n v="74.58"/>
    <x v="4"/>
    <x v="28"/>
  </r>
  <r>
    <n v="1682"/>
    <x v="1682"/>
    <s v="Christian singer-wongerwriter searching for funding to record CD of original Christian music."/>
    <n v="6000"/>
    <x v="117"/>
    <x v="3"/>
    <x v="0"/>
    <s v="USD"/>
    <n v="1492142860"/>
    <n v="1486962460"/>
    <b v="0"/>
    <x v="78"/>
    <b v="0"/>
    <s v="music/faith"/>
    <x v="50"/>
    <s v="N/A"/>
    <x v="4"/>
    <x v="28"/>
  </r>
  <r>
    <n v="1683"/>
    <x v="1683"/>
    <s v="Rendre tÃ©moignage de ce que Dieu fait chaque jour pour moi et venir en  aide  aux autres, c'est  mon but."/>
    <n v="3500"/>
    <x v="1158"/>
    <x v="3"/>
    <x v="6"/>
    <s v="EUR"/>
    <n v="1491590738"/>
    <n v="1489517138"/>
    <b v="0"/>
    <x v="73"/>
    <b v="0"/>
    <s v="music/faith"/>
    <x v="66"/>
    <n v="76"/>
    <x v="4"/>
    <x v="28"/>
  </r>
  <r>
    <n v="1684"/>
    <x v="1684"/>
    <s v="New Music from Marty Mikles!  A new EP all about God's Goodness &amp; Mercy."/>
    <n v="8000"/>
    <x v="1159"/>
    <x v="3"/>
    <x v="0"/>
    <s v="USD"/>
    <n v="1489775641"/>
    <n v="1487360041"/>
    <b v="0"/>
    <x v="21"/>
    <b v="0"/>
    <s v="music/faith"/>
    <x v="15"/>
    <n v="86.44"/>
    <x v="4"/>
    <x v="28"/>
  </r>
  <r>
    <n v="1685"/>
    <x v="1685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x v="41"/>
    <b v="0"/>
    <s v="music/faith"/>
    <x v="33"/>
    <n v="24"/>
    <x v="4"/>
    <x v="28"/>
  </r>
  <r>
    <n v="1686"/>
    <x v="1686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x v="29"/>
    <b v="0"/>
    <s v="music/faith"/>
    <x v="5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x v="70"/>
    <b v="0"/>
    <s v="music/faith"/>
    <x v="134"/>
    <n v="80.13"/>
    <x v="4"/>
    <x v="28"/>
  </r>
  <r>
    <n v="1688"/>
    <x v="1688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x v="63"/>
    <b v="0"/>
    <s v="music/faith"/>
    <x v="156"/>
    <n v="253.14"/>
    <x v="4"/>
    <x v="28"/>
  </r>
  <r>
    <n v="1689"/>
    <x v="1689"/>
    <s v="Praising the Living God in the second half of life."/>
    <n v="2400"/>
    <x v="1162"/>
    <x v="3"/>
    <x v="0"/>
    <s v="USD"/>
    <n v="1489700230"/>
    <n v="1487111830"/>
    <b v="0"/>
    <x v="25"/>
    <b v="0"/>
    <s v="music/faith"/>
    <x v="8"/>
    <n v="171.43"/>
    <x v="4"/>
    <x v="28"/>
  </r>
  <r>
    <n v="1690"/>
    <x v="1690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x v="202"/>
    <b v="0"/>
    <s v="music/faith"/>
    <x v="78"/>
    <n v="57.73"/>
    <x v="4"/>
    <x v="28"/>
  </r>
  <r>
    <n v="1691"/>
    <x v="1691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x v="44"/>
    <b v="0"/>
    <s v="music/faith"/>
    <x v="69"/>
    <n v="264.26"/>
    <x v="4"/>
    <x v="28"/>
  </r>
  <r>
    <n v="1692"/>
    <x v="1692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x v="41"/>
    <b v="0"/>
    <s v="music/faith"/>
    <x v="216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x v="22"/>
    <b v="0"/>
    <s v="music/faith"/>
    <x v="114"/>
    <n v="35"/>
    <x v="4"/>
    <x v="28"/>
  </r>
  <r>
    <n v="1694"/>
    <x v="1694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x v="29"/>
    <b v="0"/>
    <s v="music/faith"/>
    <x v="50"/>
    <n v="5"/>
    <x v="4"/>
    <x v="28"/>
  </r>
  <r>
    <n v="1695"/>
    <x v="1695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x v="23"/>
    <b v="0"/>
    <s v="music/faith"/>
    <x v="81"/>
    <n v="61.09"/>
    <x v="4"/>
    <x v="28"/>
  </r>
  <r>
    <n v="1696"/>
    <x v="1696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x v="78"/>
    <b v="0"/>
    <s v="music/faith"/>
    <x v="50"/>
    <s v="N/A"/>
    <x v="4"/>
    <x v="28"/>
  </r>
  <r>
    <n v="1697"/>
    <x v="1697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x v="19"/>
    <b v="0"/>
    <s v="music/faith"/>
    <x v="68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x v="78"/>
    <b v="0"/>
    <s v="music/faith"/>
    <x v="50"/>
    <s v="N/A"/>
    <x v="4"/>
    <x v="28"/>
  </r>
  <r>
    <n v="1699"/>
    <x v="1699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x v="80"/>
    <b v="0"/>
    <s v="music/faith"/>
    <x v="65"/>
    <n v="54"/>
    <x v="4"/>
    <x v="28"/>
  </r>
  <r>
    <n v="1700"/>
    <x v="1700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x v="1"/>
    <b v="0"/>
    <s v="music/faith"/>
    <x v="73"/>
    <n v="65.97"/>
    <x v="4"/>
    <x v="28"/>
  </r>
  <r>
    <n v="1701"/>
    <x v="1701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x v="84"/>
    <b v="0"/>
    <s v="music/faith"/>
    <x v="50"/>
    <n v="5"/>
    <x v="4"/>
    <x v="28"/>
  </r>
  <r>
    <n v="1702"/>
    <x v="1702"/>
    <s v="I can do all things through christ jesus"/>
    <n v="16500"/>
    <x v="116"/>
    <x v="2"/>
    <x v="0"/>
    <s v="USD"/>
    <n v="1427745150"/>
    <n v="1425156750"/>
    <b v="0"/>
    <x v="29"/>
    <b v="0"/>
    <s v="music/faith"/>
    <x v="50"/>
    <n v="1"/>
    <x v="4"/>
    <x v="28"/>
  </r>
  <r>
    <n v="1703"/>
    <x v="1703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x v="84"/>
    <b v="0"/>
    <s v="music/faith"/>
    <x v="60"/>
    <n v="25.5"/>
    <x v="4"/>
    <x v="28"/>
  </r>
  <r>
    <n v="1704"/>
    <x v="1704"/>
    <s v="We want to record an album of popular praise &amp; worship songs with our own influence and style."/>
    <n v="2000"/>
    <x v="1170"/>
    <x v="2"/>
    <x v="0"/>
    <s v="USD"/>
    <n v="1424056873"/>
    <n v="1421464873"/>
    <b v="0"/>
    <x v="202"/>
    <b v="0"/>
    <s v="music/faith"/>
    <x v="187"/>
    <n v="118.36"/>
    <x v="4"/>
    <x v="28"/>
  </r>
  <r>
    <n v="1705"/>
    <x v="1705"/>
    <s v="An instrumental album that ranges from hymns to contemporary music. All the music is recorded by myself."/>
    <n v="2000"/>
    <x v="117"/>
    <x v="2"/>
    <x v="0"/>
    <s v="USD"/>
    <n v="1441814400"/>
    <n v="1440807846"/>
    <b v="0"/>
    <x v="78"/>
    <b v="0"/>
    <s v="music/faith"/>
    <x v="50"/>
    <s v="N/A"/>
    <x v="4"/>
    <x v="28"/>
  </r>
  <r>
    <n v="1706"/>
    <x v="1706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x v="78"/>
    <b v="0"/>
    <s v="music/faith"/>
    <x v="50"/>
    <s v="N/A"/>
    <x v="4"/>
    <x v="28"/>
  </r>
  <r>
    <n v="1707"/>
    <x v="1707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x v="82"/>
    <b v="0"/>
    <s v="music/faith"/>
    <x v="54"/>
    <n v="54.11"/>
    <x v="4"/>
    <x v="28"/>
  </r>
  <r>
    <n v="1708"/>
    <x v="1708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x v="78"/>
    <b v="0"/>
    <s v="music/faith"/>
    <x v="50"/>
    <s v="N/A"/>
    <x v="4"/>
    <x v="28"/>
  </r>
  <r>
    <n v="1709"/>
    <x v="1709"/>
    <s v="A project to set psalms to music. The psalms are taken from the English Standard Version (ESV) of the Bible."/>
    <n v="1750"/>
    <x v="1079"/>
    <x v="2"/>
    <x v="0"/>
    <s v="USD"/>
    <n v="1409513940"/>
    <n v="1405949514"/>
    <b v="0"/>
    <x v="80"/>
    <b v="0"/>
    <s v="music/faith"/>
    <x v="62"/>
    <n v="21.25"/>
    <x v="4"/>
    <x v="28"/>
  </r>
  <r>
    <n v="1710"/>
    <x v="1710"/>
    <s v="We want to create a gospel live album which has never been produced before."/>
    <n v="5000"/>
    <x v="1172"/>
    <x v="2"/>
    <x v="12"/>
    <s v="EUR"/>
    <n v="1453122000"/>
    <n v="1449151888"/>
    <b v="0"/>
    <x v="29"/>
    <b v="0"/>
    <s v="music/faith"/>
    <x v="60"/>
    <n v="34"/>
    <x v="4"/>
    <x v="28"/>
  </r>
  <r>
    <n v="1711"/>
    <x v="1711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x v="84"/>
    <b v="0"/>
    <s v="music/faith"/>
    <x v="57"/>
    <n v="525"/>
    <x v="4"/>
    <x v="28"/>
  </r>
  <r>
    <n v="1712"/>
    <x v="1712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x v="78"/>
    <b v="0"/>
    <s v="music/faith"/>
    <x v="50"/>
    <s v="N/A"/>
    <x v="4"/>
    <x v="28"/>
  </r>
  <r>
    <n v="1713"/>
    <x v="1713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x v="29"/>
    <b v="0"/>
    <s v="music/faith"/>
    <x v="53"/>
    <n v="50"/>
    <x v="4"/>
    <x v="28"/>
  </r>
  <r>
    <n v="1714"/>
    <x v="1714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x v="57"/>
    <b v="0"/>
    <s v="music/faith"/>
    <x v="59"/>
    <n v="115.71"/>
    <x v="4"/>
    <x v="28"/>
  </r>
  <r>
    <n v="1715"/>
    <x v="1715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x v="84"/>
    <b v="0"/>
    <s v="music/faith"/>
    <x v="50"/>
    <n v="5.5"/>
    <x v="4"/>
    <x v="28"/>
  </r>
  <r>
    <n v="1716"/>
    <x v="1716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x v="83"/>
    <b v="0"/>
    <s v="music/faith"/>
    <x v="59"/>
    <n v="50"/>
    <x v="4"/>
    <x v="28"/>
  </r>
  <r>
    <n v="1717"/>
    <x v="1717"/>
    <s v="Our first record created to reach, inspire, and ultimately express the love of Jesus to our generation."/>
    <n v="3265"/>
    <x v="1174"/>
    <x v="2"/>
    <x v="0"/>
    <s v="USD"/>
    <n v="1461211200"/>
    <n v="1459467238"/>
    <b v="0"/>
    <x v="14"/>
    <b v="0"/>
    <s v="music/faith"/>
    <x v="152"/>
    <n v="34.020000000000003"/>
    <x v="4"/>
    <x v="28"/>
  </r>
  <r>
    <n v="1718"/>
    <x v="1718"/>
    <s v="A melody for the galaxy."/>
    <n v="35000"/>
    <x v="735"/>
    <x v="2"/>
    <x v="0"/>
    <s v="USD"/>
    <n v="1463201940"/>
    <n v="1459435149"/>
    <b v="0"/>
    <x v="84"/>
    <b v="0"/>
    <s v="music/faith"/>
    <x v="50"/>
    <n v="37.5"/>
    <x v="4"/>
    <x v="28"/>
  </r>
  <r>
    <n v="1719"/>
    <x v="1719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x v="83"/>
    <b v="0"/>
    <s v="music/faith"/>
    <x v="60"/>
    <n v="11.67"/>
    <x v="4"/>
    <x v="28"/>
  </r>
  <r>
    <n v="1720"/>
    <x v="1720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x v="22"/>
    <b v="0"/>
    <s v="music/faith"/>
    <x v="52"/>
    <n v="28.13"/>
    <x v="4"/>
    <x v="28"/>
  </r>
  <r>
    <n v="1721"/>
    <x v="1721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x v="78"/>
    <b v="0"/>
    <s v="music/faith"/>
    <x v="50"/>
    <s v="N/A"/>
    <x v="4"/>
    <x v="28"/>
  </r>
  <r>
    <n v="1722"/>
    <x v="1722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x v="29"/>
    <b v="0"/>
    <s v="music/faith"/>
    <x v="50"/>
    <n v="1"/>
    <x v="4"/>
    <x v="28"/>
  </r>
  <r>
    <n v="1723"/>
    <x v="1723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x v="83"/>
    <b v="0"/>
    <s v="music/faith"/>
    <x v="113"/>
    <n v="216.67"/>
    <x v="4"/>
    <x v="28"/>
  </r>
  <r>
    <n v="1724"/>
    <x v="1724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x v="80"/>
    <b v="0"/>
    <s v="music/faith"/>
    <x v="60"/>
    <n v="8.75"/>
    <x v="4"/>
    <x v="28"/>
  </r>
  <r>
    <n v="1725"/>
    <x v="1725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x v="82"/>
    <b v="0"/>
    <s v="music/faith"/>
    <x v="54"/>
    <n v="62.22"/>
    <x v="4"/>
    <x v="28"/>
  </r>
  <r>
    <n v="1726"/>
    <x v="1726"/>
    <s v="Amanda Joy Hall's sophomore album, &quot;Every Day&quot;. Release expected July 2014"/>
    <n v="6500"/>
    <x v="1176"/>
    <x v="2"/>
    <x v="0"/>
    <s v="USD"/>
    <n v="1403906664"/>
    <n v="1401401064"/>
    <b v="0"/>
    <x v="38"/>
    <b v="0"/>
    <s v="music/faith"/>
    <x v="122"/>
    <n v="137.25"/>
    <x v="4"/>
    <x v="28"/>
  </r>
  <r>
    <n v="1727"/>
    <x v="1727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x v="29"/>
    <b v="0"/>
    <s v="music/faith"/>
    <x v="50"/>
    <n v="1"/>
    <x v="4"/>
    <x v="28"/>
  </r>
  <r>
    <n v="1728"/>
    <x v="1728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x v="63"/>
    <b v="0"/>
    <s v="music/faith"/>
    <x v="149"/>
    <n v="122.14"/>
    <x v="4"/>
    <x v="28"/>
  </r>
  <r>
    <n v="1729"/>
    <x v="1729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x v="78"/>
    <b v="0"/>
    <s v="music/faith"/>
    <x v="50"/>
    <s v="N/A"/>
    <x v="4"/>
    <x v="28"/>
  </r>
  <r>
    <n v="1730"/>
    <x v="1730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x v="78"/>
    <b v="0"/>
    <s v="music/faith"/>
    <x v="50"/>
    <s v="N/A"/>
    <x v="4"/>
    <x v="28"/>
  </r>
  <r>
    <n v="1731"/>
    <x v="1731"/>
    <s v="We are a Christin Worship band looking to midwest tour. God Bless!"/>
    <n v="1000"/>
    <x v="117"/>
    <x v="2"/>
    <x v="0"/>
    <s v="USD"/>
    <n v="1434034800"/>
    <n v="1432849552"/>
    <b v="0"/>
    <x v="78"/>
    <b v="0"/>
    <s v="music/faith"/>
    <x v="50"/>
    <s v="N/A"/>
    <x v="4"/>
    <x v="28"/>
  </r>
  <r>
    <n v="1732"/>
    <x v="1732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x v="78"/>
    <b v="0"/>
    <s v="music/faith"/>
    <x v="50"/>
    <s v="N/A"/>
    <x v="4"/>
    <x v="28"/>
  </r>
  <r>
    <n v="1733"/>
    <x v="1733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x v="78"/>
    <b v="0"/>
    <s v="music/faith"/>
    <x v="50"/>
    <s v="N/A"/>
    <x v="4"/>
    <x v="28"/>
  </r>
  <r>
    <n v="1734"/>
    <x v="1734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x v="29"/>
    <b v="0"/>
    <s v="music/faith"/>
    <x v="50"/>
    <n v="1"/>
    <x v="4"/>
    <x v="28"/>
  </r>
  <r>
    <n v="1735"/>
    <x v="1735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x v="84"/>
    <b v="0"/>
    <s v="music/faith"/>
    <x v="57"/>
    <n v="55"/>
    <x v="4"/>
    <x v="28"/>
  </r>
  <r>
    <n v="1736"/>
    <x v="1736"/>
    <s v="A unique meditative album reflecting on the life of Christ, inviting Him into your presence"/>
    <n v="3000"/>
    <x v="1178"/>
    <x v="2"/>
    <x v="0"/>
    <s v="USD"/>
    <n v="1447018833"/>
    <n v="1444423233"/>
    <b v="0"/>
    <x v="29"/>
    <b v="0"/>
    <s v="music/faith"/>
    <x v="60"/>
    <n v="22"/>
    <x v="4"/>
    <x v="28"/>
  </r>
  <r>
    <n v="1737"/>
    <x v="1737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x v="41"/>
    <b v="0"/>
    <s v="music/faith"/>
    <x v="70"/>
    <n v="56.67"/>
    <x v="4"/>
    <x v="28"/>
  </r>
  <r>
    <n v="1738"/>
    <x v="1738"/>
    <s v="Music that inspires and gives hope for overcoming and change. And it is good music."/>
    <n v="5000"/>
    <x v="170"/>
    <x v="2"/>
    <x v="0"/>
    <s v="USD"/>
    <n v="1412283542"/>
    <n v="1409691542"/>
    <b v="0"/>
    <x v="29"/>
    <b v="0"/>
    <s v="music/faith"/>
    <x v="50"/>
    <n v="20"/>
    <x v="4"/>
    <x v="28"/>
  </r>
  <r>
    <n v="1739"/>
    <x v="1739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x v="29"/>
    <b v="0"/>
    <s v="music/faith"/>
    <x v="50"/>
    <n v="1"/>
    <x v="4"/>
    <x v="28"/>
  </r>
  <r>
    <n v="1740"/>
    <x v="1740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x v="78"/>
    <b v="0"/>
    <s v="music/faith"/>
    <x v="50"/>
    <s v="N/A"/>
    <x v="4"/>
    <x v="28"/>
  </r>
  <r>
    <n v="1741"/>
    <x v="1741"/>
    <s v="A photo journal documenting my experiences and travels across New Zealand"/>
    <n v="1200"/>
    <x v="414"/>
    <x v="0"/>
    <x v="1"/>
    <s v="GBP"/>
    <n v="1433948671"/>
    <n v="1430060671"/>
    <b v="0"/>
    <x v="47"/>
    <b v="1"/>
    <s v="photography/photobooks"/>
    <x v="38"/>
    <n v="25.58"/>
    <x v="8"/>
    <x v="20"/>
  </r>
  <r>
    <n v="1742"/>
    <x v="1742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x v="69"/>
    <b v="1"/>
    <s v="photography/photobooks"/>
    <x v="15"/>
    <n v="63.97"/>
    <x v="8"/>
    <x v="20"/>
  </r>
  <r>
    <n v="1743"/>
    <x v="1743"/>
    <s v="Visual documentation of the endangered IÃ±upiat language, captured in the form of a printed photography book."/>
    <n v="6000"/>
    <x v="11"/>
    <x v="0"/>
    <x v="0"/>
    <s v="USD"/>
    <n v="1472270340"/>
    <n v="1470348775"/>
    <b v="0"/>
    <x v="85"/>
    <b v="1"/>
    <s v="photography/photobooks"/>
    <x v="8"/>
    <n v="89.93"/>
    <x v="8"/>
    <x v="20"/>
  </r>
  <r>
    <n v="1744"/>
    <x v="1744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x v="16"/>
    <b v="1"/>
    <s v="photography/photobooks"/>
    <x v="90"/>
    <n v="93.07"/>
    <x v="8"/>
    <x v="20"/>
  </r>
  <r>
    <n v="1745"/>
    <x v="1745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x v="30"/>
    <b v="1"/>
    <s v="photography/photobooks"/>
    <x v="35"/>
    <n v="89.67"/>
    <x v="8"/>
    <x v="20"/>
  </r>
  <r>
    <n v="1746"/>
    <x v="1746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x v="329"/>
    <b v="1"/>
    <s v="photography/photobooks"/>
    <x v="34"/>
    <n v="207.62"/>
    <x v="8"/>
    <x v="20"/>
  </r>
  <r>
    <n v="1747"/>
    <x v="1747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x v="180"/>
    <b v="1"/>
    <s v="photography/photobooks"/>
    <x v="2"/>
    <n v="59.41"/>
    <x v="8"/>
    <x v="20"/>
  </r>
  <r>
    <n v="1748"/>
    <x v="1748"/>
    <s v="Telling the story of the city through remarkable people who live in Vancouver today."/>
    <n v="50000"/>
    <x v="1184"/>
    <x v="0"/>
    <x v="5"/>
    <s v="CAD"/>
    <n v="1441234143"/>
    <n v="1438642143"/>
    <b v="0"/>
    <x v="331"/>
    <b v="1"/>
    <s v="photography/photobooks"/>
    <x v="22"/>
    <n v="358.97"/>
    <x v="8"/>
    <x v="20"/>
  </r>
  <r>
    <n v="1749"/>
    <x v="1749"/>
    <s v="Help me fund the production run of my first book by local Photographer Sandro Ortolani."/>
    <n v="10050"/>
    <x v="1185"/>
    <x v="0"/>
    <x v="19"/>
    <s v="EUR"/>
    <n v="1488394800"/>
    <n v="1485213921"/>
    <b v="0"/>
    <x v="132"/>
    <b v="1"/>
    <s v="photography/photobooks"/>
    <x v="4"/>
    <n v="94.74"/>
    <x v="8"/>
    <x v="20"/>
  </r>
  <r>
    <n v="1750"/>
    <x v="1750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x v="207"/>
    <b v="1"/>
    <s v="photography/photobooks"/>
    <x v="180"/>
    <n v="80.650000000000006"/>
    <x v="8"/>
    <x v="20"/>
  </r>
  <r>
    <n v="1751"/>
    <x v="1751"/>
    <s v="Photographs and stories culled from 10 years of road trips through rural Greece"/>
    <n v="10000"/>
    <x v="1187"/>
    <x v="0"/>
    <x v="0"/>
    <s v="USD"/>
    <n v="1426787123"/>
    <n v="1424198723"/>
    <b v="0"/>
    <x v="42"/>
    <b v="1"/>
    <s v="photography/photobooks"/>
    <x v="33"/>
    <n v="168.69"/>
    <x v="8"/>
    <x v="20"/>
  </r>
  <r>
    <n v="1752"/>
    <x v="1752"/>
    <s v="A little book of calm, in picture form, that will soothe the soul and un-furrow the brow."/>
    <n v="1200"/>
    <x v="1188"/>
    <x v="0"/>
    <x v="1"/>
    <s v="GBP"/>
    <n v="1476425082"/>
    <n v="1473833082"/>
    <b v="0"/>
    <x v="240"/>
    <b v="1"/>
    <s v="photography/photobooks"/>
    <x v="217"/>
    <n v="34.69"/>
    <x v="8"/>
    <x v="20"/>
  </r>
  <r>
    <n v="1753"/>
    <x v="1753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x v="2"/>
    <b v="1"/>
    <s v="photography/photobooks"/>
    <x v="29"/>
    <n v="462.86"/>
    <x v="8"/>
    <x v="20"/>
  </r>
  <r>
    <n v="1754"/>
    <x v="1754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x v="240"/>
    <b v="1"/>
    <s v="photography/photobooks"/>
    <x v="38"/>
    <n v="104.39"/>
    <x v="8"/>
    <x v="20"/>
  </r>
  <r>
    <n v="1755"/>
    <x v="1755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x v="80"/>
    <b v="1"/>
    <s v="photography/photobooks"/>
    <x v="28"/>
    <n v="7.5"/>
    <x v="8"/>
    <x v="20"/>
  </r>
  <r>
    <n v="1756"/>
    <x v="1756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x v="148"/>
    <b v="1"/>
    <s v="photography/photobooks"/>
    <x v="33"/>
    <n v="47.13"/>
    <x v="8"/>
    <x v="20"/>
  </r>
  <r>
    <n v="1757"/>
    <x v="1757"/>
    <s v="I want to create a self published photo art book on the topic of the resurgence of femininity."/>
    <n v="5000"/>
    <x v="1192"/>
    <x v="0"/>
    <x v="0"/>
    <s v="USD"/>
    <n v="1485631740"/>
    <n v="1483041083"/>
    <b v="0"/>
    <x v="25"/>
    <b v="1"/>
    <s v="photography/photobooks"/>
    <x v="31"/>
    <n v="414.29"/>
    <x v="8"/>
    <x v="20"/>
  </r>
  <r>
    <n v="1758"/>
    <x v="1758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x v="74"/>
    <b v="1"/>
    <s v="photography/photobooks"/>
    <x v="41"/>
    <n v="42.48"/>
    <x v="8"/>
    <x v="20"/>
  </r>
  <r>
    <n v="1759"/>
    <x v="1759"/>
    <s v="Death Valley will be the first photo book of Andi State"/>
    <n v="5000"/>
    <x v="1194"/>
    <x v="0"/>
    <x v="0"/>
    <s v="USD"/>
    <n v="1427309629"/>
    <n v="1425585229"/>
    <b v="0"/>
    <x v="72"/>
    <b v="1"/>
    <s v="photography/photobooks"/>
    <x v="13"/>
    <n v="108.78"/>
    <x v="8"/>
    <x v="20"/>
  </r>
  <r>
    <n v="1760"/>
    <x v="1760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x v="332"/>
    <b v="1"/>
    <s v="photography/photobooks"/>
    <x v="11"/>
    <n v="81.099999999999994"/>
    <x v="8"/>
    <x v="20"/>
  </r>
  <r>
    <n v="1761"/>
    <x v="1761"/>
    <s v="A hardcover photobook telling the naked truth of a young photographers journey."/>
    <n v="100"/>
    <x v="1196"/>
    <x v="0"/>
    <x v="1"/>
    <s v="GBP"/>
    <n v="1442065060"/>
    <n v="1437745060"/>
    <b v="0"/>
    <x v="83"/>
    <b v="1"/>
    <s v="photography/photobooks"/>
    <x v="19"/>
    <n v="51.67"/>
    <x v="8"/>
    <x v="20"/>
  </r>
  <r>
    <n v="1762"/>
    <x v="1762"/>
    <s v="Project rewards $25 gets you 190+ digital images"/>
    <n v="100"/>
    <x v="1197"/>
    <x v="0"/>
    <x v="0"/>
    <s v="USD"/>
    <n v="1457739245"/>
    <n v="1455147245"/>
    <b v="0"/>
    <x v="20"/>
    <b v="1"/>
    <s v="photography/photobooks"/>
    <x v="218"/>
    <n v="35.4"/>
    <x v="8"/>
    <x v="20"/>
  </r>
  <r>
    <n v="1763"/>
    <x v="1763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x v="115"/>
    <b v="1"/>
    <s v="photography/photobooks"/>
    <x v="21"/>
    <n v="103.64"/>
    <x v="8"/>
    <x v="20"/>
  </r>
  <r>
    <n v="1764"/>
    <x v="1764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x v="70"/>
    <b v="0"/>
    <s v="photography/photobooks"/>
    <x v="68"/>
    <n v="55.28"/>
    <x v="8"/>
    <x v="20"/>
  </r>
  <r>
    <n v="1765"/>
    <x v="1765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x v="273"/>
    <b v="0"/>
    <s v="photography/photobooks"/>
    <x v="155"/>
    <n v="72.17"/>
    <x v="8"/>
    <x v="20"/>
  </r>
  <r>
    <n v="1766"/>
    <x v="1766"/>
    <s v="I want to create a beautiful book which documents the Melbourne music scene."/>
    <n v="1500"/>
    <x v="117"/>
    <x v="2"/>
    <x v="2"/>
    <s v="AUD"/>
    <n v="1408999088"/>
    <n v="1407184688"/>
    <b v="1"/>
    <x v="78"/>
    <b v="0"/>
    <s v="photography/photobooks"/>
    <x v="50"/>
    <s v="N/A"/>
    <x v="8"/>
    <x v="20"/>
  </r>
  <r>
    <n v="1767"/>
    <x v="1767"/>
    <s v="A photographic search for the true meaning of pride for ones country during the World Cup"/>
    <n v="5000"/>
    <x v="1201"/>
    <x v="2"/>
    <x v="0"/>
    <s v="USD"/>
    <n v="1407080884"/>
    <n v="1404488884"/>
    <b v="1"/>
    <x v="70"/>
    <b v="0"/>
    <s v="photography/photobooks"/>
    <x v="132"/>
    <n v="58.62"/>
    <x v="8"/>
    <x v="20"/>
  </r>
  <r>
    <n v="1768"/>
    <x v="1768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x v="41"/>
    <b v="0"/>
    <s v="photography/photobooks"/>
    <x v="65"/>
    <n v="12.47"/>
    <x v="8"/>
    <x v="20"/>
  </r>
  <r>
    <n v="1769"/>
    <x v="1769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x v="19"/>
    <b v="0"/>
    <s v="photography/photobooks"/>
    <x v="56"/>
    <n v="49.14"/>
    <x v="8"/>
    <x v="20"/>
  </r>
  <r>
    <n v="1770"/>
    <x v="1770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x v="297"/>
    <b v="0"/>
    <s v="photography/photobooks"/>
    <x v="219"/>
    <n v="150.5"/>
    <x v="8"/>
    <x v="20"/>
  </r>
  <r>
    <n v="1771"/>
    <x v="1771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x v="20"/>
    <b v="0"/>
    <s v="photography/photobooks"/>
    <x v="70"/>
    <n v="35.799999999999997"/>
    <x v="8"/>
    <x v="20"/>
  </r>
  <r>
    <n v="1772"/>
    <x v="1772"/>
    <s v="A photobook and a short documentary film telling the story of Holocaust in Northwestern Lithuania"/>
    <n v="5500"/>
    <x v="1205"/>
    <x v="2"/>
    <x v="1"/>
    <s v="GBP"/>
    <n v="1404666836"/>
    <n v="1399482836"/>
    <b v="1"/>
    <x v="10"/>
    <b v="0"/>
    <s v="photography/photobooks"/>
    <x v="63"/>
    <n v="45.16"/>
    <x v="8"/>
    <x v="20"/>
  </r>
  <r>
    <n v="1773"/>
    <x v="1773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x v="10"/>
    <b v="0"/>
    <s v="photography/photobooks"/>
    <x v="52"/>
    <n v="98.79"/>
    <x v="8"/>
    <x v="20"/>
  </r>
  <r>
    <n v="1774"/>
    <x v="1774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x v="62"/>
    <b v="0"/>
    <s v="photography/photobooks"/>
    <x v="132"/>
    <n v="88.31"/>
    <x v="8"/>
    <x v="20"/>
  </r>
  <r>
    <n v="1775"/>
    <x v="1775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x v="204"/>
    <b v="0"/>
    <s v="photography/photobooks"/>
    <x v="187"/>
    <n v="170.63"/>
    <x v="8"/>
    <x v="20"/>
  </r>
  <r>
    <n v="1776"/>
    <x v="1776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x v="80"/>
    <b v="0"/>
    <s v="photography/photobooks"/>
    <x v="113"/>
    <n v="83.75"/>
    <x v="8"/>
    <x v="20"/>
  </r>
  <r>
    <n v="1777"/>
    <x v="1777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x v="73"/>
    <b v="0"/>
    <s v="photography/photobooks"/>
    <x v="51"/>
    <n v="65.099999999999994"/>
    <x v="8"/>
    <x v="20"/>
  </r>
  <r>
    <n v="1778"/>
    <x v="1778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x v="41"/>
    <b v="0"/>
    <s v="photography/photobooks"/>
    <x v="53"/>
    <n v="66.33"/>
    <x v="8"/>
    <x v="20"/>
  </r>
  <r>
    <n v="1779"/>
    <x v="1779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x v="44"/>
    <b v="0"/>
    <s v="photography/photobooks"/>
    <x v="71"/>
    <n v="104.89"/>
    <x v="8"/>
    <x v="20"/>
  </r>
  <r>
    <n v="1780"/>
    <x v="1780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x v="215"/>
    <b v="0"/>
    <s v="photography/photobooks"/>
    <x v="67"/>
    <n v="78.44"/>
    <x v="8"/>
    <x v="20"/>
  </r>
  <r>
    <n v="1781"/>
    <x v="1781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x v="54"/>
    <b v="0"/>
    <s v="photography/photobooks"/>
    <x v="73"/>
    <n v="59.04"/>
    <x v="8"/>
    <x v="20"/>
  </r>
  <r>
    <n v="1782"/>
    <x v="1782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x v="88"/>
    <b v="0"/>
    <s v="photography/photobooks"/>
    <x v="77"/>
    <n v="71.34"/>
    <x v="8"/>
    <x v="20"/>
  </r>
  <r>
    <n v="1783"/>
    <x v="1783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x v="333"/>
    <b v="0"/>
    <s v="photography/photobooks"/>
    <x v="148"/>
    <n v="51.23"/>
    <x v="8"/>
    <x v="20"/>
  </r>
  <r>
    <n v="1784"/>
    <x v="1784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x v="51"/>
    <b v="0"/>
    <s v="photography/photobooks"/>
    <x v="67"/>
    <n v="60.24"/>
    <x v="8"/>
    <x v="20"/>
  </r>
  <r>
    <n v="1785"/>
    <x v="1785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x v="52"/>
    <b v="0"/>
    <s v="photography/photobooks"/>
    <x v="68"/>
    <n v="44.94"/>
    <x v="8"/>
    <x v="20"/>
  </r>
  <r>
    <n v="1786"/>
    <x v="178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x v="60"/>
    <b v="0"/>
    <s v="photography/photobooks"/>
    <x v="216"/>
    <n v="31.21"/>
    <x v="8"/>
    <x v="20"/>
  </r>
  <r>
    <n v="1787"/>
    <x v="1787"/>
    <s v="Raising awareness to the effects of global warming through photographs of the high mountains of Peru."/>
    <n v="10000"/>
    <x v="1218"/>
    <x v="2"/>
    <x v="0"/>
    <s v="USD"/>
    <n v="1428158637"/>
    <n v="1425570237"/>
    <b v="1"/>
    <x v="54"/>
    <b v="0"/>
    <s v="photography/photobooks"/>
    <x v="77"/>
    <n v="63.88"/>
    <x v="8"/>
    <x v="20"/>
  </r>
  <r>
    <n v="1788"/>
    <x v="1788"/>
    <s v="A photo book celebrating Goths, exploring their lives and giving an insight into what Goth is for them."/>
    <n v="5500"/>
    <x v="382"/>
    <x v="2"/>
    <x v="1"/>
    <s v="GBP"/>
    <n v="1414795542"/>
    <n v="1412203542"/>
    <b v="1"/>
    <x v="80"/>
    <b v="0"/>
    <s v="photography/photobooks"/>
    <x v="60"/>
    <n v="19"/>
    <x v="8"/>
    <x v="20"/>
  </r>
  <r>
    <n v="1789"/>
    <x v="1789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x v="80"/>
    <b v="0"/>
    <s v="photography/photobooks"/>
    <x v="60"/>
    <n v="10"/>
    <x v="8"/>
    <x v="20"/>
  </r>
  <r>
    <n v="1790"/>
    <x v="1790"/>
    <s v="70 years of incredible photography sits patiently in old film sheet boxes, waiting for a return to relevance."/>
    <n v="33000"/>
    <x v="1219"/>
    <x v="2"/>
    <x v="0"/>
    <s v="USD"/>
    <n v="1423152678"/>
    <n v="1420560678"/>
    <b v="1"/>
    <x v="41"/>
    <b v="0"/>
    <s v="photography/photobooks"/>
    <x v="62"/>
    <n v="109.07"/>
    <x v="8"/>
    <x v="20"/>
  </r>
  <r>
    <n v="1791"/>
    <x v="1791"/>
    <s v="For the love of street photography and the beauty of traditional cultures in southern Italy."/>
    <n v="3000"/>
    <x v="1220"/>
    <x v="2"/>
    <x v="1"/>
    <s v="GBP"/>
    <n v="1422553565"/>
    <n v="1417369565"/>
    <b v="1"/>
    <x v="80"/>
    <b v="0"/>
    <s v="photography/photobooks"/>
    <x v="65"/>
    <n v="26.75"/>
    <x v="8"/>
    <x v="20"/>
  </r>
  <r>
    <n v="1792"/>
    <x v="1792"/>
    <s v="In 1970 Helaine Garren shot a series of images at Bensingerâ€™s Pool Hall in Chicago, Illinois."/>
    <n v="25000"/>
    <x v="1221"/>
    <x v="2"/>
    <x v="0"/>
    <s v="USD"/>
    <n v="1439189940"/>
    <n v="1435970682"/>
    <b v="1"/>
    <x v="237"/>
    <b v="0"/>
    <s v="photography/photobooks"/>
    <x v="220"/>
    <n v="109.94"/>
    <x v="8"/>
    <x v="20"/>
  </r>
  <r>
    <n v="1793"/>
    <x v="1793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x v="84"/>
    <b v="0"/>
    <s v="photography/photobooks"/>
    <x v="60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x v="59"/>
    <b v="0"/>
    <s v="photography/photobooks"/>
    <x v="57"/>
    <n v="55.39"/>
    <x v="8"/>
    <x v="20"/>
  </r>
  <r>
    <n v="1795"/>
    <x v="1795"/>
    <s v="A photography book documenting the impact of the ISAF mission on the Afghan people of Mazar-e Sharif."/>
    <n v="28000"/>
    <x v="1223"/>
    <x v="2"/>
    <x v="12"/>
    <s v="EUR"/>
    <n v="1476460800"/>
    <n v="1473922541"/>
    <b v="1"/>
    <x v="75"/>
    <b v="0"/>
    <s v="photography/photobooks"/>
    <x v="115"/>
    <n v="133.9"/>
    <x v="8"/>
    <x v="20"/>
  </r>
  <r>
    <n v="1796"/>
    <x v="1796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x v="48"/>
    <b v="0"/>
    <s v="photography/photobooks"/>
    <x v="66"/>
    <n v="48.72"/>
    <x v="8"/>
    <x v="20"/>
  </r>
  <r>
    <n v="1797"/>
    <x v="1797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x v="205"/>
    <b v="0"/>
    <s v="photography/photobooks"/>
    <x v="149"/>
    <n v="48.25"/>
    <x v="8"/>
    <x v="20"/>
  </r>
  <r>
    <n v="1798"/>
    <x v="1798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x v="77"/>
    <b v="0"/>
    <s v="photography/photobooks"/>
    <x v="51"/>
    <n v="58.97"/>
    <x v="8"/>
    <x v="20"/>
  </r>
  <r>
    <n v="1799"/>
    <x v="1799"/>
    <s v="The UnDiscovered Image, a monthly publication dedicated to photographers."/>
    <n v="4000"/>
    <x v="1227"/>
    <x v="2"/>
    <x v="1"/>
    <s v="GBP"/>
    <n v="1415740408"/>
    <n v="1414008808"/>
    <b v="1"/>
    <x v="79"/>
    <b v="0"/>
    <s v="photography/photobooks"/>
    <x v="53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x v="116"/>
    <b v="0"/>
    <s v="photography/photobooks"/>
    <x v="68"/>
    <n v="83.72"/>
    <x v="8"/>
    <x v="20"/>
  </r>
  <r>
    <n v="1801"/>
    <x v="1801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x v="77"/>
    <b v="0"/>
    <s v="photography/photobooks"/>
    <x v="51"/>
    <n v="63.65"/>
    <x v="8"/>
    <x v="20"/>
  </r>
  <r>
    <n v="1802"/>
    <x v="1802"/>
    <s v="Inner Darkness turned into a photobook. Personal work i shot during my recovery...in Berlin."/>
    <n v="3500"/>
    <x v="1230"/>
    <x v="2"/>
    <x v="12"/>
    <s v="EUR"/>
    <n v="1435442340"/>
    <n v="1433416830"/>
    <b v="1"/>
    <x v="59"/>
    <b v="0"/>
    <s v="photography/photobooks"/>
    <x v="216"/>
    <n v="94.28"/>
    <x v="8"/>
    <x v="20"/>
  </r>
  <r>
    <n v="1803"/>
    <x v="1803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x v="11"/>
    <b v="0"/>
    <s v="photography/photobooks"/>
    <x v="134"/>
    <n v="71.87"/>
    <x v="8"/>
    <x v="20"/>
  </r>
  <r>
    <n v="1804"/>
    <x v="1804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x v="47"/>
    <b v="0"/>
    <s v="photography/photobooks"/>
    <x v="131"/>
    <n v="104.85"/>
    <x v="8"/>
    <x v="20"/>
  </r>
  <r>
    <n v="1805"/>
    <x v="1805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x v="259"/>
    <b v="0"/>
    <s v="photography/photobooks"/>
    <x v="71"/>
    <n v="67.14"/>
    <x v="8"/>
    <x v="20"/>
  </r>
  <r>
    <n v="1806"/>
    <x v="1806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x v="22"/>
    <b v="0"/>
    <s v="photography/photobooks"/>
    <x v="56"/>
    <n v="73.88"/>
    <x v="8"/>
    <x v="20"/>
  </r>
  <r>
    <n v="1807"/>
    <x v="1807"/>
    <s v="I want to explore alternative cultures and lifestyles in America."/>
    <n v="5000"/>
    <x v="503"/>
    <x v="2"/>
    <x v="0"/>
    <s v="USD"/>
    <n v="1411868313"/>
    <n v="1409276313"/>
    <b v="1"/>
    <x v="22"/>
    <b v="0"/>
    <s v="photography/photobooks"/>
    <x v="57"/>
    <n v="69.13"/>
    <x v="8"/>
    <x v="20"/>
  </r>
  <r>
    <n v="1808"/>
    <x v="1808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x v="93"/>
    <b v="0"/>
    <s v="photography/photobooks"/>
    <x v="139"/>
    <n v="120.77"/>
    <x v="8"/>
    <x v="20"/>
  </r>
  <r>
    <n v="1809"/>
    <x v="1809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x v="82"/>
    <b v="0"/>
    <s v="photography/photobooks"/>
    <x v="57"/>
    <n v="42.22"/>
    <x v="8"/>
    <x v="20"/>
  </r>
  <r>
    <n v="1810"/>
    <x v="1810"/>
    <s v="Film Speed is a series of Zines focusing on architecture shot completely on 35 and 120mm film."/>
    <n v="450"/>
    <x v="493"/>
    <x v="2"/>
    <x v="0"/>
    <s v="USD"/>
    <n v="1408657826"/>
    <n v="1407621026"/>
    <b v="0"/>
    <x v="84"/>
    <b v="0"/>
    <s v="photography/photobooks"/>
    <x v="56"/>
    <n v="7.5"/>
    <x v="8"/>
    <x v="20"/>
  </r>
  <r>
    <n v="1811"/>
    <x v="1811"/>
    <s v="A collection of 365 color photographs of sunsets in 2014, beautifully presented in a hardcover book."/>
    <n v="54000"/>
    <x v="130"/>
    <x v="2"/>
    <x v="0"/>
    <s v="USD"/>
    <n v="1414123200"/>
    <n v="1408962270"/>
    <b v="0"/>
    <x v="55"/>
    <b v="0"/>
    <s v="photography/photobooks"/>
    <x v="50"/>
    <n v="1.54"/>
    <x v="8"/>
    <x v="20"/>
  </r>
  <r>
    <n v="1812"/>
    <x v="1812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x v="23"/>
    <b v="0"/>
    <s v="photography/photobooks"/>
    <x v="55"/>
    <n v="37.61"/>
    <x v="8"/>
    <x v="20"/>
  </r>
  <r>
    <n v="1813"/>
    <x v="1813"/>
    <s v="This project aims to document, Libyan photographic history; through both print and artisan mediums ."/>
    <n v="8750"/>
    <x v="117"/>
    <x v="2"/>
    <x v="1"/>
    <s v="GBP"/>
    <n v="1407532812"/>
    <n v="1404940812"/>
    <b v="0"/>
    <x v="78"/>
    <b v="0"/>
    <s v="photography/photobooks"/>
    <x v="50"/>
    <s v="N/A"/>
    <x v="8"/>
    <x v="20"/>
  </r>
  <r>
    <n v="1814"/>
    <x v="1814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x v="205"/>
    <b v="0"/>
    <s v="photography/photobooks"/>
    <x v="190"/>
    <n v="42.16"/>
    <x v="8"/>
    <x v="20"/>
  </r>
  <r>
    <n v="1815"/>
    <x v="1815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x v="78"/>
    <b v="0"/>
    <s v="photography/photobooks"/>
    <x v="50"/>
    <s v="N/A"/>
    <x v="8"/>
    <x v="20"/>
  </r>
  <r>
    <n v="1816"/>
    <x v="1816"/>
    <s v="A unique Photographic Book Project about the Passionate Moments and Strong Emotions that lie within Karate"/>
    <n v="25000"/>
    <x v="1238"/>
    <x v="2"/>
    <x v="16"/>
    <s v="CHF"/>
    <n v="1469473200"/>
    <n v="1467061303"/>
    <b v="0"/>
    <x v="79"/>
    <b v="0"/>
    <s v="photography/photobooks"/>
    <x v="53"/>
    <n v="84.83"/>
    <x v="8"/>
    <x v="20"/>
  </r>
  <r>
    <n v="1817"/>
    <x v="1817"/>
    <s v="Hundreds of breathtaking rodeo photographs collected in a beautiful coffee table book."/>
    <n v="18000"/>
    <x v="1239"/>
    <x v="2"/>
    <x v="0"/>
    <s v="USD"/>
    <n v="1485759540"/>
    <n v="1480607607"/>
    <b v="0"/>
    <x v="61"/>
    <b v="0"/>
    <s v="photography/photobooks"/>
    <x v="221"/>
    <n v="94.19"/>
    <x v="8"/>
    <x v="20"/>
  </r>
  <r>
    <n v="1818"/>
    <x v="1818"/>
    <s v="We are all different, this is a way to honor and celebrate the authenticity in being different."/>
    <n v="15000"/>
    <x v="117"/>
    <x v="2"/>
    <x v="0"/>
    <s v="USD"/>
    <n v="1428035850"/>
    <n v="1425447450"/>
    <b v="0"/>
    <x v="78"/>
    <b v="0"/>
    <s v="photography/photobooks"/>
    <x v="50"/>
    <s v="N/A"/>
    <x v="8"/>
    <x v="20"/>
  </r>
  <r>
    <n v="1819"/>
    <x v="1819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x v="80"/>
    <b v="0"/>
    <s v="photography/photobooks"/>
    <x v="53"/>
    <n v="6.25"/>
    <x v="8"/>
    <x v="20"/>
  </r>
  <r>
    <n v="1820"/>
    <x v="1820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x v="22"/>
    <b v="0"/>
    <s v="photography/photobooks"/>
    <x v="113"/>
    <n v="213.38"/>
    <x v="8"/>
    <x v="20"/>
  </r>
  <r>
    <n v="1821"/>
    <x v="1821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x v="7"/>
    <b v="1"/>
    <s v="music/rock"/>
    <x v="165"/>
    <n v="59.16"/>
    <x v="4"/>
    <x v="11"/>
  </r>
  <r>
    <n v="1822"/>
    <x v="1822"/>
    <s v="Wood Butcher needs your help to make this happen. Buy a CD, support local music!"/>
    <n v="300"/>
    <x v="452"/>
    <x v="0"/>
    <x v="5"/>
    <s v="CAD"/>
    <n v="1391194860"/>
    <n v="1388084862"/>
    <b v="0"/>
    <x v="202"/>
    <b v="1"/>
    <s v="music/rock"/>
    <x v="8"/>
    <n v="27.27"/>
    <x v="4"/>
    <x v="11"/>
  </r>
  <r>
    <n v="1823"/>
    <x v="1823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x v="51"/>
    <b v="1"/>
    <s v="music/rock"/>
    <x v="31"/>
    <n v="24.58"/>
    <x v="4"/>
    <x v="11"/>
  </r>
  <r>
    <n v="1824"/>
    <x v="1824"/>
    <s v="cd fund raiser"/>
    <n v="3000"/>
    <x v="1243"/>
    <x v="0"/>
    <x v="0"/>
    <s v="USD"/>
    <n v="1389146880"/>
    <n v="1387403967"/>
    <b v="0"/>
    <x v="244"/>
    <b v="1"/>
    <s v="music/rock"/>
    <x v="8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x v="133"/>
    <b v="1"/>
    <s v="music/rock"/>
    <x v="2"/>
    <n v="42.02"/>
    <x v="4"/>
    <x v="11"/>
  </r>
  <r>
    <n v="1826"/>
    <x v="1826"/>
    <s v="Hear your favorite Bear Ghost in eargasmic quality!"/>
    <n v="2000"/>
    <x v="895"/>
    <x v="0"/>
    <x v="0"/>
    <s v="USD"/>
    <n v="1392675017"/>
    <n v="1390083017"/>
    <b v="0"/>
    <x v="44"/>
    <b v="1"/>
    <s v="music/rock"/>
    <x v="7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x v="93"/>
    <b v="1"/>
    <s v="music/rock"/>
    <x v="7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x v="53"/>
    <b v="1"/>
    <s v="music/rock"/>
    <x v="8"/>
    <n v="417.33"/>
    <x v="4"/>
    <x v="11"/>
  </r>
  <r>
    <n v="1829"/>
    <x v="1829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x v="51"/>
    <b v="1"/>
    <s v="music/rock"/>
    <x v="23"/>
    <n v="75.77"/>
    <x v="4"/>
    <x v="11"/>
  </r>
  <r>
    <n v="1830"/>
    <x v="1830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x v="334"/>
    <b v="1"/>
    <s v="music/rock"/>
    <x v="21"/>
    <n v="67.39"/>
    <x v="4"/>
    <x v="11"/>
  </r>
  <r>
    <n v="1831"/>
    <x v="1831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x v="25"/>
    <b v="1"/>
    <s v="music/rock"/>
    <x v="33"/>
    <n v="73.569999999999993"/>
    <x v="4"/>
    <x v="11"/>
  </r>
  <r>
    <n v="1832"/>
    <x v="1832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x v="9"/>
    <b v="1"/>
    <s v="music/rock"/>
    <x v="1"/>
    <n v="25"/>
    <x v="4"/>
    <x v="11"/>
  </r>
  <r>
    <n v="1833"/>
    <x v="1833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x v="20"/>
    <b v="1"/>
    <s v="music/rock"/>
    <x v="222"/>
    <n v="42"/>
    <x v="4"/>
    <x v="11"/>
  </r>
  <r>
    <n v="1834"/>
    <x v="1834"/>
    <s v="Help us fund our first tour and promote our new EP!"/>
    <n v="10000"/>
    <x v="1250"/>
    <x v="0"/>
    <x v="0"/>
    <s v="USD"/>
    <n v="1422140895"/>
    <n v="1418684895"/>
    <b v="0"/>
    <x v="240"/>
    <b v="1"/>
    <s v="music/rock"/>
    <x v="90"/>
    <n v="131.16999999999999"/>
    <x v="4"/>
    <x v="11"/>
  </r>
  <r>
    <n v="1835"/>
    <x v="1835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x v="202"/>
    <b v="1"/>
    <s v="music/rock"/>
    <x v="3"/>
    <n v="47.27"/>
    <x v="4"/>
    <x v="11"/>
  </r>
  <r>
    <n v="1836"/>
    <x v="1836"/>
    <s v="Help fund our 2013 Sound &amp; Lighting Touring rig!"/>
    <n v="5000"/>
    <x v="1251"/>
    <x v="0"/>
    <x v="0"/>
    <s v="USD"/>
    <n v="1361129129"/>
    <n v="1359660329"/>
    <b v="0"/>
    <x v="165"/>
    <b v="1"/>
    <s v="music/rock"/>
    <x v="177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x v="209"/>
    <b v="1"/>
    <s v="music/rock"/>
    <x v="223"/>
    <n v="61.37"/>
    <x v="4"/>
    <x v="11"/>
  </r>
  <r>
    <n v="1838"/>
    <x v="1838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x v="33"/>
    <b v="1"/>
    <s v="music/rock"/>
    <x v="8"/>
    <n v="35.770000000000003"/>
    <x v="4"/>
    <x v="11"/>
  </r>
  <r>
    <n v="1839"/>
    <x v="1839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x v="43"/>
    <b v="1"/>
    <s v="music/rock"/>
    <x v="207"/>
    <n v="45.62"/>
    <x v="4"/>
    <x v="11"/>
  </r>
  <r>
    <n v="1840"/>
    <x v="1840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x v="62"/>
    <b v="1"/>
    <s v="music/rock"/>
    <x v="15"/>
    <n v="75.38"/>
    <x v="4"/>
    <x v="11"/>
  </r>
  <r>
    <n v="1841"/>
    <x v="1841"/>
    <s v="Hard Rock with a Positive Message. Help us fund, release and promote our debut EP!"/>
    <n v="2000"/>
    <x v="1256"/>
    <x v="0"/>
    <x v="0"/>
    <s v="USD"/>
    <n v="1400561940"/>
    <n v="1397679445"/>
    <b v="0"/>
    <x v="244"/>
    <b v="1"/>
    <s v="music/rock"/>
    <x v="21"/>
    <n v="50.88"/>
    <x v="4"/>
    <x v="11"/>
  </r>
  <r>
    <n v="1842"/>
    <x v="1842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x v="64"/>
    <b v="1"/>
    <s v="music/rock"/>
    <x v="10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x v="179"/>
    <b v="1"/>
    <s v="music/rock"/>
    <x v="39"/>
    <n v="92.54"/>
    <x v="4"/>
    <x v="11"/>
  </r>
  <r>
    <n v="1844"/>
    <x v="1844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x v="9"/>
    <b v="1"/>
    <s v="music/rock"/>
    <x v="7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x v="10"/>
    <b v="1"/>
    <s v="music/rock"/>
    <x v="8"/>
    <n v="52.63"/>
    <x v="4"/>
    <x v="11"/>
  </r>
  <r>
    <n v="1846"/>
    <x v="1846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x v="335"/>
    <b v="1"/>
    <s v="music/rock"/>
    <x v="178"/>
    <n v="98.99"/>
    <x v="4"/>
    <x v="11"/>
  </r>
  <r>
    <n v="1847"/>
    <x v="1847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x v="44"/>
    <b v="1"/>
    <s v="music/rock"/>
    <x v="10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x v="54"/>
    <b v="1"/>
    <s v="music/rock"/>
    <x v="13"/>
    <n v="134.21"/>
    <x v="4"/>
    <x v="11"/>
  </r>
  <r>
    <n v="1849"/>
    <x v="1849"/>
    <s v="Release the Skylines is a small, local Cleveland metal band looking to record an album."/>
    <n v="300"/>
    <x v="356"/>
    <x v="0"/>
    <x v="0"/>
    <s v="USD"/>
    <n v="1350505059"/>
    <n v="1347913059"/>
    <b v="0"/>
    <x v="22"/>
    <b v="1"/>
    <s v="music/rock"/>
    <x v="8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x v="122"/>
    <b v="1"/>
    <s v="music/rock"/>
    <x v="21"/>
    <n v="51.04"/>
    <x v="4"/>
    <x v="11"/>
  </r>
  <r>
    <n v="1851"/>
    <x v="1851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x v="55"/>
    <b v="1"/>
    <s v="music/rock"/>
    <x v="8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x v="132"/>
    <b v="1"/>
    <s v="music/rock"/>
    <x v="16"/>
    <n v="133.93"/>
    <x v="4"/>
    <x v="11"/>
  </r>
  <r>
    <n v="1853"/>
    <x v="1853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x v="25"/>
    <b v="1"/>
    <s v="music/rock"/>
    <x v="21"/>
    <n v="58.21"/>
    <x v="4"/>
    <x v="11"/>
  </r>
  <r>
    <n v="1854"/>
    <x v="1854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x v="49"/>
    <b v="1"/>
    <s v="music/rock"/>
    <x v="21"/>
    <n v="88.04"/>
    <x v="4"/>
    <x v="11"/>
  </r>
  <r>
    <n v="1855"/>
    <x v="1855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x v="277"/>
    <b v="1"/>
    <s v="music/rock"/>
    <x v="224"/>
    <n v="70.58"/>
    <x v="4"/>
    <x v="11"/>
  </r>
  <r>
    <n v="1856"/>
    <x v="1856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x v="44"/>
    <b v="1"/>
    <s v="music/rock"/>
    <x v="7"/>
    <n v="53.29"/>
    <x v="4"/>
    <x v="11"/>
  </r>
  <r>
    <n v="1857"/>
    <x v="1857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x v="19"/>
    <b v="1"/>
    <s v="music/rock"/>
    <x v="8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x v="184"/>
    <b v="1"/>
    <s v="music/rock"/>
    <x v="15"/>
    <n v="40.549999999999997"/>
    <x v="4"/>
    <x v="11"/>
  </r>
  <r>
    <n v="1859"/>
    <x v="1859"/>
    <s v="Queen Kwong is going ON TOUR to London and Paris!"/>
    <n v="3000"/>
    <x v="1270"/>
    <x v="0"/>
    <x v="0"/>
    <s v="USD"/>
    <n v="1316716129"/>
    <n v="1314124129"/>
    <b v="0"/>
    <x v="66"/>
    <b v="1"/>
    <s v="music/rock"/>
    <x v="88"/>
    <n v="70.63"/>
    <x v="4"/>
    <x v="11"/>
  </r>
  <r>
    <n v="1860"/>
    <x v="1860"/>
    <s v="ASC had a one-of-a-kind CD release party in 2013, and we want to share it with the world - in DVD format!"/>
    <n v="750"/>
    <x v="1099"/>
    <x v="0"/>
    <x v="0"/>
    <s v="USD"/>
    <n v="1391706084"/>
    <n v="1389891684"/>
    <b v="0"/>
    <x v="10"/>
    <b v="1"/>
    <s v="music/rock"/>
    <x v="18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x v="78"/>
    <b v="0"/>
    <s v="games/mobile games"/>
    <x v="50"/>
    <s v="N/A"/>
    <x v="6"/>
    <x v="18"/>
  </r>
  <r>
    <n v="1862"/>
    <x v="1862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x v="38"/>
    <b v="0"/>
    <s v="games/mobile games"/>
    <x v="59"/>
    <n v="90.94"/>
    <x v="6"/>
    <x v="18"/>
  </r>
  <r>
    <n v="1863"/>
    <x v="1863"/>
    <s v="This is an Android game where you take control of the zombies and try to eat your way to world domination!"/>
    <n v="2500"/>
    <x v="115"/>
    <x v="2"/>
    <x v="0"/>
    <s v="USD"/>
    <n v="1402600085"/>
    <n v="1400008085"/>
    <b v="0"/>
    <x v="84"/>
    <b v="0"/>
    <s v="games/mobile games"/>
    <x v="50"/>
    <n v="5"/>
    <x v="6"/>
    <x v="18"/>
  </r>
  <r>
    <n v="1864"/>
    <x v="1864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x v="53"/>
    <b v="0"/>
    <s v="games/mobile games"/>
    <x v="152"/>
    <n v="58.08"/>
    <x v="6"/>
    <x v="18"/>
  </r>
  <r>
    <n v="1865"/>
    <x v="1865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x v="84"/>
    <b v="0"/>
    <s v="games/mobile games"/>
    <x v="50"/>
    <n v="2"/>
    <x v="6"/>
    <x v="18"/>
  </r>
  <r>
    <n v="1866"/>
    <x v="1866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x v="84"/>
    <b v="0"/>
    <s v="games/mobile games"/>
    <x v="60"/>
    <n v="62.5"/>
    <x v="6"/>
    <x v="18"/>
  </r>
  <r>
    <n v="1867"/>
    <x v="1867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x v="29"/>
    <b v="0"/>
    <s v="games/mobile games"/>
    <x v="50"/>
    <n v="10"/>
    <x v="6"/>
    <x v="18"/>
  </r>
  <r>
    <n v="1868"/>
    <x v="1868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x v="57"/>
    <b v="0"/>
    <s v="games/mobile games"/>
    <x v="62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x v="78"/>
    <b v="0"/>
    <s v="games/mobile games"/>
    <x v="50"/>
    <s v="N/A"/>
    <x v="6"/>
    <x v="18"/>
  </r>
  <r>
    <n v="1870"/>
    <x v="1870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x v="202"/>
    <b v="0"/>
    <s v="games/mobile games"/>
    <x v="54"/>
    <n v="32.82"/>
    <x v="6"/>
    <x v="18"/>
  </r>
  <r>
    <n v="1871"/>
    <x v="1871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x v="195"/>
    <b v="0"/>
    <s v="games/mobile games"/>
    <x v="225"/>
    <n v="49.12"/>
    <x v="6"/>
    <x v="18"/>
  </r>
  <r>
    <n v="1872"/>
    <x v="1872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x v="62"/>
    <b v="0"/>
    <s v="games/mobile games"/>
    <x v="60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x v="84"/>
    <b v="0"/>
    <s v="games/mobile games"/>
    <x v="50"/>
    <n v="18"/>
    <x v="6"/>
    <x v="18"/>
  </r>
  <r>
    <n v="1874"/>
    <x v="1874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x v="84"/>
    <b v="0"/>
    <s v="games/mobile games"/>
    <x v="50"/>
    <n v="13"/>
    <x v="6"/>
    <x v="18"/>
  </r>
  <r>
    <n v="1875"/>
    <x v="1875"/>
    <s v="Sea opposition of Crab's family and angry fishes. Who is going to win, and who is going to loose ?!"/>
    <n v="10000"/>
    <x v="152"/>
    <x v="2"/>
    <x v="0"/>
    <s v="USD"/>
    <n v="1470519308"/>
    <n v="1465335308"/>
    <b v="0"/>
    <x v="83"/>
    <b v="0"/>
    <s v="games/mobile games"/>
    <x v="60"/>
    <n v="17"/>
    <x v="6"/>
    <x v="18"/>
  </r>
  <r>
    <n v="1876"/>
    <x v="1876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x v="78"/>
    <b v="0"/>
    <s v="games/mobile games"/>
    <x v="50"/>
    <s v="N/A"/>
    <x v="6"/>
    <x v="18"/>
  </r>
  <r>
    <n v="1877"/>
    <x v="1877"/>
    <s v="It's obvious you won't survive by your wits alone. Unfortunately that's all you've got, Chip. Run!"/>
    <n v="60"/>
    <x v="117"/>
    <x v="2"/>
    <x v="0"/>
    <s v="USD"/>
    <n v="1425170525"/>
    <n v="1422664925"/>
    <b v="0"/>
    <x v="78"/>
    <b v="0"/>
    <s v="games/mobile games"/>
    <x v="50"/>
    <s v="N/A"/>
    <x v="6"/>
    <x v="18"/>
  </r>
  <r>
    <n v="1878"/>
    <x v="1878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x v="78"/>
    <b v="0"/>
    <s v="games/mobile games"/>
    <x v="50"/>
    <s v="N/A"/>
    <x v="6"/>
    <x v="18"/>
  </r>
  <r>
    <n v="1879"/>
    <x v="1879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x v="84"/>
    <b v="0"/>
    <s v="games/mobile games"/>
    <x v="50"/>
    <n v="3"/>
    <x v="6"/>
    <x v="18"/>
  </r>
  <r>
    <n v="1880"/>
    <x v="1880"/>
    <s v="Sim Betting Football is the only football (soccer) betting simulation  game."/>
    <n v="5000"/>
    <x v="1276"/>
    <x v="2"/>
    <x v="1"/>
    <s v="GBP"/>
    <n v="1459341380"/>
    <n v="1456839380"/>
    <b v="0"/>
    <x v="54"/>
    <b v="0"/>
    <s v="games/mobile games"/>
    <x v="68"/>
    <n v="41.83"/>
    <x v="6"/>
    <x v="18"/>
  </r>
  <r>
    <n v="1881"/>
    <x v="1881"/>
    <s v="We're now raising money to produce a music video. Those who donate get a vote in deciding which song!"/>
    <n v="2000"/>
    <x v="1277"/>
    <x v="0"/>
    <x v="0"/>
    <s v="USD"/>
    <n v="1425955189"/>
    <n v="1423366789"/>
    <b v="0"/>
    <x v="16"/>
    <b v="1"/>
    <s v="music/indie rock"/>
    <x v="36"/>
    <n v="49.34"/>
    <x v="4"/>
    <x v="14"/>
  </r>
  <r>
    <n v="1882"/>
    <x v="1882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x v="75"/>
    <b v="1"/>
    <s v="music/indie rock"/>
    <x v="7"/>
    <n v="41.73"/>
    <x v="4"/>
    <x v="14"/>
  </r>
  <r>
    <n v="1883"/>
    <x v="1883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x v="58"/>
    <b v="1"/>
    <s v="music/indie rock"/>
    <x v="2"/>
    <n v="32.72"/>
    <x v="4"/>
    <x v="14"/>
  </r>
  <r>
    <n v="1884"/>
    <x v="1884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x v="55"/>
    <b v="1"/>
    <s v="music/indie rock"/>
    <x v="165"/>
    <n v="51.96"/>
    <x v="4"/>
    <x v="14"/>
  </r>
  <r>
    <n v="1885"/>
    <x v="1885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x v="217"/>
    <b v="1"/>
    <s v="music/indie rock"/>
    <x v="31"/>
    <n v="50.69"/>
    <x v="4"/>
    <x v="14"/>
  </r>
  <r>
    <n v="1886"/>
    <x v="1886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x v="60"/>
    <b v="1"/>
    <s v="music/indie rock"/>
    <x v="21"/>
    <n v="42.24"/>
    <x v="4"/>
    <x v="14"/>
  </r>
  <r>
    <n v="1887"/>
    <x v="1887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x v="22"/>
    <b v="1"/>
    <s v="music/indie rock"/>
    <x v="38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x v="30"/>
    <b v="1"/>
    <s v="music/indie rock"/>
    <x v="183"/>
    <n v="46.65"/>
    <x v="4"/>
    <x v="14"/>
  </r>
  <r>
    <n v="1889"/>
    <x v="1889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x v="34"/>
    <b v="1"/>
    <s v="music/indie rock"/>
    <x v="13"/>
    <n v="48.45"/>
    <x v="4"/>
    <x v="14"/>
  </r>
  <r>
    <n v="1890"/>
    <x v="1890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x v="336"/>
    <b v="1"/>
    <s v="music/indie rock"/>
    <x v="14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x v="148"/>
    <b v="1"/>
    <s v="music/indie rock"/>
    <x v="6"/>
    <n v="87.96"/>
    <x v="4"/>
    <x v="14"/>
  </r>
  <r>
    <n v="1892"/>
    <x v="1892"/>
    <s v="Nemes has just recorded a new album and is raising $500 to get it mixed and mastered professionally."/>
    <n v="500"/>
    <x v="1286"/>
    <x v="0"/>
    <x v="0"/>
    <s v="USD"/>
    <n v="1307459881"/>
    <n v="1304867881"/>
    <b v="0"/>
    <x v="55"/>
    <b v="1"/>
    <s v="music/indie rock"/>
    <x v="0"/>
    <n v="26.27"/>
    <x v="4"/>
    <x v="14"/>
  </r>
  <r>
    <n v="1893"/>
    <x v="1893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x v="43"/>
    <b v="1"/>
    <s v="music/indie rock"/>
    <x v="3"/>
    <n v="57.78"/>
    <x v="4"/>
    <x v="14"/>
  </r>
  <r>
    <n v="1894"/>
    <x v="1894"/>
    <s v="Im trying to raise $1000 for a 3 song EP in a studio!"/>
    <n v="1000"/>
    <x v="1288"/>
    <x v="0"/>
    <x v="0"/>
    <s v="USD"/>
    <n v="1329082983"/>
    <n v="1326404583"/>
    <b v="0"/>
    <x v="9"/>
    <b v="1"/>
    <s v="music/indie rock"/>
    <x v="41"/>
    <n v="57.25"/>
    <x v="4"/>
    <x v="14"/>
  </r>
  <r>
    <n v="1895"/>
    <x v="1895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x v="5"/>
    <b v="1"/>
    <s v="music/indie rock"/>
    <x v="21"/>
    <n v="196.34"/>
    <x v="4"/>
    <x v="14"/>
  </r>
  <r>
    <n v="1896"/>
    <x v="1896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x v="62"/>
    <b v="1"/>
    <s v="music/indie rock"/>
    <x v="39"/>
    <n v="43"/>
    <x v="4"/>
    <x v="14"/>
  </r>
  <r>
    <n v="1897"/>
    <x v="1897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x v="275"/>
    <b v="1"/>
    <s v="music/indie rock"/>
    <x v="21"/>
    <n v="35.549999999999997"/>
    <x v="4"/>
    <x v="14"/>
  </r>
  <r>
    <n v="1898"/>
    <x v="1898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x v="64"/>
    <b v="1"/>
    <s v="music/indie rock"/>
    <x v="14"/>
    <n v="68.81"/>
    <x v="4"/>
    <x v="14"/>
  </r>
  <r>
    <n v="1899"/>
    <x v="1899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x v="288"/>
    <b v="1"/>
    <s v="music/indie rock"/>
    <x v="18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x v="241"/>
    <b v="1"/>
    <s v="music/indie rock"/>
    <x v="15"/>
    <n v="50.63"/>
    <x v="4"/>
    <x v="14"/>
  </r>
  <r>
    <n v="1901"/>
    <x v="1901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x v="20"/>
    <b v="0"/>
    <s v="technology/gadgets"/>
    <x v="56"/>
    <n v="106.8"/>
    <x v="2"/>
    <x v="29"/>
  </r>
  <r>
    <n v="1902"/>
    <x v="1902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x v="83"/>
    <b v="0"/>
    <s v="technology/gadgets"/>
    <x v="60"/>
    <n v="4"/>
    <x v="2"/>
    <x v="29"/>
  </r>
  <r>
    <n v="1903"/>
    <x v="1903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x v="14"/>
    <b v="0"/>
    <s v="technology/gadgets"/>
    <x v="153"/>
    <n v="34.1"/>
    <x v="2"/>
    <x v="29"/>
  </r>
  <r>
    <n v="1904"/>
    <x v="1904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x v="84"/>
    <b v="0"/>
    <s v="technology/gadgets"/>
    <x v="50"/>
    <n v="25"/>
    <x v="2"/>
    <x v="29"/>
  </r>
  <r>
    <n v="1905"/>
    <x v="1905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x v="80"/>
    <b v="0"/>
    <s v="technology/gadgets"/>
    <x v="50"/>
    <n v="10.5"/>
    <x v="2"/>
    <x v="29"/>
  </r>
  <r>
    <n v="1906"/>
    <x v="1906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x v="221"/>
    <b v="0"/>
    <s v="technology/gadgets"/>
    <x v="152"/>
    <n v="215.96"/>
    <x v="2"/>
    <x v="29"/>
  </r>
  <r>
    <n v="1907"/>
    <x v="1907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x v="80"/>
    <b v="0"/>
    <s v="technology/gadgets"/>
    <x v="50"/>
    <n v="21.25"/>
    <x v="2"/>
    <x v="29"/>
  </r>
  <r>
    <n v="1908"/>
    <x v="1908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x v="80"/>
    <b v="0"/>
    <s v="technology/gadgets"/>
    <x v="53"/>
    <n v="108.25"/>
    <x v="2"/>
    <x v="29"/>
  </r>
  <r>
    <n v="1909"/>
    <x v="1909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x v="44"/>
    <b v="0"/>
    <s v="technology/gadgets"/>
    <x v="51"/>
    <n v="129.97"/>
    <x v="2"/>
    <x v="29"/>
  </r>
  <r>
    <n v="1910"/>
    <x v="1910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x v="168"/>
    <b v="0"/>
    <s v="technology/gadgets"/>
    <x v="115"/>
    <n v="117.49"/>
    <x v="2"/>
    <x v="29"/>
  </r>
  <r>
    <n v="1911"/>
    <x v="1911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x v="29"/>
    <b v="0"/>
    <s v="technology/gadgets"/>
    <x v="50"/>
    <n v="10"/>
    <x v="2"/>
    <x v="29"/>
  </r>
  <r>
    <n v="1912"/>
    <x v="1912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x v="288"/>
    <b v="0"/>
    <s v="technology/gadgets"/>
    <x v="155"/>
    <n v="70.599999999999994"/>
    <x v="2"/>
    <x v="29"/>
  </r>
  <r>
    <n v="1913"/>
    <x v="1913"/>
    <s v="Tibio is a revolutionary new product designed to solve an age old problem."/>
    <n v="48000"/>
    <x v="1300"/>
    <x v="2"/>
    <x v="1"/>
    <s v="GBP"/>
    <n v="1412770578"/>
    <n v="1410178578"/>
    <b v="0"/>
    <x v="55"/>
    <b v="0"/>
    <s v="technology/gadgets"/>
    <x v="60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x v="84"/>
    <b v="0"/>
    <s v="technology/gadgets"/>
    <x v="114"/>
    <n v="30"/>
    <x v="2"/>
    <x v="29"/>
  </r>
  <r>
    <n v="1915"/>
    <x v="1915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x v="80"/>
    <b v="0"/>
    <s v="technology/gadgets"/>
    <x v="53"/>
    <n v="2"/>
    <x v="2"/>
    <x v="29"/>
  </r>
  <r>
    <n v="1916"/>
    <x v="1916"/>
    <s v="The Paint Can Holder Makes Painting Easier and Safer on Extension Ladders."/>
    <n v="20000"/>
    <x v="1301"/>
    <x v="2"/>
    <x v="0"/>
    <s v="USD"/>
    <n v="1478542375"/>
    <n v="1476378775"/>
    <b v="0"/>
    <x v="79"/>
    <b v="0"/>
    <s v="technology/gadgets"/>
    <x v="60"/>
    <n v="17"/>
    <x v="2"/>
    <x v="29"/>
  </r>
  <r>
    <n v="1917"/>
    <x v="1917"/>
    <s v="Let's build a legendary brand altogether"/>
    <n v="390000"/>
    <x v="1302"/>
    <x v="2"/>
    <x v="7"/>
    <s v="HKD"/>
    <n v="1486708133"/>
    <n v="1484116133"/>
    <b v="0"/>
    <x v="16"/>
    <b v="0"/>
    <s v="technology/gadgets"/>
    <x v="226"/>
    <n v="2928.93"/>
    <x v="2"/>
    <x v="29"/>
  </r>
  <r>
    <n v="1918"/>
    <x v="1918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x v="82"/>
    <b v="0"/>
    <s v="technology/gadgets"/>
    <x v="60"/>
    <n v="28.89"/>
    <x v="2"/>
    <x v="29"/>
  </r>
  <r>
    <n v="1919"/>
    <x v="1919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x v="22"/>
    <b v="0"/>
    <s v="technology/gadgets"/>
    <x v="153"/>
    <n v="29.63"/>
    <x v="2"/>
    <x v="29"/>
  </r>
  <r>
    <n v="1920"/>
    <x v="1920"/>
    <s v="A new concept in bike light safety, protecting cyclists from being hit in the side. Bright, amber sideways."/>
    <n v="10000"/>
    <x v="1304"/>
    <x v="2"/>
    <x v="1"/>
    <s v="GBP"/>
    <n v="1445468400"/>
    <n v="1443042061"/>
    <b v="0"/>
    <x v="217"/>
    <b v="0"/>
    <s v="technology/gadgets"/>
    <x v="152"/>
    <n v="40.98"/>
    <x v="2"/>
    <x v="29"/>
  </r>
  <r>
    <n v="1921"/>
    <x v="1921"/>
    <s v="The Fine Spirits are making an album, but we need your help!"/>
    <n v="1500"/>
    <x v="1305"/>
    <x v="0"/>
    <x v="0"/>
    <s v="USD"/>
    <n v="1342243143"/>
    <n v="1339651143"/>
    <b v="0"/>
    <x v="44"/>
    <b v="1"/>
    <s v="music/indie rock"/>
    <x v="0"/>
    <n v="54"/>
    <x v="4"/>
    <x v="14"/>
  </r>
  <r>
    <n v="1922"/>
    <x v="1922"/>
    <s v="Low Weather's debut album is halfway finished.  With your help and your help alone we can record the rest!"/>
    <n v="2000"/>
    <x v="1306"/>
    <x v="0"/>
    <x v="0"/>
    <s v="USD"/>
    <n v="1386828507"/>
    <n v="1384236507"/>
    <b v="0"/>
    <x v="31"/>
    <b v="1"/>
    <s v="music/indie rock"/>
    <x v="31"/>
    <n v="36.11"/>
    <x v="4"/>
    <x v="14"/>
  </r>
  <r>
    <n v="1923"/>
    <x v="1923"/>
    <s v="We just finished recording our first album! All we need is a little extra help to be able to get it printed!"/>
    <n v="125"/>
    <x v="356"/>
    <x v="0"/>
    <x v="0"/>
    <s v="USD"/>
    <n v="1317099540"/>
    <n v="1313612532"/>
    <b v="0"/>
    <x v="62"/>
    <b v="1"/>
    <s v="music/indie rock"/>
    <x v="227"/>
    <n v="23.15"/>
    <x v="4"/>
    <x v="14"/>
  </r>
  <r>
    <n v="1924"/>
    <x v="1924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x v="51"/>
    <b v="1"/>
    <s v="music/indie rock"/>
    <x v="35"/>
    <n v="104"/>
    <x v="4"/>
    <x v="14"/>
  </r>
  <r>
    <n v="1925"/>
    <x v="1925"/>
    <s v="The Freakniks are making their psychedelic freak-folk debut studio album and they need your help."/>
    <n v="1500"/>
    <x v="1308"/>
    <x v="0"/>
    <x v="0"/>
    <s v="USD"/>
    <n v="1381449600"/>
    <n v="1379540288"/>
    <b v="0"/>
    <x v="47"/>
    <b v="1"/>
    <s v="music/indie rock"/>
    <x v="5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x v="329"/>
    <b v="1"/>
    <s v="music/indie rock"/>
    <x v="228"/>
    <n v="27.39"/>
    <x v="4"/>
    <x v="14"/>
  </r>
  <r>
    <n v="1927"/>
    <x v="1927"/>
    <s v="Hampshire is headed to GBS Detroit."/>
    <n v="600"/>
    <x v="972"/>
    <x v="0"/>
    <x v="0"/>
    <s v="USD"/>
    <n v="1331182740"/>
    <n v="1329856839"/>
    <b v="0"/>
    <x v="202"/>
    <b v="1"/>
    <s v="music/indie rock"/>
    <x v="33"/>
    <n v="56.36"/>
    <x v="4"/>
    <x v="14"/>
  </r>
  <r>
    <n v="1928"/>
    <x v="1928"/>
    <s v="Help us master and release our debut album &quot;The Kaleidoscope Dawn&quot;"/>
    <n v="2550"/>
    <x v="1310"/>
    <x v="0"/>
    <x v="0"/>
    <s v="USD"/>
    <n v="1367940794"/>
    <n v="1365348794"/>
    <b v="0"/>
    <x v="69"/>
    <b v="1"/>
    <s v="music/indie rock"/>
    <x v="33"/>
    <n v="77.349999999999994"/>
    <x v="4"/>
    <x v="14"/>
  </r>
  <r>
    <n v="1929"/>
    <x v="1929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x v="11"/>
    <b v="1"/>
    <s v="music/indie rock"/>
    <x v="8"/>
    <n v="42.8"/>
    <x v="4"/>
    <x v="14"/>
  </r>
  <r>
    <n v="1930"/>
    <x v="1930"/>
    <s v="We're nearly done recording, but we're out of money! Help us release the record!!!"/>
    <n v="1000"/>
    <x v="1312"/>
    <x v="0"/>
    <x v="0"/>
    <s v="USD"/>
    <n v="1373203482"/>
    <n v="1368019482"/>
    <b v="0"/>
    <x v="55"/>
    <b v="1"/>
    <s v="music/indie rock"/>
    <x v="37"/>
    <n v="48.85"/>
    <x v="4"/>
    <x v="14"/>
  </r>
  <r>
    <n v="1931"/>
    <x v="1931"/>
    <s v="We're an indie rock band from Clearwater, FL headed back into the studio to finish our latest EP."/>
    <n v="2000"/>
    <x v="1313"/>
    <x v="0"/>
    <x v="0"/>
    <s v="USD"/>
    <n v="1337657400"/>
    <n v="1336512309"/>
    <b v="0"/>
    <x v="133"/>
    <b v="1"/>
    <s v="music/indie rock"/>
    <x v="10"/>
    <n v="48.24"/>
    <x v="4"/>
    <x v="14"/>
  </r>
  <r>
    <n v="1932"/>
    <x v="1932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x v="144"/>
    <b v="1"/>
    <s v="music/indie rock"/>
    <x v="13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x v="238"/>
    <b v="1"/>
    <s v="music/indie rock"/>
    <x v="174"/>
    <n v="94.05"/>
    <x v="4"/>
    <x v="14"/>
  </r>
  <r>
    <n v="1934"/>
    <x v="1934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x v="99"/>
    <b v="1"/>
    <s v="music/indie rock"/>
    <x v="39"/>
    <n v="80.27"/>
    <x v="4"/>
    <x v="14"/>
  </r>
  <r>
    <n v="1935"/>
    <x v="1935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x v="133"/>
    <b v="1"/>
    <s v="music/indie rock"/>
    <x v="29"/>
    <n v="54.2"/>
    <x v="4"/>
    <x v="14"/>
  </r>
  <r>
    <n v="1936"/>
    <x v="1936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x v="108"/>
    <b v="1"/>
    <s v="music/indie rock"/>
    <x v="16"/>
    <n v="60.27"/>
    <x v="4"/>
    <x v="14"/>
  </r>
  <r>
    <n v="1937"/>
    <x v="1937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x v="60"/>
    <b v="1"/>
    <s v="music/indie rock"/>
    <x v="229"/>
    <n v="38.74"/>
    <x v="4"/>
    <x v="14"/>
  </r>
  <r>
    <n v="1938"/>
    <x v="1938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x v="229"/>
    <b v="1"/>
    <s v="music/indie rock"/>
    <x v="31"/>
    <n v="152.54"/>
    <x v="4"/>
    <x v="14"/>
  </r>
  <r>
    <n v="1939"/>
    <x v="1939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x v="93"/>
    <b v="1"/>
    <s v="music/indie rock"/>
    <x v="38"/>
    <n v="115.31"/>
    <x v="4"/>
    <x v="14"/>
  </r>
  <r>
    <n v="1940"/>
    <x v="1940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x v="162"/>
    <b v="1"/>
    <s v="music/indie rock"/>
    <x v="193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x v="337"/>
    <b v="1"/>
    <s v="technology/hardware"/>
    <x v="9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x v="195"/>
    <b v="1"/>
    <s v="technology/hardware"/>
    <x v="178"/>
    <n v="87.44"/>
    <x v="2"/>
    <x v="30"/>
  </r>
  <r>
    <n v="1943"/>
    <x v="1943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x v="338"/>
    <b v="1"/>
    <s v="technology/hardware"/>
    <x v="230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x v="339"/>
    <b v="1"/>
    <s v="technology/hardware"/>
    <x v="231"/>
    <n v="176.2"/>
    <x v="2"/>
    <x v="30"/>
  </r>
  <r>
    <n v="1945"/>
    <x v="1945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x v="340"/>
    <b v="1"/>
    <s v="technology/hardware"/>
    <x v="232"/>
    <n v="511.79"/>
    <x v="2"/>
    <x v="30"/>
  </r>
  <r>
    <n v="1946"/>
    <x v="1946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x v="16"/>
    <b v="1"/>
    <s v="technology/hardware"/>
    <x v="95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x v="23"/>
    <b v="1"/>
    <s v="technology/hardware"/>
    <x v="7"/>
    <n v="35"/>
    <x v="2"/>
    <x v="30"/>
  </r>
  <r>
    <n v="1948"/>
    <x v="1948"/>
    <s v="10 times more powerful than Raspberry Pi 3, x86 64-bit architecture"/>
    <n v="100000"/>
    <x v="1330"/>
    <x v="0"/>
    <x v="0"/>
    <s v="USD"/>
    <n v="1465232520"/>
    <n v="1460557809"/>
    <b v="1"/>
    <x v="341"/>
    <b v="1"/>
    <s v="technology/hardware"/>
    <x v="233"/>
    <n v="188.51"/>
    <x v="2"/>
    <x v="30"/>
  </r>
  <r>
    <n v="1949"/>
    <x v="1949"/>
    <s v="#ShakeYourPower brings clean energy to places in the world without electricity through the power of music."/>
    <n v="50000"/>
    <x v="1331"/>
    <x v="0"/>
    <x v="1"/>
    <s v="GBP"/>
    <n v="1404986951"/>
    <n v="1402394951"/>
    <b v="1"/>
    <x v="342"/>
    <b v="1"/>
    <s v="technology/hardware"/>
    <x v="6"/>
    <n v="56.2"/>
    <x v="2"/>
    <x v="30"/>
  </r>
  <r>
    <n v="1950"/>
    <x v="1950"/>
    <s v="We're building snap-together model trebuchets that are perfect for office warfare or annoying your roommate!"/>
    <n v="48000"/>
    <x v="1332"/>
    <x v="0"/>
    <x v="0"/>
    <s v="USD"/>
    <n v="1303446073"/>
    <n v="1300767673"/>
    <b v="1"/>
    <x v="343"/>
    <b v="1"/>
    <s v="technology/hardware"/>
    <x v="234"/>
    <n v="51.31"/>
    <x v="2"/>
    <x v="30"/>
  </r>
  <r>
    <n v="1951"/>
    <x v="1951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x v="344"/>
    <b v="1"/>
    <s v="technology/hardware"/>
    <x v="197"/>
    <n v="127.36"/>
    <x v="2"/>
    <x v="30"/>
  </r>
  <r>
    <n v="1952"/>
    <x v="1952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x v="345"/>
    <b v="1"/>
    <s v="technology/hardware"/>
    <x v="45"/>
    <n v="101.86"/>
    <x v="2"/>
    <x v="30"/>
  </r>
  <r>
    <n v="1953"/>
    <x v="1953"/>
    <s v="The NTH is an open source music synthesizer featuring instant fun, awesome sound, and a hackable design."/>
    <n v="15000"/>
    <x v="1335"/>
    <x v="0"/>
    <x v="0"/>
    <s v="USD"/>
    <n v="1330657200"/>
    <n v="1328158065"/>
    <b v="1"/>
    <x v="206"/>
    <b v="1"/>
    <s v="technology/hardware"/>
    <x v="235"/>
    <n v="230.56"/>
    <x v="2"/>
    <x v="30"/>
  </r>
  <r>
    <n v="1954"/>
    <x v="1954"/>
    <s v="The First Home Battery System You Simply Plug in to Install"/>
    <n v="50000"/>
    <x v="1336"/>
    <x v="0"/>
    <x v="0"/>
    <s v="USD"/>
    <n v="1457758800"/>
    <n v="1453730176"/>
    <b v="1"/>
    <x v="119"/>
    <b v="1"/>
    <s v="technology/hardware"/>
    <x v="236"/>
    <n v="842.11"/>
    <x v="2"/>
    <x v="30"/>
  </r>
  <r>
    <n v="1955"/>
    <x v="1955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x v="126"/>
    <b v="1"/>
    <s v="technology/hardware"/>
    <x v="237"/>
    <n v="577.28"/>
    <x v="2"/>
    <x v="30"/>
  </r>
  <r>
    <n v="1956"/>
    <x v="1956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x v="346"/>
    <b v="1"/>
    <s v="technology/hardware"/>
    <x v="238"/>
    <n v="483.34"/>
    <x v="2"/>
    <x v="30"/>
  </r>
  <r>
    <n v="1957"/>
    <x v="1957"/>
    <s v="An open hardware platform for the best microcontroller in the world."/>
    <n v="30000"/>
    <x v="1339"/>
    <x v="0"/>
    <x v="0"/>
    <s v="USD"/>
    <n v="1351304513"/>
    <n v="1348712513"/>
    <b v="1"/>
    <x v="347"/>
    <b v="1"/>
    <s v="technology/hardware"/>
    <x v="239"/>
    <n v="76.14"/>
    <x v="2"/>
    <x v="30"/>
  </r>
  <r>
    <n v="1958"/>
    <x v="1958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x v="348"/>
    <b v="1"/>
    <s v="technology/hardware"/>
    <x v="240"/>
    <n v="74.11"/>
    <x v="2"/>
    <x v="30"/>
  </r>
  <r>
    <n v="1959"/>
    <x v="1959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x v="349"/>
    <b v="1"/>
    <s v="technology/hardware"/>
    <x v="96"/>
    <n v="36.97"/>
    <x v="2"/>
    <x v="30"/>
  </r>
  <r>
    <n v="1960"/>
    <x v="1960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x v="51"/>
    <b v="1"/>
    <s v="technology/hardware"/>
    <x v="90"/>
    <n v="2500.9699999999998"/>
    <x v="2"/>
    <x v="30"/>
  </r>
  <r>
    <n v="1961"/>
    <x v="1961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x v="350"/>
    <b v="1"/>
    <s v="technology/hardware"/>
    <x v="241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x v="351"/>
    <b v="1"/>
    <s v="technology/hardware"/>
    <x v="242"/>
    <n v="63.05"/>
    <x v="2"/>
    <x v="30"/>
  </r>
  <r>
    <n v="1963"/>
    <x v="1963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x v="242"/>
    <b v="1"/>
    <s v="technology/hardware"/>
    <x v="37"/>
    <n v="117.6"/>
    <x v="2"/>
    <x v="30"/>
  </r>
  <r>
    <n v="1964"/>
    <x v="1964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x v="352"/>
    <b v="1"/>
    <s v="technology/hardware"/>
    <x v="217"/>
    <n v="180.75"/>
    <x v="2"/>
    <x v="30"/>
  </r>
  <r>
    <n v="1965"/>
    <x v="1965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x v="273"/>
    <b v="1"/>
    <s v="technology/hardware"/>
    <x v="243"/>
    <n v="127.32"/>
    <x v="2"/>
    <x v="30"/>
  </r>
  <r>
    <n v="1966"/>
    <x v="1966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x v="353"/>
    <b v="1"/>
    <s v="technology/hardware"/>
    <x v="110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x v="316"/>
    <b v="1"/>
    <s v="technology/hardware"/>
    <x v="244"/>
    <n v="182.78"/>
    <x v="2"/>
    <x v="30"/>
  </r>
  <r>
    <n v="1968"/>
    <x v="1968"/>
    <s v="Bringing the advantages of wireless smart shifting to every cyclist. FITS ANY BIKE"/>
    <n v="50000"/>
    <x v="1350"/>
    <x v="0"/>
    <x v="0"/>
    <s v="USD"/>
    <n v="1480777515"/>
    <n v="1478095515"/>
    <b v="1"/>
    <x v="354"/>
    <b v="1"/>
    <s v="technology/hardware"/>
    <x v="245"/>
    <n v="279.38"/>
    <x v="2"/>
    <x v="30"/>
  </r>
  <r>
    <n v="1969"/>
    <x v="1969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x v="355"/>
    <b v="1"/>
    <s v="technology/hardware"/>
    <x v="246"/>
    <n v="61.38"/>
    <x v="2"/>
    <x v="30"/>
  </r>
  <r>
    <n v="1970"/>
    <x v="1970"/>
    <s v="The APOC is a gamma particle detector that will help you learn about radiation and find radioactive things!"/>
    <n v="5000"/>
    <x v="1352"/>
    <x v="0"/>
    <x v="0"/>
    <s v="USD"/>
    <n v="1366429101"/>
    <n v="1361248701"/>
    <b v="1"/>
    <x v="356"/>
    <b v="1"/>
    <s v="technology/hardware"/>
    <x v="247"/>
    <n v="80.73"/>
    <x v="2"/>
    <x v="30"/>
  </r>
  <r>
    <n v="1971"/>
    <x v="1971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x v="357"/>
    <b v="1"/>
    <s v="technology/hardware"/>
    <x v="222"/>
    <n v="272.36"/>
    <x v="2"/>
    <x v="30"/>
  </r>
  <r>
    <n v="1972"/>
    <x v="1972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x v="146"/>
    <b v="1"/>
    <s v="technology/hardware"/>
    <x v="248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x v="358"/>
    <b v="1"/>
    <s v="technology/hardware"/>
    <x v="249"/>
    <n v="247.94"/>
    <x v="2"/>
    <x v="30"/>
  </r>
  <r>
    <n v="1974"/>
    <x v="1974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x v="359"/>
    <b v="1"/>
    <s v="technology/hardware"/>
    <x v="250"/>
    <n v="186.81"/>
    <x v="2"/>
    <x v="30"/>
  </r>
  <r>
    <n v="1975"/>
    <x v="1975"/>
    <s v="The Bugle2 is a second generation DIY kit phono preamplifier for vinyl playback."/>
    <n v="16000"/>
    <x v="1357"/>
    <x v="0"/>
    <x v="0"/>
    <s v="USD"/>
    <n v="1362938851"/>
    <n v="1360346851"/>
    <b v="1"/>
    <x v="35"/>
    <b v="1"/>
    <s v="technology/hardware"/>
    <x v="251"/>
    <n v="131.99"/>
    <x v="2"/>
    <x v="30"/>
  </r>
  <r>
    <n v="1976"/>
    <x v="1976"/>
    <s v="Can you help us make an ultra bright white one a reality?"/>
    <n v="4000"/>
    <x v="1358"/>
    <x v="0"/>
    <x v="1"/>
    <s v="GBP"/>
    <n v="1373751325"/>
    <n v="1371159325"/>
    <b v="1"/>
    <x v="360"/>
    <b v="1"/>
    <s v="technology/hardware"/>
    <x v="252"/>
    <n v="29.31"/>
    <x v="2"/>
    <x v="30"/>
  </r>
  <r>
    <n v="1977"/>
    <x v="1977"/>
    <s v="Ario learns about you, syncs your body clock, and keeps you healthy through natural lighting patterns."/>
    <n v="50000"/>
    <x v="1359"/>
    <x v="0"/>
    <x v="0"/>
    <s v="USD"/>
    <n v="1450511940"/>
    <n v="1446527540"/>
    <b v="1"/>
    <x v="361"/>
    <b v="1"/>
    <s v="technology/hardware"/>
    <x v="253"/>
    <n v="245.02"/>
    <x v="2"/>
    <x v="30"/>
  </r>
  <r>
    <n v="1978"/>
    <x v="1978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x v="362"/>
    <b v="1"/>
    <s v="technology/hardware"/>
    <x v="254"/>
    <n v="1323.25"/>
    <x v="2"/>
    <x v="30"/>
  </r>
  <r>
    <n v="1979"/>
    <x v="1979"/>
    <s v="Truly wireless premium earbuds with a battery-boosting smartphone case for charging and storage"/>
    <n v="200000"/>
    <x v="1361"/>
    <x v="0"/>
    <x v="0"/>
    <s v="USD"/>
    <n v="1447909140"/>
    <n v="1444734146"/>
    <b v="1"/>
    <x v="363"/>
    <b v="1"/>
    <s v="technology/hardware"/>
    <x v="41"/>
    <n v="282.66000000000003"/>
    <x v="2"/>
    <x v="30"/>
  </r>
  <r>
    <n v="1980"/>
    <x v="1980"/>
    <s v="Multi-power charging that is smarter, stylish and designed for you."/>
    <n v="50000"/>
    <x v="1362"/>
    <x v="0"/>
    <x v="12"/>
    <s v="EUR"/>
    <n v="1459684862"/>
    <n v="1456232462"/>
    <b v="1"/>
    <x v="364"/>
    <b v="1"/>
    <s v="technology/hardware"/>
    <x v="255"/>
    <n v="91.21"/>
    <x v="2"/>
    <x v="30"/>
  </r>
  <r>
    <n v="1981"/>
    <x v="1981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x v="8"/>
    <b v="0"/>
    <s v="photography/people"/>
    <x v="62"/>
    <n v="31.75"/>
    <x v="8"/>
    <x v="31"/>
  </r>
  <r>
    <n v="1982"/>
    <x v="1982"/>
    <s v="Express a very dark place in my childhood. Release my emotions through photography in a form of Art."/>
    <n v="180000"/>
    <x v="117"/>
    <x v="2"/>
    <x v="7"/>
    <s v="HKD"/>
    <n v="1480863887"/>
    <n v="1478268287"/>
    <b v="0"/>
    <x v="78"/>
    <b v="0"/>
    <s v="photography/people"/>
    <x v="50"/>
    <s v="N/A"/>
    <x v="8"/>
    <x v="31"/>
  </r>
  <r>
    <n v="1983"/>
    <x v="1983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x v="38"/>
    <b v="0"/>
    <s v="photography/people"/>
    <x v="65"/>
    <n v="88.69"/>
    <x v="8"/>
    <x v="31"/>
  </r>
  <r>
    <n v="1984"/>
    <x v="1984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x v="63"/>
    <b v="0"/>
    <s v="photography/people"/>
    <x v="70"/>
    <n v="453.14"/>
    <x v="8"/>
    <x v="31"/>
  </r>
  <r>
    <n v="1985"/>
    <x v="1985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x v="80"/>
    <b v="0"/>
    <s v="photography/people"/>
    <x v="56"/>
    <n v="12.75"/>
    <x v="8"/>
    <x v="31"/>
  </r>
  <r>
    <n v="1986"/>
    <x v="1986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x v="29"/>
    <b v="0"/>
    <s v="photography/people"/>
    <x v="50"/>
    <n v="1"/>
    <x v="8"/>
    <x v="31"/>
  </r>
  <r>
    <n v="1987"/>
    <x v="1987"/>
    <s v="A collection of images that depicts the beauty and diversity within Ethiopia"/>
    <n v="5500"/>
    <x v="1366"/>
    <x v="2"/>
    <x v="1"/>
    <s v="GBP"/>
    <n v="1425223276"/>
    <n v="1422631276"/>
    <b v="0"/>
    <x v="33"/>
    <b v="0"/>
    <s v="photography/people"/>
    <x v="72"/>
    <n v="83.43"/>
    <x v="8"/>
    <x v="31"/>
  </r>
  <r>
    <n v="1988"/>
    <x v="1988"/>
    <s v="Expressing art in an image!"/>
    <n v="6000"/>
    <x v="379"/>
    <x v="2"/>
    <x v="0"/>
    <s v="USD"/>
    <n v="1440094742"/>
    <n v="1437502742"/>
    <b v="0"/>
    <x v="29"/>
    <b v="0"/>
    <s v="photography/people"/>
    <x v="50"/>
    <n v="25"/>
    <x v="8"/>
    <x v="31"/>
  </r>
  <r>
    <n v="1989"/>
    <x v="1989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x v="29"/>
    <b v="0"/>
    <s v="photography/people"/>
    <x v="60"/>
    <n v="50"/>
    <x v="8"/>
    <x v="31"/>
  </r>
  <r>
    <n v="1990"/>
    <x v="1990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x v="81"/>
    <b v="0"/>
    <s v="photography/people"/>
    <x v="123"/>
    <n v="101.8"/>
    <x v="8"/>
    <x v="31"/>
  </r>
  <r>
    <n v="1991"/>
    <x v="1991"/>
    <s v="Taking (and giving) professional portraits of survivors of human trafficking in Myanmar."/>
    <n v="2000"/>
    <x v="133"/>
    <x v="2"/>
    <x v="0"/>
    <s v="USD"/>
    <n v="1435958786"/>
    <n v="1434144386"/>
    <b v="0"/>
    <x v="83"/>
    <b v="0"/>
    <s v="photography/people"/>
    <x v="113"/>
    <n v="46.67"/>
    <x v="8"/>
    <x v="31"/>
  </r>
  <r>
    <n v="1992"/>
    <x v="1992"/>
    <s v="A complete revamp of all the Disney Princes &amp; Princesses!"/>
    <n v="1500"/>
    <x v="369"/>
    <x v="2"/>
    <x v="0"/>
    <s v="USD"/>
    <n v="1424229991"/>
    <n v="1421637991"/>
    <b v="0"/>
    <x v="84"/>
    <b v="0"/>
    <s v="photography/people"/>
    <x v="50"/>
    <n v="1"/>
    <x v="8"/>
    <x v="31"/>
  </r>
  <r>
    <n v="1993"/>
    <x v="1993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x v="78"/>
    <b v="0"/>
    <s v="photography/people"/>
    <x v="50"/>
    <s v="N/A"/>
    <x v="8"/>
    <x v="31"/>
  </r>
  <r>
    <n v="1994"/>
    <x v="1994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x v="78"/>
    <b v="0"/>
    <s v="photography/people"/>
    <x v="50"/>
    <s v="N/A"/>
    <x v="8"/>
    <x v="31"/>
  </r>
  <r>
    <n v="1995"/>
    <x v="1995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x v="83"/>
    <b v="0"/>
    <s v="photography/people"/>
    <x v="59"/>
    <n v="26"/>
    <x v="8"/>
    <x v="31"/>
  </r>
  <r>
    <n v="1996"/>
    <x v="1996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x v="78"/>
    <b v="0"/>
    <s v="photography/people"/>
    <x v="50"/>
    <s v="N/A"/>
    <x v="8"/>
    <x v="31"/>
  </r>
  <r>
    <n v="1997"/>
    <x v="1997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x v="78"/>
    <b v="0"/>
    <s v="photography/people"/>
    <x v="50"/>
    <s v="N/A"/>
    <x v="8"/>
    <x v="31"/>
  </r>
  <r>
    <n v="1998"/>
    <x v="1998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x v="83"/>
    <b v="0"/>
    <s v="photography/people"/>
    <x v="73"/>
    <n v="218.33"/>
    <x v="8"/>
    <x v="31"/>
  </r>
  <r>
    <n v="1999"/>
    <x v="1999"/>
    <s v="This is a portrait photo project aiming to inspire women to explore themselves and live their passion"/>
    <n v="31000"/>
    <x v="1369"/>
    <x v="2"/>
    <x v="1"/>
    <s v="GBP"/>
    <n v="1415882108"/>
    <n v="1413286508"/>
    <b v="0"/>
    <x v="63"/>
    <b v="0"/>
    <s v="photography/people"/>
    <x v="60"/>
    <n v="33.71"/>
    <x v="8"/>
    <x v="31"/>
  </r>
  <r>
    <n v="2000"/>
    <x v="2000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x v="20"/>
    <b v="0"/>
    <s v="photography/people"/>
    <x v="55"/>
    <n v="25"/>
    <x v="8"/>
    <x v="31"/>
  </r>
  <r>
    <n v="2001"/>
    <x v="2001"/>
    <s v="Nuimo is a universal controller for the internet of things. Control your music, lights, locks and more."/>
    <n v="55000"/>
    <x v="1371"/>
    <x v="0"/>
    <x v="12"/>
    <s v="EUR"/>
    <n v="1434139200"/>
    <n v="1431406916"/>
    <b v="1"/>
    <x v="365"/>
    <b v="1"/>
    <s v="technology/hardware"/>
    <x v="256"/>
    <n v="128.38999999999999"/>
    <x v="2"/>
    <x v="30"/>
  </r>
  <r>
    <n v="2002"/>
    <x v="2002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x v="366"/>
    <b v="1"/>
    <s v="technology/hardware"/>
    <x v="25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x v="57"/>
    <b v="1"/>
    <s v="technology/hardware"/>
    <x v="258"/>
    <n v="91.76"/>
    <x v="2"/>
    <x v="30"/>
  </r>
  <r>
    <n v="2004"/>
    <x v="2004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x v="178"/>
    <b v="1"/>
    <s v="technology/hardware"/>
    <x v="259"/>
    <n v="331.1"/>
    <x v="2"/>
    <x v="30"/>
  </r>
  <r>
    <n v="2005"/>
    <x v="2005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x v="277"/>
    <b v="1"/>
    <s v="technology/hardware"/>
    <x v="39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x v="175"/>
    <b v="1"/>
    <s v="technology/hardware"/>
    <x v="260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x v="89"/>
    <b v="1"/>
    <s v="technology/hardware"/>
    <x v="31"/>
    <n v="84.46"/>
    <x v="2"/>
    <x v="30"/>
  </r>
  <r>
    <n v="2008"/>
    <x v="2008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x v="14"/>
    <b v="1"/>
    <s v="technology/hardware"/>
    <x v="16"/>
    <n v="44.85"/>
    <x v="2"/>
    <x v="30"/>
  </r>
  <r>
    <n v="2009"/>
    <x v="2009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x v="367"/>
    <b v="1"/>
    <s v="technology/hardware"/>
    <x v="83"/>
    <n v="383.36"/>
    <x v="2"/>
    <x v="30"/>
  </r>
  <r>
    <n v="2010"/>
    <x v="2010"/>
    <s v="Weighitz are miniature smart scales designed to weigh anything in the home."/>
    <n v="30000"/>
    <x v="1380"/>
    <x v="0"/>
    <x v="0"/>
    <s v="USD"/>
    <n v="1471564491"/>
    <n v="1468972491"/>
    <b v="1"/>
    <x v="368"/>
    <b v="1"/>
    <s v="technology/hardware"/>
    <x v="261"/>
    <n v="55.28"/>
    <x v="2"/>
    <x v="30"/>
  </r>
  <r>
    <n v="2011"/>
    <x v="2011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x v="369"/>
    <b v="1"/>
    <s v="technology/hardware"/>
    <x v="262"/>
    <n v="422.02"/>
    <x v="2"/>
    <x v="30"/>
  </r>
  <r>
    <n v="2012"/>
    <x v="2012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x v="275"/>
    <b v="1"/>
    <s v="technology/hardware"/>
    <x v="263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x v="370"/>
    <b v="1"/>
    <s v="technology/hardware"/>
    <x v="264"/>
    <n v="173.58"/>
    <x v="2"/>
    <x v="30"/>
  </r>
  <r>
    <n v="2014"/>
    <x v="2014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x v="371"/>
    <b v="1"/>
    <s v="technology/hardware"/>
    <x v="265"/>
    <n v="88.6"/>
    <x v="2"/>
    <x v="30"/>
  </r>
  <r>
    <n v="2015"/>
    <x v="2015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x v="372"/>
    <b v="1"/>
    <s v="technology/hardware"/>
    <x v="40"/>
    <n v="50.22"/>
    <x v="2"/>
    <x v="30"/>
  </r>
  <r>
    <n v="2016"/>
    <x v="2016"/>
    <s v="A smart, compact power supply designed to power anything, anywhere"/>
    <n v="10000"/>
    <x v="1386"/>
    <x v="0"/>
    <x v="0"/>
    <s v="USD"/>
    <n v="1362863299"/>
    <n v="1360271299"/>
    <b v="1"/>
    <x v="373"/>
    <b v="1"/>
    <s v="technology/hardware"/>
    <x v="266"/>
    <n v="192.39"/>
    <x v="2"/>
    <x v="30"/>
  </r>
  <r>
    <n v="2017"/>
    <x v="2017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x v="374"/>
    <b v="1"/>
    <s v="technology/hardware"/>
    <x v="105"/>
    <n v="73.42"/>
    <x v="2"/>
    <x v="30"/>
  </r>
  <r>
    <n v="2018"/>
    <x v="2018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x v="375"/>
    <b v="1"/>
    <s v="technology/hardware"/>
    <x v="21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x v="376"/>
    <b v="1"/>
    <s v="technology/hardware"/>
    <x v="267"/>
    <n v="108.97"/>
    <x v="2"/>
    <x v="30"/>
  </r>
  <r>
    <n v="2020"/>
    <x v="2020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x v="259"/>
    <b v="1"/>
    <s v="technology/hardware"/>
    <x v="268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x v="195"/>
    <b v="1"/>
    <s v="technology/hardware"/>
    <x v="269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x v="166"/>
    <b v="1"/>
    <s v="technology/hardware"/>
    <x v="105"/>
    <n v="385.04"/>
    <x v="2"/>
    <x v="30"/>
  </r>
  <r>
    <n v="2023"/>
    <x v="2023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x v="377"/>
    <b v="1"/>
    <s v="technology/hardware"/>
    <x v="164"/>
    <n v="457.39"/>
    <x v="2"/>
    <x v="30"/>
  </r>
  <r>
    <n v="2024"/>
    <x v="2024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x v="217"/>
    <b v="1"/>
    <s v="technology/hardware"/>
    <x v="270"/>
    <n v="222.99"/>
    <x v="2"/>
    <x v="30"/>
  </r>
  <r>
    <n v="2025"/>
    <x v="2025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x v="378"/>
    <b v="1"/>
    <s v="technology/hardware"/>
    <x v="234"/>
    <n v="220.74"/>
    <x v="2"/>
    <x v="30"/>
  </r>
  <r>
    <n v="2026"/>
    <x v="2026"/>
    <s v="MIDI Sprout enables plants to play synthesizers in real time."/>
    <n v="25000"/>
    <x v="1396"/>
    <x v="0"/>
    <x v="0"/>
    <s v="USD"/>
    <n v="1398052740"/>
    <n v="1394127585"/>
    <b v="1"/>
    <x v="379"/>
    <b v="1"/>
    <s v="technology/hardware"/>
    <x v="18"/>
    <n v="73.5"/>
    <x v="2"/>
    <x v="30"/>
  </r>
  <r>
    <n v="2027"/>
    <x v="2027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x v="380"/>
    <b v="1"/>
    <s v="technology/hardware"/>
    <x v="28"/>
    <n v="223.1"/>
    <x v="2"/>
    <x v="30"/>
  </r>
  <r>
    <n v="2028"/>
    <x v="2028"/>
    <s v="Building an open source Bussard fusion reactor, aka the Polywell."/>
    <n v="3000"/>
    <x v="1398"/>
    <x v="0"/>
    <x v="0"/>
    <s v="USD"/>
    <n v="1268690100"/>
    <n v="1265493806"/>
    <b v="1"/>
    <x v="1"/>
    <b v="1"/>
    <s v="technology/hardware"/>
    <x v="9"/>
    <n v="47.91"/>
    <x v="2"/>
    <x v="30"/>
  </r>
  <r>
    <n v="2029"/>
    <x v="2029"/>
    <s v="Lumin8 Pro is a fun and easy to use light controller that makes light dance to your favorite music."/>
    <n v="2500"/>
    <x v="1399"/>
    <x v="0"/>
    <x v="0"/>
    <s v="USD"/>
    <n v="1409099481"/>
    <n v="1406507481"/>
    <b v="1"/>
    <x v="225"/>
    <b v="1"/>
    <s v="technology/hardware"/>
    <x v="271"/>
    <n v="96.06"/>
    <x v="2"/>
    <x v="30"/>
  </r>
  <r>
    <n v="2030"/>
    <x v="2030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x v="381"/>
    <b v="1"/>
    <s v="technology/hardware"/>
    <x v="235"/>
    <n v="118.61"/>
    <x v="2"/>
    <x v="30"/>
  </r>
  <r>
    <n v="2031"/>
    <x v="2031"/>
    <s v="With Linkio you can use your smartphone to control every electronic you own- for only $100!"/>
    <n v="50000"/>
    <x v="1401"/>
    <x v="0"/>
    <x v="9"/>
    <s v="EUR"/>
    <n v="1420765200"/>
    <n v="1417506853"/>
    <b v="1"/>
    <x v="278"/>
    <b v="1"/>
    <s v="technology/hardware"/>
    <x v="28"/>
    <n v="118.45"/>
    <x v="2"/>
    <x v="30"/>
  </r>
  <r>
    <n v="2032"/>
    <x v="2032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x v="382"/>
    <b v="1"/>
    <s v="technology/hardware"/>
    <x v="272"/>
    <n v="143.21"/>
    <x v="2"/>
    <x v="30"/>
  </r>
  <r>
    <n v="2033"/>
    <x v="2033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x v="150"/>
    <b v="1"/>
    <s v="technology/hardware"/>
    <x v="9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x v="278"/>
    <b v="1"/>
    <s v="technology/hardware"/>
    <x v="273"/>
    <n v="593.94000000000005"/>
    <x v="2"/>
    <x v="30"/>
  </r>
  <r>
    <n v="2035"/>
    <x v="2035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x v="383"/>
    <b v="1"/>
    <s v="technology/hardware"/>
    <x v="185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x v="384"/>
    <b v="1"/>
    <s v="technology/hardware"/>
    <x v="88"/>
    <n v="46.58"/>
    <x v="2"/>
    <x v="30"/>
  </r>
  <r>
    <n v="2037"/>
    <x v="2037"/>
    <s v="With an efficiency of 97%, bicycle technology is nearly perfect. So why do we use it only for transportation?"/>
    <n v="10000"/>
    <x v="1407"/>
    <x v="0"/>
    <x v="0"/>
    <s v="USD"/>
    <n v="1388383353"/>
    <n v="1383195753"/>
    <b v="1"/>
    <x v="385"/>
    <b v="1"/>
    <s v="technology/hardware"/>
    <x v="126"/>
    <n v="70.040000000000006"/>
    <x v="2"/>
    <x v="30"/>
  </r>
  <r>
    <n v="2038"/>
    <x v="2038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x v="386"/>
    <b v="1"/>
    <s v="technology/hardware"/>
    <x v="274"/>
    <n v="164.91"/>
    <x v="2"/>
    <x v="30"/>
  </r>
  <r>
    <n v="2039"/>
    <x v="2039"/>
    <s v="Open up your digital worlds with the most sophisticated, intuitive android smart projector."/>
    <n v="125000"/>
    <x v="1409"/>
    <x v="0"/>
    <x v="0"/>
    <s v="USD"/>
    <n v="1480568340"/>
    <n v="1477996325"/>
    <b v="1"/>
    <x v="169"/>
    <b v="1"/>
    <s v="technology/hardware"/>
    <x v="104"/>
    <n v="449.26"/>
    <x v="2"/>
    <x v="30"/>
  </r>
  <r>
    <n v="2040"/>
    <x v="2040"/>
    <s v="4.29 Billion+ Capacitor Combinations._x000a_No Coding Required."/>
    <n v="3000"/>
    <x v="1410"/>
    <x v="0"/>
    <x v="0"/>
    <s v="USD"/>
    <n v="1384557303"/>
    <n v="1383257703"/>
    <b v="1"/>
    <x v="197"/>
    <b v="1"/>
    <s v="technology/hardware"/>
    <x v="260"/>
    <n v="27.47"/>
    <x v="2"/>
    <x v="30"/>
  </r>
  <r>
    <n v="2041"/>
    <x v="2041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x v="148"/>
    <b v="1"/>
    <s v="technology/hardware"/>
    <x v="112"/>
    <n v="143.97999999999999"/>
    <x v="2"/>
    <x v="30"/>
  </r>
  <r>
    <n v="2042"/>
    <x v="2042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x v="205"/>
    <b v="1"/>
    <s v="technology/hardware"/>
    <x v="39"/>
    <n v="88.24"/>
    <x v="2"/>
    <x v="30"/>
  </r>
  <r>
    <n v="2043"/>
    <x v="2043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x v="189"/>
    <b v="1"/>
    <s v="technology/hardware"/>
    <x v="275"/>
    <n v="36.33"/>
    <x v="2"/>
    <x v="30"/>
  </r>
  <r>
    <n v="2044"/>
    <x v="2044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x v="387"/>
    <b v="1"/>
    <s v="technology/hardware"/>
    <x v="29"/>
    <n v="90.18"/>
    <x v="2"/>
    <x v="30"/>
  </r>
  <r>
    <n v="2045"/>
    <x v="2045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x v="40"/>
    <b v="1"/>
    <s v="technology/hardware"/>
    <x v="276"/>
    <n v="152.62"/>
    <x v="2"/>
    <x v="30"/>
  </r>
  <r>
    <n v="2046"/>
    <x v="2046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x v="37"/>
    <b v="1"/>
    <s v="technology/hardware"/>
    <x v="10"/>
    <n v="55.81"/>
    <x v="2"/>
    <x v="30"/>
  </r>
  <r>
    <n v="2047"/>
    <x v="2047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x v="388"/>
    <b v="1"/>
    <s v="technology/hardware"/>
    <x v="33"/>
    <n v="227.85"/>
    <x v="2"/>
    <x v="30"/>
  </r>
  <r>
    <n v="2048"/>
    <x v="2048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x v="389"/>
    <b v="1"/>
    <s v="technology/hardware"/>
    <x v="34"/>
    <n v="91.83"/>
    <x v="2"/>
    <x v="30"/>
  </r>
  <r>
    <n v="2049"/>
    <x v="2049"/>
    <s v="Keyless. Alarm secured. GPS tracking."/>
    <n v="50000"/>
    <x v="1419"/>
    <x v="0"/>
    <x v="1"/>
    <s v="GBP"/>
    <n v="1386025140"/>
    <n v="1382963963"/>
    <b v="0"/>
    <x v="390"/>
    <b v="1"/>
    <s v="technology/hardware"/>
    <x v="28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x v="203"/>
    <b v="1"/>
    <s v="technology/hardware"/>
    <x v="277"/>
    <n v="278.39"/>
    <x v="2"/>
    <x v="30"/>
  </r>
  <r>
    <n v="2051"/>
    <x v="2051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x v="391"/>
    <b v="1"/>
    <s v="technology/hardware"/>
    <x v="22"/>
    <n v="43.1"/>
    <x v="2"/>
    <x v="30"/>
  </r>
  <r>
    <n v="2052"/>
    <x v="2052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x v="392"/>
    <b v="1"/>
    <s v="technology/hardware"/>
    <x v="278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x v="212"/>
    <b v="1"/>
    <s v="technology/hardware"/>
    <x v="7"/>
    <n v="41.74"/>
    <x v="2"/>
    <x v="30"/>
  </r>
  <r>
    <n v="2054"/>
    <x v="2054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x v="393"/>
    <b v="1"/>
    <s v="technology/hardware"/>
    <x v="35"/>
    <n v="64.02"/>
    <x v="2"/>
    <x v="30"/>
  </r>
  <r>
    <n v="2055"/>
    <x v="2055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x v="21"/>
    <b v="1"/>
    <s v="technology/hardware"/>
    <x v="23"/>
    <n v="99.46"/>
    <x v="2"/>
    <x v="30"/>
  </r>
  <r>
    <n v="2056"/>
    <x v="2056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x v="394"/>
    <b v="1"/>
    <s v="technology/hardware"/>
    <x v="42"/>
    <n v="138.49"/>
    <x v="2"/>
    <x v="30"/>
  </r>
  <r>
    <n v="2057"/>
    <x v="2057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x v="395"/>
    <b v="1"/>
    <s v="technology/hardware"/>
    <x v="180"/>
    <n v="45.55"/>
    <x v="2"/>
    <x v="30"/>
  </r>
  <r>
    <n v="2058"/>
    <x v="2058"/>
    <s v="Making using the serial terminal on the Raspberry Pi as easy as Pi!"/>
    <n v="2560"/>
    <x v="1427"/>
    <x v="0"/>
    <x v="1"/>
    <s v="GBP"/>
    <n v="1425326400"/>
    <n v="1421916830"/>
    <b v="0"/>
    <x v="396"/>
    <b v="1"/>
    <s v="technology/hardware"/>
    <x v="239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x v="269"/>
    <b v="1"/>
    <s v="technology/hardware"/>
    <x v="1"/>
    <n v="114.77"/>
    <x v="2"/>
    <x v="30"/>
  </r>
  <r>
    <n v="2060"/>
    <x v="2060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x v="397"/>
    <b v="1"/>
    <s v="technology/hardware"/>
    <x v="279"/>
    <n v="36"/>
    <x v="2"/>
    <x v="30"/>
  </r>
  <r>
    <n v="2061"/>
    <x v="2061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x v="2"/>
    <b v="1"/>
    <s v="technology/hardware"/>
    <x v="29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x v="398"/>
    <b v="1"/>
    <s v="technology/hardware"/>
    <x v="41"/>
    <n v="566.39"/>
    <x v="2"/>
    <x v="30"/>
  </r>
  <r>
    <n v="2063"/>
    <x v="2063"/>
    <s v="Build a professional grade Linux CNC control with Beaglebone black and our CNC cape."/>
    <n v="4000"/>
    <x v="1432"/>
    <x v="0"/>
    <x v="12"/>
    <s v="EUR"/>
    <n v="1463333701"/>
    <n v="1460482501"/>
    <b v="0"/>
    <x v="72"/>
    <b v="1"/>
    <s v="technology/hardware"/>
    <x v="34"/>
    <n v="120.86"/>
    <x v="2"/>
    <x v="30"/>
  </r>
  <r>
    <n v="2064"/>
    <x v="2064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x v="399"/>
    <b v="1"/>
    <s v="technology/hardware"/>
    <x v="87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x v="400"/>
    <b v="1"/>
    <s v="technology/hardware"/>
    <x v="171"/>
    <n v="51.21"/>
    <x v="2"/>
    <x v="30"/>
  </r>
  <r>
    <n v="2066"/>
    <x v="2066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x v="71"/>
    <b v="1"/>
    <s v="technology/hardware"/>
    <x v="198"/>
    <n v="67.260000000000005"/>
    <x v="2"/>
    <x v="30"/>
  </r>
  <r>
    <n v="2067"/>
    <x v="2067"/>
    <s v="The next generation of premium quality LED lighting. Extreme power efficiency in a small package."/>
    <n v="495"/>
    <x v="1436"/>
    <x v="0"/>
    <x v="1"/>
    <s v="GBP"/>
    <n v="1432499376"/>
    <n v="1429648176"/>
    <b v="0"/>
    <x v="73"/>
    <b v="1"/>
    <s v="technology/hardware"/>
    <x v="37"/>
    <n v="62.8"/>
    <x v="2"/>
    <x v="30"/>
  </r>
  <r>
    <n v="2068"/>
    <x v="2068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x v="88"/>
    <b v="1"/>
    <s v="technology/hardware"/>
    <x v="2"/>
    <n v="346.13"/>
    <x v="2"/>
    <x v="30"/>
  </r>
  <r>
    <n v="2069"/>
    <x v="2069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x v="40"/>
    <b v="1"/>
    <s v="technology/hardware"/>
    <x v="30"/>
    <n v="244.12"/>
    <x v="2"/>
    <x v="30"/>
  </r>
  <r>
    <n v="2070"/>
    <x v="2070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x v="401"/>
    <b v="1"/>
    <s v="technology/hardware"/>
    <x v="280"/>
    <n v="259.25"/>
    <x v="2"/>
    <x v="30"/>
  </r>
  <r>
    <n v="2071"/>
    <x v="2071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x v="402"/>
    <b v="1"/>
    <s v="technology/hardware"/>
    <x v="269"/>
    <n v="201.96"/>
    <x v="2"/>
    <x v="30"/>
  </r>
  <r>
    <n v="2072"/>
    <x v="2072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x v="403"/>
    <b v="1"/>
    <s v="technology/hardware"/>
    <x v="38"/>
    <n v="226.21"/>
    <x v="2"/>
    <x v="30"/>
  </r>
  <r>
    <n v="2073"/>
    <x v="2073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x v="404"/>
    <b v="1"/>
    <s v="technology/hardware"/>
    <x v="42"/>
    <n v="324.69"/>
    <x v="2"/>
    <x v="30"/>
  </r>
  <r>
    <n v="2074"/>
    <x v="2074"/>
    <s v="Creating PC gaming controllers to bring your gaming experience to a new level."/>
    <n v="600"/>
    <x v="1443"/>
    <x v="0"/>
    <x v="0"/>
    <s v="USD"/>
    <n v="1462564182"/>
    <n v="1459972182"/>
    <b v="0"/>
    <x v="83"/>
    <b v="1"/>
    <s v="technology/hardware"/>
    <x v="33"/>
    <n v="205"/>
    <x v="2"/>
    <x v="30"/>
  </r>
  <r>
    <n v="2075"/>
    <x v="2075"/>
    <s v="The Practical Meter helps you charge your phone faster by solving a problem millions of people experience."/>
    <n v="9999"/>
    <x v="1444"/>
    <x v="0"/>
    <x v="0"/>
    <s v="USD"/>
    <n v="1374769288"/>
    <n v="1372177288"/>
    <b v="0"/>
    <x v="405"/>
    <b v="1"/>
    <s v="technology/hardware"/>
    <x v="281"/>
    <n v="20.47"/>
    <x v="2"/>
    <x v="30"/>
  </r>
  <r>
    <n v="2076"/>
    <x v="2076"/>
    <s v="Wireless earbuds filled with sound, yet so small they are almost invisible!"/>
    <n v="179000"/>
    <x v="1445"/>
    <x v="0"/>
    <x v="1"/>
    <s v="GBP"/>
    <n v="1406149689"/>
    <n v="1402693689"/>
    <b v="0"/>
    <x v="406"/>
    <b v="1"/>
    <s v="technology/hardware"/>
    <x v="282"/>
    <n v="116.35"/>
    <x v="2"/>
    <x v="30"/>
  </r>
  <r>
    <n v="2077"/>
    <x v="2077"/>
    <s v="A Whole New Way to Get TV: Watch four live TV channels at once on your tablet, smartphone, or big screen TV!"/>
    <n v="50000"/>
    <x v="1446"/>
    <x v="0"/>
    <x v="0"/>
    <s v="USD"/>
    <n v="1433538000"/>
    <n v="1428541276"/>
    <b v="0"/>
    <x v="101"/>
    <b v="1"/>
    <s v="technology/hardware"/>
    <x v="31"/>
    <n v="307.2"/>
    <x v="2"/>
    <x v="30"/>
  </r>
  <r>
    <n v="2078"/>
    <x v="2078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x v="53"/>
    <b v="1"/>
    <s v="technology/hardware"/>
    <x v="26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x v="407"/>
    <b v="1"/>
    <s v="technology/hardware"/>
    <x v="283"/>
    <n v="47.47"/>
    <x v="2"/>
    <x v="30"/>
  </r>
  <r>
    <n v="2080"/>
    <x v="2080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x v="133"/>
    <b v="1"/>
    <s v="technology/hardware"/>
    <x v="284"/>
    <n v="101.56"/>
    <x v="2"/>
    <x v="30"/>
  </r>
  <r>
    <n v="2081"/>
    <x v="2081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x v="165"/>
    <b v="1"/>
    <s v="music/indie rock"/>
    <x v="41"/>
    <n v="72.91"/>
    <x v="4"/>
    <x v="14"/>
  </r>
  <r>
    <n v="2082"/>
    <x v="2082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x v="44"/>
    <b v="1"/>
    <s v="music/indie rock"/>
    <x v="38"/>
    <n v="43.71"/>
    <x v="4"/>
    <x v="14"/>
  </r>
  <r>
    <n v="2083"/>
    <x v="2083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x v="20"/>
    <b v="1"/>
    <s v="music/indie rock"/>
    <x v="40"/>
    <n v="34"/>
    <x v="4"/>
    <x v="14"/>
  </r>
  <r>
    <n v="2084"/>
    <x v="2084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x v="67"/>
    <b v="1"/>
    <s v="music/indie rock"/>
    <x v="29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x v="183"/>
    <b v="1"/>
    <s v="music/indie rock"/>
    <x v="39"/>
    <n v="89.3"/>
    <x v="4"/>
    <x v="14"/>
  </r>
  <r>
    <n v="2086"/>
    <x v="2086"/>
    <s v="I am in the process of completing 4 new EPs to be released in Winter, Spring, Summer, and Fall of 2012."/>
    <n v="4000"/>
    <x v="1454"/>
    <x v="0"/>
    <x v="0"/>
    <s v="USD"/>
    <n v="1323838740"/>
    <n v="1321200332"/>
    <b v="0"/>
    <x v="2"/>
    <b v="1"/>
    <s v="music/indie rock"/>
    <x v="7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x v="20"/>
    <b v="1"/>
    <s v="music/indie rock"/>
    <x v="3"/>
    <n v="62.12"/>
    <x v="4"/>
    <x v="14"/>
  </r>
  <r>
    <n v="2088"/>
    <x v="2088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x v="11"/>
    <b v="1"/>
    <s v="music/indie rock"/>
    <x v="31"/>
    <n v="46.2"/>
    <x v="4"/>
    <x v="14"/>
  </r>
  <r>
    <n v="2089"/>
    <x v="2089"/>
    <s v="Little Moses is trying to record their first EP, and we can't do it without your help!"/>
    <n v="2500"/>
    <x v="1457"/>
    <x v="0"/>
    <x v="0"/>
    <s v="USD"/>
    <n v="1375408194"/>
    <n v="1372384194"/>
    <b v="0"/>
    <x v="95"/>
    <b v="1"/>
    <s v="music/indie rock"/>
    <x v="28"/>
    <n v="48.55"/>
    <x v="4"/>
    <x v="14"/>
  </r>
  <r>
    <n v="2090"/>
    <x v="2090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x v="322"/>
    <b v="1"/>
    <s v="music/indie rock"/>
    <x v="41"/>
    <n v="57.52"/>
    <x v="4"/>
    <x v="14"/>
  </r>
  <r>
    <n v="2091"/>
    <x v="2091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x v="336"/>
    <b v="1"/>
    <s v="music/indie rock"/>
    <x v="28"/>
    <n v="88.15"/>
    <x v="4"/>
    <x v="14"/>
  </r>
  <r>
    <n v="2092"/>
    <x v="2092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x v="165"/>
    <b v="1"/>
    <s v="music/indie rock"/>
    <x v="7"/>
    <n v="110.49"/>
    <x v="4"/>
    <x v="14"/>
  </r>
  <r>
    <n v="2093"/>
    <x v="2093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x v="23"/>
    <b v="1"/>
    <s v="music/indie rock"/>
    <x v="21"/>
    <n v="66.83"/>
    <x v="4"/>
    <x v="14"/>
  </r>
  <r>
    <n v="2094"/>
    <x v="2094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x v="250"/>
    <b v="1"/>
    <s v="music/indie rock"/>
    <x v="10"/>
    <n v="58.6"/>
    <x v="4"/>
    <x v="14"/>
  </r>
  <r>
    <n v="2095"/>
    <x v="2095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x v="19"/>
    <b v="1"/>
    <s v="music/indie rock"/>
    <x v="8"/>
    <n v="113.64"/>
    <x v="4"/>
    <x v="14"/>
  </r>
  <r>
    <n v="2096"/>
    <x v="2096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x v="25"/>
    <b v="1"/>
    <s v="music/indie rock"/>
    <x v="21"/>
    <n v="43.57"/>
    <x v="4"/>
    <x v="14"/>
  </r>
  <r>
    <n v="2097"/>
    <x v="2097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x v="44"/>
    <b v="1"/>
    <s v="music/indie rock"/>
    <x v="8"/>
    <n v="78.95"/>
    <x v="4"/>
    <x v="14"/>
  </r>
  <r>
    <n v="2098"/>
    <x v="2098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x v="58"/>
    <b v="1"/>
    <s v="music/indie rock"/>
    <x v="8"/>
    <n v="188.13"/>
    <x v="4"/>
    <x v="14"/>
  </r>
  <r>
    <n v="2099"/>
    <x v="2099"/>
    <s v="Our tour van died, we need help!"/>
    <n v="3000"/>
    <x v="1464"/>
    <x v="0"/>
    <x v="0"/>
    <s v="USD"/>
    <n v="1435808400"/>
    <n v="1434650084"/>
    <b v="0"/>
    <x v="287"/>
    <b v="1"/>
    <s v="music/indie rock"/>
    <x v="88"/>
    <n v="63.03"/>
    <x v="4"/>
    <x v="14"/>
  </r>
  <r>
    <n v="2100"/>
    <x v="2100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x v="74"/>
    <b v="1"/>
    <s v="music/indie rock"/>
    <x v="0"/>
    <n v="30.37"/>
    <x v="4"/>
    <x v="14"/>
  </r>
  <r>
    <n v="2101"/>
    <x v="2101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x v="34"/>
    <b v="1"/>
    <s v="music/indie rock"/>
    <x v="40"/>
    <n v="51.48"/>
    <x v="4"/>
    <x v="14"/>
  </r>
  <r>
    <n v="2102"/>
    <x v="2102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x v="44"/>
    <b v="1"/>
    <s v="music/indie rock"/>
    <x v="104"/>
    <n v="35.79"/>
    <x v="4"/>
    <x v="14"/>
  </r>
  <r>
    <n v="2103"/>
    <x v="2103"/>
    <s v="Indie rocker, Matthew Moon, has something to share with you..."/>
    <n v="7777"/>
    <x v="1468"/>
    <x v="0"/>
    <x v="0"/>
    <s v="USD"/>
    <n v="1352488027"/>
    <n v="1349892427"/>
    <b v="0"/>
    <x v="248"/>
    <b v="1"/>
    <s v="music/indie rock"/>
    <x v="91"/>
    <n v="98.82"/>
    <x v="4"/>
    <x v="14"/>
  </r>
  <r>
    <n v="2104"/>
    <x v="2104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x v="77"/>
    <b v="1"/>
    <s v="music/indie rock"/>
    <x v="22"/>
    <n v="28"/>
    <x v="4"/>
    <x v="14"/>
  </r>
  <r>
    <n v="2105"/>
    <x v="2105"/>
    <s v="Help Layla the Wolf fund the printing and releasing of our first E.P. Release called &quot;Sugar&quot;."/>
    <n v="2000"/>
    <x v="1470"/>
    <x v="0"/>
    <x v="0"/>
    <s v="USD"/>
    <n v="1416542400"/>
    <n v="1415472953"/>
    <b v="0"/>
    <x v="221"/>
    <b v="1"/>
    <s v="music/indie rock"/>
    <x v="172"/>
    <n v="51.31"/>
    <x v="4"/>
    <x v="14"/>
  </r>
  <r>
    <n v="2106"/>
    <x v="2106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x v="34"/>
    <b v="1"/>
    <s v="music/indie rock"/>
    <x v="13"/>
    <n v="53.52"/>
    <x v="4"/>
    <x v="14"/>
  </r>
  <r>
    <n v="2107"/>
    <x v="2107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x v="6"/>
    <b v="1"/>
    <s v="music/indie rock"/>
    <x v="29"/>
    <n v="37.15"/>
    <x v="4"/>
    <x v="14"/>
  </r>
  <r>
    <n v="2108"/>
    <x v="2108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x v="277"/>
    <b v="1"/>
    <s v="music/indie rock"/>
    <x v="13"/>
    <n v="89.9"/>
    <x v="4"/>
    <x v="14"/>
  </r>
  <r>
    <n v="2109"/>
    <x v="2109"/>
    <s v="We are ready to make our first full-length album, and with your help, we can make it happen!"/>
    <n v="4000"/>
    <x v="1473"/>
    <x v="0"/>
    <x v="0"/>
    <s v="USD"/>
    <n v="1436115617"/>
    <n v="1433523617"/>
    <b v="0"/>
    <x v="244"/>
    <b v="1"/>
    <s v="music/indie rock"/>
    <x v="13"/>
    <n v="106.53"/>
    <x v="4"/>
    <x v="14"/>
  </r>
  <r>
    <n v="2110"/>
    <x v="2110"/>
    <s v="Brent Brown's breakout new album! Requires help from the record label... You!"/>
    <n v="2000"/>
    <x v="1474"/>
    <x v="0"/>
    <x v="0"/>
    <s v="USD"/>
    <n v="1401253140"/>
    <n v="1398873969"/>
    <b v="0"/>
    <x v="44"/>
    <b v="1"/>
    <s v="music/indie rock"/>
    <x v="8"/>
    <n v="52.82"/>
    <x v="4"/>
    <x v="14"/>
  </r>
  <r>
    <n v="2111"/>
    <x v="2111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x v="70"/>
    <b v="1"/>
    <s v="music/indie rock"/>
    <x v="13"/>
    <n v="54.62"/>
    <x v="4"/>
    <x v="14"/>
  </r>
  <r>
    <n v="2112"/>
    <x v="2112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x v="202"/>
    <b v="1"/>
    <s v="music/indie rock"/>
    <x v="8"/>
    <n v="27.27"/>
    <x v="4"/>
    <x v="14"/>
  </r>
  <r>
    <n v="2113"/>
    <x v="2113"/>
    <s v="Help us fund our second full-length album Honeycomb!"/>
    <n v="7000"/>
    <x v="1475"/>
    <x v="0"/>
    <x v="0"/>
    <s v="USD"/>
    <n v="1411505176"/>
    <n v="1408481176"/>
    <b v="0"/>
    <x v="329"/>
    <b v="1"/>
    <s v="music/indie rock"/>
    <x v="2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x v="206"/>
    <b v="1"/>
    <s v="music/indie rock"/>
    <x v="2"/>
    <n v="35.61"/>
    <x v="4"/>
    <x v="14"/>
  </r>
  <r>
    <n v="2115"/>
    <x v="2115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x v="17"/>
    <b v="1"/>
    <s v="music/indie rock"/>
    <x v="235"/>
    <n v="94.03"/>
    <x v="4"/>
    <x v="14"/>
  </r>
  <r>
    <n v="2116"/>
    <x v="2116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x v="297"/>
    <b v="1"/>
    <s v="music/indie rock"/>
    <x v="7"/>
    <n v="526.46"/>
    <x v="4"/>
    <x v="14"/>
  </r>
  <r>
    <n v="2117"/>
    <x v="2117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x v="2"/>
    <b v="1"/>
    <s v="music/indie rock"/>
    <x v="34"/>
    <n v="50.66"/>
    <x v="4"/>
    <x v="14"/>
  </r>
  <r>
    <n v="2118"/>
    <x v="2118"/>
    <s v="PORCHES.  and Documentarians tour from New York to San Francisco and back."/>
    <n v="1000"/>
    <x v="1480"/>
    <x v="0"/>
    <x v="0"/>
    <s v="USD"/>
    <n v="1311538136"/>
    <n v="1308946136"/>
    <b v="0"/>
    <x v="57"/>
    <b v="1"/>
    <s v="music/indie rock"/>
    <x v="165"/>
    <n v="79.180000000000007"/>
    <x v="4"/>
    <x v="14"/>
  </r>
  <r>
    <n v="2119"/>
    <x v="2119"/>
    <s v="big long now is recording our debut album and we are looking for help mastering and pressing it to vinyl"/>
    <n v="2000"/>
    <x v="1132"/>
    <x v="0"/>
    <x v="0"/>
    <s v="USD"/>
    <n v="1345086445"/>
    <n v="1342494445"/>
    <b v="0"/>
    <x v="19"/>
    <b v="1"/>
    <s v="music/indie rock"/>
    <x v="7"/>
    <n v="91.59"/>
    <x v="4"/>
    <x v="14"/>
  </r>
  <r>
    <n v="2120"/>
    <x v="2120"/>
    <s v="&lt;3_x000a_Coming in from outer space. Help Hearty Har record their 1st album!!"/>
    <n v="8000"/>
    <x v="1481"/>
    <x v="0"/>
    <x v="0"/>
    <s v="USD"/>
    <n v="1388617736"/>
    <n v="1384384136"/>
    <b v="0"/>
    <x v="50"/>
    <b v="1"/>
    <s v="music/indie rock"/>
    <x v="7"/>
    <n v="116.96"/>
    <x v="4"/>
    <x v="14"/>
  </r>
  <r>
    <n v="2121"/>
    <x v="2121"/>
    <s v="Join us on an epic journey to discover a millennia old secret which will change the world forever."/>
    <n v="50000"/>
    <x v="1482"/>
    <x v="2"/>
    <x v="16"/>
    <s v="CHF"/>
    <n v="1484156948"/>
    <n v="1481564948"/>
    <b v="0"/>
    <x v="73"/>
    <b v="0"/>
    <s v="games/video games"/>
    <x v="60"/>
    <n v="28.4"/>
    <x v="6"/>
    <x v="17"/>
  </r>
  <r>
    <n v="2122"/>
    <x v="2122"/>
    <s v="Captain Kalani it's a retro game full of nostalgia for the old gamers but interesting for the new ones"/>
    <n v="80000"/>
    <x v="622"/>
    <x v="2"/>
    <x v="14"/>
    <s v="MXN"/>
    <n v="1483773169"/>
    <n v="1481181169"/>
    <b v="0"/>
    <x v="83"/>
    <b v="0"/>
    <s v="games/video games"/>
    <x v="5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x v="81"/>
    <b v="0"/>
    <s v="games/video games"/>
    <x v="54"/>
    <n v="10"/>
    <x v="6"/>
    <x v="17"/>
  </r>
  <r>
    <n v="2124"/>
    <x v="2124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x v="81"/>
    <b v="0"/>
    <s v="games/video games"/>
    <x v="54"/>
    <n v="23"/>
    <x v="6"/>
    <x v="17"/>
  </r>
  <r>
    <n v="2125"/>
    <x v="2125"/>
    <s v="Becoming is a video game that aims to portray mental illness through a metaphysical and emotional story."/>
    <n v="60000"/>
    <x v="1483"/>
    <x v="2"/>
    <x v="0"/>
    <s v="USD"/>
    <n v="1438734833"/>
    <n v="1436142833"/>
    <b v="0"/>
    <x v="74"/>
    <b v="0"/>
    <s v="games/video games"/>
    <x v="60"/>
    <n v="31.56"/>
    <x v="6"/>
    <x v="17"/>
  </r>
  <r>
    <n v="2126"/>
    <x v="2126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x v="84"/>
    <b v="0"/>
    <s v="games/video games"/>
    <x v="50"/>
    <n v="5"/>
    <x v="6"/>
    <x v="17"/>
  </r>
  <r>
    <n v="2127"/>
    <x v="2127"/>
    <s v="Three Monkeys is an audio adventure game for PC."/>
    <n v="28000"/>
    <x v="1484"/>
    <x v="2"/>
    <x v="1"/>
    <s v="GBP"/>
    <n v="1426158463"/>
    <n v="1423570063"/>
    <b v="0"/>
    <x v="163"/>
    <b v="0"/>
    <s v="games/video games"/>
    <x v="129"/>
    <n v="34.22"/>
    <x v="6"/>
    <x v="17"/>
  </r>
  <r>
    <n v="2128"/>
    <x v="2128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x v="29"/>
    <b v="0"/>
    <s v="games/video games"/>
    <x v="50"/>
    <n v="25"/>
    <x v="6"/>
    <x v="17"/>
  </r>
  <r>
    <n v="2129"/>
    <x v="2129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x v="8"/>
    <b v="0"/>
    <s v="games/video games"/>
    <x v="81"/>
    <n v="19.670000000000002"/>
    <x v="6"/>
    <x v="17"/>
  </r>
  <r>
    <n v="2130"/>
    <x v="2130"/>
    <s v="You are the hero tasked to save your home from the villainous Sanword."/>
    <n v="42000"/>
    <x v="1079"/>
    <x v="2"/>
    <x v="0"/>
    <s v="USD"/>
    <n v="1408154663"/>
    <n v="1405130663"/>
    <b v="0"/>
    <x v="80"/>
    <b v="0"/>
    <s v="games/video games"/>
    <x v="50"/>
    <n v="21.25"/>
    <x v="6"/>
    <x v="17"/>
  </r>
  <r>
    <n v="2131"/>
    <x v="2131"/>
    <s v="From frightened girl to empowered woman, Scout's Honor is a tale about facing your fears and overcoming odds."/>
    <n v="500"/>
    <x v="379"/>
    <x v="2"/>
    <x v="0"/>
    <s v="USD"/>
    <n v="1436677091"/>
    <n v="1434085091"/>
    <b v="0"/>
    <x v="83"/>
    <b v="0"/>
    <s v="games/video games"/>
    <x v="62"/>
    <n v="8.33"/>
    <x v="6"/>
    <x v="17"/>
  </r>
  <r>
    <n v="2132"/>
    <x v="2132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x v="221"/>
    <b v="0"/>
    <s v="games/video games"/>
    <x v="53"/>
    <n v="21.34"/>
    <x v="6"/>
    <x v="17"/>
  </r>
  <r>
    <n v="2133"/>
    <x v="2133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x v="83"/>
    <b v="0"/>
    <s v="games/video games"/>
    <x v="53"/>
    <n v="5.33"/>
    <x v="6"/>
    <x v="17"/>
  </r>
  <r>
    <n v="2134"/>
    <x v="2134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x v="83"/>
    <b v="0"/>
    <s v="games/video games"/>
    <x v="53"/>
    <n v="34.67"/>
    <x v="6"/>
    <x v="17"/>
  </r>
  <r>
    <n v="2135"/>
    <x v="2135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x v="19"/>
    <b v="0"/>
    <s v="games/video games"/>
    <x v="54"/>
    <n v="21.73"/>
    <x v="6"/>
    <x v="17"/>
  </r>
  <r>
    <n v="2136"/>
    <x v="2136"/>
    <s v="A dark and twisted game with physiological madness and corruption as a man becomes the ultimate bio weapon."/>
    <n v="80000"/>
    <x v="1489"/>
    <x v="2"/>
    <x v="0"/>
    <s v="USD"/>
    <n v="1382184786"/>
    <n v="1379592786"/>
    <b v="0"/>
    <x v="80"/>
    <b v="0"/>
    <s v="games/video games"/>
    <x v="50"/>
    <n v="11.92"/>
    <x v="6"/>
    <x v="17"/>
  </r>
  <r>
    <n v="2137"/>
    <x v="2137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x v="408"/>
    <b v="0"/>
    <s v="games/video games"/>
    <x v="58"/>
    <n v="26.6"/>
    <x v="6"/>
    <x v="17"/>
  </r>
  <r>
    <n v="2138"/>
    <x v="2138"/>
    <s v="A game with a mixture of a few genres from RPG, Simulation and to adventure elements."/>
    <n v="1000"/>
    <x v="1491"/>
    <x v="2"/>
    <x v="1"/>
    <s v="GBP"/>
    <n v="1383959939"/>
    <n v="1381364339"/>
    <b v="0"/>
    <x v="8"/>
    <b v="0"/>
    <s v="games/video games"/>
    <x v="55"/>
    <n v="10.67"/>
    <x v="6"/>
    <x v="17"/>
  </r>
  <r>
    <n v="2139"/>
    <x v="2139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x v="66"/>
    <b v="0"/>
    <s v="games/video games"/>
    <x v="62"/>
    <n v="29.04"/>
    <x v="6"/>
    <x v="17"/>
  </r>
  <r>
    <n v="2140"/>
    <x v="2140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x v="202"/>
    <b v="0"/>
    <s v="games/video games"/>
    <x v="50"/>
    <n v="50.91"/>
    <x v="6"/>
    <x v="17"/>
  </r>
  <r>
    <n v="2141"/>
    <x v="2141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x v="78"/>
    <b v="0"/>
    <s v="games/video games"/>
    <x v="50"/>
    <s v="N/A"/>
    <x v="6"/>
    <x v="17"/>
  </r>
  <r>
    <n v="2142"/>
    <x v="2142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x v="8"/>
    <b v="0"/>
    <s v="games/video games"/>
    <x v="52"/>
    <n v="50.08"/>
    <x v="6"/>
    <x v="17"/>
  </r>
  <r>
    <n v="2143"/>
    <x v="2143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x v="81"/>
    <b v="0"/>
    <s v="games/video games"/>
    <x v="57"/>
    <n v="45"/>
    <x v="6"/>
    <x v="17"/>
  </r>
  <r>
    <n v="2144"/>
    <x v="2144"/>
    <s v="A thousand community-built sandbox games (and more!) with a fully-customizable game engine."/>
    <n v="35500"/>
    <x v="1493"/>
    <x v="2"/>
    <x v="0"/>
    <s v="USD"/>
    <n v="1379164040"/>
    <n v="1376399240"/>
    <b v="0"/>
    <x v="54"/>
    <b v="0"/>
    <s v="games/video games"/>
    <x v="53"/>
    <n v="25.29"/>
    <x v="6"/>
    <x v="17"/>
  </r>
  <r>
    <n v="2145"/>
    <x v="2145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x v="30"/>
    <b v="0"/>
    <s v="games/video games"/>
    <x v="75"/>
    <n v="51.29"/>
    <x v="6"/>
    <x v="17"/>
  </r>
  <r>
    <n v="2146"/>
    <x v="2146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x v="29"/>
    <b v="0"/>
    <s v="games/video games"/>
    <x v="50"/>
    <n v="1"/>
    <x v="6"/>
    <x v="17"/>
  </r>
  <r>
    <n v="2147"/>
    <x v="2147"/>
    <s v="A Point and Click Adventure on Steroids."/>
    <n v="390000"/>
    <x v="1495"/>
    <x v="2"/>
    <x v="0"/>
    <s v="USD"/>
    <n v="1416125148"/>
    <n v="1413356748"/>
    <b v="0"/>
    <x v="165"/>
    <b v="0"/>
    <s v="games/video games"/>
    <x v="60"/>
    <n v="49.38"/>
    <x v="6"/>
    <x v="17"/>
  </r>
  <r>
    <n v="2148"/>
    <x v="2148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x v="84"/>
    <b v="0"/>
    <s v="games/video games"/>
    <x v="53"/>
    <n v="1"/>
    <x v="6"/>
    <x v="17"/>
  </r>
  <r>
    <n v="2149"/>
    <x v="2149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x v="78"/>
    <b v="0"/>
    <s v="games/video games"/>
    <x v="50"/>
    <s v="N/A"/>
    <x v="6"/>
    <x v="17"/>
  </r>
  <r>
    <n v="2150"/>
    <x v="2150"/>
    <s v="A pixel styled open world detective game."/>
    <n v="50000"/>
    <x v="1496"/>
    <x v="2"/>
    <x v="10"/>
    <s v="NOK"/>
    <n v="1468392599"/>
    <n v="1465800599"/>
    <b v="0"/>
    <x v="80"/>
    <b v="0"/>
    <s v="games/video games"/>
    <x v="60"/>
    <n v="101.25"/>
    <x v="6"/>
    <x v="17"/>
  </r>
  <r>
    <n v="2151"/>
    <x v="2151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x v="79"/>
    <b v="0"/>
    <s v="games/video games"/>
    <x v="5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x v="80"/>
    <b v="0"/>
    <s v="games/video games"/>
    <x v="50"/>
    <n v="12.5"/>
    <x v="6"/>
    <x v="17"/>
  </r>
  <r>
    <n v="2153"/>
    <x v="2153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x v="80"/>
    <b v="0"/>
    <s v="games/video games"/>
    <x v="50"/>
    <n v="8.5"/>
    <x v="6"/>
    <x v="17"/>
  </r>
  <r>
    <n v="2154"/>
    <x v="2154"/>
    <s v="A Real Time Strategy game based on Greek mythology in a fictional world."/>
    <n v="250"/>
    <x v="369"/>
    <x v="2"/>
    <x v="0"/>
    <s v="USD"/>
    <n v="1390921827"/>
    <n v="1389193827"/>
    <b v="0"/>
    <x v="84"/>
    <b v="0"/>
    <s v="games/video games"/>
    <x v="60"/>
    <n v="1"/>
    <x v="6"/>
    <x v="17"/>
  </r>
  <r>
    <n v="2155"/>
    <x v="2155"/>
    <s v="A Level Editor, Turned up to eleven. Infinite creativity in one package, solo or with up to 16 of your friends."/>
    <n v="5000"/>
    <x v="129"/>
    <x v="2"/>
    <x v="1"/>
    <s v="GBP"/>
    <n v="1459443385"/>
    <n v="1456854985"/>
    <b v="0"/>
    <x v="81"/>
    <b v="0"/>
    <s v="games/video games"/>
    <x v="53"/>
    <n v="23"/>
    <x v="6"/>
    <x v="17"/>
  </r>
  <r>
    <n v="2156"/>
    <x v="2156"/>
    <s v="Captain and manage your ship along with your crew in this deep space adventure! (PC/Linux/Mac)"/>
    <n v="56000"/>
    <x v="1498"/>
    <x v="2"/>
    <x v="0"/>
    <s v="USD"/>
    <n v="1379363406"/>
    <n v="1375475406"/>
    <b v="0"/>
    <x v="183"/>
    <b v="0"/>
    <s v="games/video games"/>
    <x v="56"/>
    <n v="17.989999999999998"/>
    <x v="6"/>
    <x v="17"/>
  </r>
  <r>
    <n v="2157"/>
    <x v="2157"/>
    <s v="Gamers and 90's fans unite in this small tale of epic proportions!"/>
    <n v="75000"/>
    <x v="1499"/>
    <x v="2"/>
    <x v="0"/>
    <s v="USD"/>
    <n v="1482479940"/>
    <n v="1479684783"/>
    <b v="0"/>
    <x v="7"/>
    <b v="0"/>
    <s v="games/video games"/>
    <x v="58"/>
    <n v="370.95"/>
    <x v="6"/>
    <x v="17"/>
  </r>
  <r>
    <n v="2158"/>
    <x v="2158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x v="409"/>
    <b v="0"/>
    <s v="games/video games"/>
    <x v="113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x v="84"/>
    <b v="0"/>
    <s v="games/video games"/>
    <x v="60"/>
    <n v="13"/>
    <x v="6"/>
    <x v="17"/>
  </r>
  <r>
    <n v="2160"/>
    <x v="2160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x v="38"/>
    <b v="0"/>
    <s v="games/video games"/>
    <x v="60"/>
    <n v="5.31"/>
    <x v="6"/>
    <x v="17"/>
  </r>
  <r>
    <n v="2161"/>
    <x v="2161"/>
    <s v="We're trying to fund hard copies of our debut album!"/>
    <n v="400"/>
    <x v="1501"/>
    <x v="0"/>
    <x v="0"/>
    <s v="USD"/>
    <n v="1443040059"/>
    <n v="1440448059"/>
    <b v="0"/>
    <x v="62"/>
    <b v="1"/>
    <s v="music/rock"/>
    <x v="31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x v="6"/>
    <b v="1"/>
    <s v="music/rock"/>
    <x v="20"/>
    <n v="87.1"/>
    <x v="4"/>
    <x v="11"/>
  </r>
  <r>
    <n v="2163"/>
    <x v="2163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x v="34"/>
    <b v="1"/>
    <s v="music/rock"/>
    <x v="88"/>
    <n v="75.11"/>
    <x v="4"/>
    <x v="11"/>
  </r>
  <r>
    <n v="2164"/>
    <x v="2164"/>
    <s v="South Florida roots country/rock outfit's long awaited debut record"/>
    <n v="5500"/>
    <x v="1504"/>
    <x v="0"/>
    <x v="0"/>
    <s v="USD"/>
    <n v="1466827140"/>
    <n v="1464196414"/>
    <b v="0"/>
    <x v="183"/>
    <b v="1"/>
    <s v="music/rock"/>
    <x v="3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x v="27"/>
    <b v="1"/>
    <s v="music/rock"/>
    <x v="86"/>
    <n v="29.62"/>
    <x v="4"/>
    <x v="11"/>
  </r>
  <r>
    <n v="2166"/>
    <x v="2166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x v="58"/>
    <b v="1"/>
    <s v="music/rock"/>
    <x v="92"/>
    <n v="91.63"/>
    <x v="4"/>
    <x v="11"/>
  </r>
  <r>
    <n v="2167"/>
    <x v="2167"/>
    <s v="We need YOUR HELP to take one more step to this make release sound amazing!"/>
    <n v="150"/>
    <x v="147"/>
    <x v="0"/>
    <x v="0"/>
    <s v="USD"/>
    <n v="1347672937"/>
    <n v="1346463337"/>
    <b v="0"/>
    <x v="22"/>
    <b v="1"/>
    <s v="music/rock"/>
    <x v="28"/>
    <n v="22.5"/>
    <x v="4"/>
    <x v="11"/>
  </r>
  <r>
    <n v="2168"/>
    <x v="2168"/>
    <s v="We're hitting the studio to record our next album, &quot;Pizazz&quot;!! Help us put the FUN in FUNK!!"/>
    <n v="18000"/>
    <x v="1507"/>
    <x v="0"/>
    <x v="0"/>
    <s v="USD"/>
    <n v="1486702800"/>
    <n v="1484058261"/>
    <b v="0"/>
    <x v="158"/>
    <b v="1"/>
    <s v="music/rock"/>
    <x v="108"/>
    <n v="64.37"/>
    <x v="4"/>
    <x v="11"/>
  </r>
  <r>
    <n v="2169"/>
    <x v="2169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x v="63"/>
    <b v="1"/>
    <s v="music/rock"/>
    <x v="8"/>
    <n v="21.86"/>
    <x v="4"/>
    <x v="11"/>
  </r>
  <r>
    <n v="2170"/>
    <x v="2170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x v="10"/>
    <b v="1"/>
    <s v="music/rock"/>
    <x v="141"/>
    <n v="33.32"/>
    <x v="4"/>
    <x v="11"/>
  </r>
  <r>
    <n v="2171"/>
    <x v="2171"/>
    <s v="Like records? We do, too! Help this Los Angeles based rock 'n' roll band get their new album out on vinyl!"/>
    <n v="4000"/>
    <x v="1509"/>
    <x v="0"/>
    <x v="0"/>
    <s v="USD"/>
    <n v="1434949200"/>
    <n v="1431903495"/>
    <b v="0"/>
    <x v="5"/>
    <b v="1"/>
    <s v="music/rock"/>
    <x v="6"/>
    <n v="90.28"/>
    <x v="4"/>
    <x v="11"/>
  </r>
  <r>
    <n v="2172"/>
    <x v="2172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x v="62"/>
    <b v="1"/>
    <s v="music/rock"/>
    <x v="8"/>
    <n v="76.92"/>
    <x v="4"/>
    <x v="11"/>
  </r>
  <r>
    <n v="2173"/>
    <x v="2173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x v="240"/>
    <b v="1"/>
    <s v="music/rock"/>
    <x v="37"/>
    <n v="59.23"/>
    <x v="4"/>
    <x v="11"/>
  </r>
  <r>
    <n v="2174"/>
    <x v="2174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x v="287"/>
    <b v="1"/>
    <s v="music/rock"/>
    <x v="3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x v="55"/>
    <b v="1"/>
    <s v="music/rock"/>
    <x v="211"/>
    <n v="67.31"/>
    <x v="4"/>
    <x v="11"/>
  </r>
  <r>
    <n v="2176"/>
    <x v="2176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x v="26"/>
    <b v="1"/>
    <s v="music/rock"/>
    <x v="9"/>
    <n v="88.75"/>
    <x v="4"/>
    <x v="11"/>
  </r>
  <r>
    <n v="2177"/>
    <x v="2177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x v="44"/>
    <b v="1"/>
    <s v="music/rock"/>
    <x v="8"/>
    <n v="65.87"/>
    <x v="4"/>
    <x v="11"/>
  </r>
  <r>
    <n v="2178"/>
    <x v="2178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x v="410"/>
    <b v="1"/>
    <s v="music/rock"/>
    <x v="86"/>
    <n v="40.35"/>
    <x v="4"/>
    <x v="11"/>
  </r>
  <r>
    <n v="2179"/>
    <x v="2179"/>
    <s v="Woodhouse is making an EP!  If you are a fan of whiskey and loud guitars, contribute to the cause!"/>
    <n v="1000"/>
    <x v="1516"/>
    <x v="0"/>
    <x v="0"/>
    <s v="USD"/>
    <n v="1428725192"/>
    <n v="1426133192"/>
    <b v="0"/>
    <x v="64"/>
    <b v="1"/>
    <s v="music/rock"/>
    <x v="164"/>
    <n v="76.86"/>
    <x v="4"/>
    <x v="11"/>
  </r>
  <r>
    <n v="2180"/>
    <x v="2180"/>
    <s v="Help fund the new record by independent alternative rockers FOUR STAR MARY &quot;PIECES&quot;"/>
    <n v="5000"/>
    <x v="1517"/>
    <x v="0"/>
    <x v="0"/>
    <s v="USD"/>
    <n v="1447434268"/>
    <n v="1443801868"/>
    <b v="0"/>
    <x v="76"/>
    <b v="1"/>
    <s v="music/rock"/>
    <x v="13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x v="28"/>
    <b v="1"/>
    <s v="games/tabletop games"/>
    <x v="42"/>
    <n v="57.77"/>
    <x v="6"/>
    <x v="32"/>
  </r>
  <r>
    <n v="2182"/>
    <x v="2182"/>
    <s v="An incredibly comprehensive tabletop rpg book for the post apocalypse, inspired by Dungeon World."/>
    <n v="3000"/>
    <x v="1519"/>
    <x v="0"/>
    <x v="5"/>
    <s v="CAD"/>
    <n v="1412285825"/>
    <n v="1409261825"/>
    <b v="0"/>
    <x v="289"/>
    <b v="1"/>
    <s v="games/tabletop games"/>
    <x v="285"/>
    <n v="44.17"/>
    <x v="6"/>
    <x v="32"/>
  </r>
  <r>
    <n v="2183"/>
    <x v="2183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x v="411"/>
    <b v="1"/>
    <s v="games/tabletop games"/>
    <x v="286"/>
    <n v="31.57"/>
    <x v="6"/>
    <x v="32"/>
  </r>
  <r>
    <n v="2184"/>
    <x v="2184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x v="161"/>
    <b v="1"/>
    <s v="games/tabletop games"/>
    <x v="245"/>
    <n v="107.05"/>
    <x v="6"/>
    <x v="32"/>
  </r>
  <r>
    <n v="2185"/>
    <x v="2185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x v="412"/>
    <b v="1"/>
    <s v="games/tabletop games"/>
    <x v="287"/>
    <n v="149.03"/>
    <x v="6"/>
    <x v="32"/>
  </r>
  <r>
    <n v="2186"/>
    <x v="2186"/>
    <s v="The real-time digital social deduction game where there's no moderator, no sleeping, and no dying."/>
    <n v="20000"/>
    <x v="1523"/>
    <x v="0"/>
    <x v="0"/>
    <s v="USD"/>
    <n v="1473213600"/>
    <n v="1470062743"/>
    <b v="0"/>
    <x v="413"/>
    <b v="1"/>
    <s v="games/tabletop games"/>
    <x v="5"/>
    <n v="55.96"/>
    <x v="6"/>
    <x v="32"/>
  </r>
  <r>
    <n v="2187"/>
    <x v="2187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x v="414"/>
    <b v="1"/>
    <s v="games/tabletop games"/>
    <x v="288"/>
    <n v="56.97"/>
    <x v="6"/>
    <x v="32"/>
  </r>
  <r>
    <n v="2188"/>
    <x v="2188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x v="415"/>
    <b v="1"/>
    <s v="games/tabletop games"/>
    <x v="289"/>
    <n v="44.06"/>
    <x v="6"/>
    <x v="32"/>
  </r>
  <r>
    <n v="2189"/>
    <x v="2189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x v="106"/>
    <b v="1"/>
    <s v="games/tabletop games"/>
    <x v="290"/>
    <n v="68.63"/>
    <x v="6"/>
    <x v="32"/>
  </r>
  <r>
    <n v="2190"/>
    <x v="2190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x v="416"/>
    <b v="1"/>
    <s v="games/tabletop games"/>
    <x v="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x v="20"/>
    <b v="1"/>
    <s v="games/tabletop games"/>
    <x v="28"/>
    <n v="35.92"/>
    <x v="6"/>
    <x v="32"/>
  </r>
  <r>
    <n v="2192"/>
    <x v="2192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x v="417"/>
    <b v="1"/>
    <s v="games/tabletop games"/>
    <x v="291"/>
    <n v="40.07"/>
    <x v="6"/>
    <x v="32"/>
  </r>
  <r>
    <n v="2193"/>
    <x v="2193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x v="418"/>
    <b v="1"/>
    <s v="games/tabletop games"/>
    <x v="29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x v="419"/>
    <b v="1"/>
    <s v="games/tabletop games"/>
    <x v="293"/>
    <n v="61.2"/>
    <x v="6"/>
    <x v="32"/>
  </r>
  <r>
    <n v="2195"/>
    <x v="2195"/>
    <s v="A gritty, noir tabletop RPG with a fast-paced combo-based battle system."/>
    <n v="4600"/>
    <x v="968"/>
    <x v="0"/>
    <x v="0"/>
    <s v="USD"/>
    <n v="1439317900"/>
    <n v="1436725900"/>
    <b v="0"/>
    <x v="248"/>
    <b v="1"/>
    <s v="games/tabletop games"/>
    <x v="28"/>
    <n v="48.13"/>
    <x v="6"/>
    <x v="32"/>
  </r>
  <r>
    <n v="2196"/>
    <x v="2196"/>
    <s v="Race your friends in style with this classic Grand Prix game."/>
    <n v="14000"/>
    <x v="1532"/>
    <x v="0"/>
    <x v="0"/>
    <s v="USD"/>
    <n v="1480662000"/>
    <n v="1478000502"/>
    <b v="0"/>
    <x v="302"/>
    <b v="1"/>
    <s v="games/tabletop games"/>
    <x v="35"/>
    <n v="68.11"/>
    <x v="6"/>
    <x v="32"/>
  </r>
  <r>
    <n v="2197"/>
    <x v="2197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x v="420"/>
    <b v="1"/>
    <s v="games/tabletop games"/>
    <x v="294"/>
    <n v="65.89"/>
    <x v="6"/>
    <x v="32"/>
  </r>
  <r>
    <n v="2198"/>
    <x v="2198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x v="421"/>
    <b v="1"/>
    <s v="games/tabletop games"/>
    <x v="18"/>
    <n v="81.650000000000006"/>
    <x v="6"/>
    <x v="32"/>
  </r>
  <r>
    <n v="2199"/>
    <x v="2199"/>
    <s v="A new strategic board game designed to flip out your opponent."/>
    <n v="9000"/>
    <x v="1535"/>
    <x v="0"/>
    <x v="17"/>
    <s v="EUR"/>
    <n v="1444903198"/>
    <n v="1442311198"/>
    <b v="1"/>
    <x v="140"/>
    <b v="1"/>
    <s v="games/tabletop games"/>
    <x v="92"/>
    <n v="52.7"/>
    <x v="6"/>
    <x v="32"/>
  </r>
  <r>
    <n v="2200"/>
    <x v="2200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x v="40"/>
    <b v="1"/>
    <s v="games/tabletop games"/>
    <x v="295"/>
    <n v="41.23"/>
    <x v="6"/>
    <x v="32"/>
  </r>
  <r>
    <n v="2201"/>
    <x v="2201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x v="33"/>
    <b v="1"/>
    <s v="music/electronic music"/>
    <x v="296"/>
    <n v="15.04"/>
    <x v="4"/>
    <x v="15"/>
  </r>
  <r>
    <n v="2202"/>
    <x v="2202"/>
    <s v="An electro-organic album of evolved dance music inspired by seminal cyberpunk works."/>
    <n v="4000"/>
    <x v="1538"/>
    <x v="0"/>
    <x v="0"/>
    <s v="USD"/>
    <n v="1351801368"/>
    <n v="1349209368"/>
    <b v="0"/>
    <x v="422"/>
    <b v="1"/>
    <s v="music/electronic music"/>
    <x v="297"/>
    <n v="39.07"/>
    <x v="4"/>
    <x v="15"/>
  </r>
  <r>
    <n v="2203"/>
    <x v="2203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x v="133"/>
    <b v="1"/>
    <s v="music/electronic music"/>
    <x v="5"/>
    <n v="43.82"/>
    <x v="4"/>
    <x v="15"/>
  </r>
  <r>
    <n v="2204"/>
    <x v="2204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x v="196"/>
    <b v="1"/>
    <s v="music/electronic music"/>
    <x v="18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x v="74"/>
    <b v="1"/>
    <s v="music/electronic music"/>
    <x v="143"/>
    <n v="42.22"/>
    <x v="4"/>
    <x v="15"/>
  </r>
  <r>
    <n v="2206"/>
    <x v="2206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x v="69"/>
    <b v="1"/>
    <s v="music/electronic music"/>
    <x v="33"/>
    <n v="33.24"/>
    <x v="4"/>
    <x v="15"/>
  </r>
  <r>
    <n v="2207"/>
    <x v="2207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x v="63"/>
    <b v="1"/>
    <s v="music/electronic music"/>
    <x v="8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x v="54"/>
    <b v="1"/>
    <s v="music/electronic music"/>
    <x v="21"/>
    <n v="42.33"/>
    <x v="4"/>
    <x v="15"/>
  </r>
  <r>
    <n v="2209"/>
    <x v="2209"/>
    <s v="Support us and pledge for rewards on our new bigger Tour of the US, Canada and Colombia!"/>
    <n v="500"/>
    <x v="1543"/>
    <x v="0"/>
    <x v="1"/>
    <s v="GBP"/>
    <n v="1397516400"/>
    <n v="1396524644"/>
    <b v="0"/>
    <x v="41"/>
    <b v="1"/>
    <s v="music/electronic music"/>
    <x v="298"/>
    <n v="50.27"/>
    <x v="4"/>
    <x v="15"/>
  </r>
  <r>
    <n v="2210"/>
    <x v="2210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x v="250"/>
    <b v="1"/>
    <s v="music/electronic music"/>
    <x v="38"/>
    <n v="61.9"/>
    <x v="4"/>
    <x v="15"/>
  </r>
  <r>
    <n v="2211"/>
    <x v="2211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x v="148"/>
    <b v="1"/>
    <s v="music/electronic music"/>
    <x v="279"/>
    <n v="40.75"/>
    <x v="4"/>
    <x v="15"/>
  </r>
  <r>
    <n v="2212"/>
    <x v="2212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x v="252"/>
    <b v="1"/>
    <s v="music/electronic music"/>
    <x v="35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x v="29"/>
    <b v="1"/>
    <s v="music/electronic music"/>
    <x v="177"/>
    <n v="10"/>
    <x v="4"/>
    <x v="15"/>
  </r>
  <r>
    <n v="2214"/>
    <x v="2214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x v="54"/>
    <b v="1"/>
    <s v="music/electronic music"/>
    <x v="101"/>
    <n v="73.13"/>
    <x v="4"/>
    <x v="15"/>
  </r>
  <r>
    <n v="2215"/>
    <x v="2215"/>
    <s v="Ambient Electro Grind-fest!"/>
    <n v="550"/>
    <x v="1548"/>
    <x v="0"/>
    <x v="0"/>
    <s v="USD"/>
    <n v="1331621940"/>
    <n v="1329671572"/>
    <b v="0"/>
    <x v="51"/>
    <b v="1"/>
    <s v="music/electronic music"/>
    <x v="94"/>
    <n v="26.06"/>
    <x v="4"/>
    <x v="15"/>
  </r>
  <r>
    <n v="2216"/>
    <x v="2216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x v="25"/>
    <b v="1"/>
    <s v="music/electronic music"/>
    <x v="6"/>
    <n v="22.64"/>
    <x v="4"/>
    <x v="15"/>
  </r>
  <r>
    <n v="2217"/>
    <x v="2217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x v="82"/>
    <b v="1"/>
    <s v="music/electronic music"/>
    <x v="7"/>
    <n v="47.22"/>
    <x v="4"/>
    <x v="15"/>
  </r>
  <r>
    <n v="2218"/>
    <x v="2218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x v="88"/>
    <b v="1"/>
    <s v="music/electronic music"/>
    <x v="4"/>
    <n v="32.32"/>
    <x v="4"/>
    <x v="15"/>
  </r>
  <r>
    <n v="2219"/>
    <x v="2219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x v="10"/>
    <b v="1"/>
    <s v="music/electronic music"/>
    <x v="21"/>
    <n v="53.42"/>
    <x v="4"/>
    <x v="15"/>
  </r>
  <r>
    <n v="2220"/>
    <x v="2220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x v="50"/>
    <b v="1"/>
    <s v="music/electronic music"/>
    <x v="7"/>
    <n v="51.3"/>
    <x v="4"/>
    <x v="15"/>
  </r>
  <r>
    <n v="2221"/>
    <x v="2221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x v="423"/>
    <b v="1"/>
    <s v="games/tabletop games"/>
    <x v="29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x v="209"/>
    <b v="1"/>
    <s v="games/tabletop games"/>
    <x v="200"/>
    <n v="27.1"/>
    <x v="6"/>
    <x v="32"/>
  </r>
  <r>
    <n v="2223"/>
    <x v="2223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x v="61"/>
    <b v="1"/>
    <s v="games/tabletop games"/>
    <x v="6"/>
    <n v="206.31"/>
    <x v="6"/>
    <x v="32"/>
  </r>
  <r>
    <n v="2224"/>
    <x v="2224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x v="228"/>
    <b v="1"/>
    <s v="games/tabletop games"/>
    <x v="299"/>
    <n v="82.15"/>
    <x v="6"/>
    <x v="32"/>
  </r>
  <r>
    <n v="2225"/>
    <x v="2225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x v="424"/>
    <b v="1"/>
    <s v="games/tabletop games"/>
    <x v="300"/>
    <n v="164.8"/>
    <x v="6"/>
    <x v="32"/>
  </r>
  <r>
    <n v="2226"/>
    <x v="2226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x v="306"/>
    <b v="1"/>
    <s v="games/tabletop games"/>
    <x v="29"/>
    <n v="60.82"/>
    <x v="6"/>
    <x v="32"/>
  </r>
  <r>
    <n v="2227"/>
    <x v="2227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x v="425"/>
    <b v="1"/>
    <s v="games/tabletop games"/>
    <x v="96"/>
    <n v="67.97"/>
    <x v="6"/>
    <x v="32"/>
  </r>
  <r>
    <n v="2228"/>
    <x v="2228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x v="296"/>
    <b v="1"/>
    <s v="games/tabletop games"/>
    <x v="301"/>
    <n v="81.56"/>
    <x v="6"/>
    <x v="32"/>
  </r>
  <r>
    <n v="2229"/>
    <x v="2229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x v="380"/>
    <b v="1"/>
    <s v="games/tabletop games"/>
    <x v="193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x v="156"/>
    <b v="1"/>
    <s v="games/tabletop games"/>
    <x v="9"/>
    <n v="21.5"/>
    <x v="6"/>
    <x v="32"/>
  </r>
  <r>
    <n v="2231"/>
    <x v="2231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x v="426"/>
    <b v="1"/>
    <s v="games/tabletop games"/>
    <x v="302"/>
    <n v="27.23"/>
    <x v="6"/>
    <x v="32"/>
  </r>
  <r>
    <n v="2232"/>
    <x v="2232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x v="427"/>
    <b v="1"/>
    <s v="games/tabletop games"/>
    <x v="303"/>
    <n v="25.09"/>
    <x v="6"/>
    <x v="32"/>
  </r>
  <r>
    <n v="2233"/>
    <x v="2233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x v="428"/>
    <b v="1"/>
    <s v="games/tabletop games"/>
    <x v="304"/>
    <n v="21.23"/>
    <x v="6"/>
    <x v="32"/>
  </r>
  <r>
    <n v="2234"/>
    <x v="2234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x v="33"/>
    <b v="1"/>
    <s v="games/tabletop games"/>
    <x v="305"/>
    <n v="41.61"/>
    <x v="6"/>
    <x v="32"/>
  </r>
  <r>
    <n v="2235"/>
    <x v="2235"/>
    <s v="An amazing set of sceneries to create unique atmospheres for your tabletop gaming."/>
    <n v="13000"/>
    <x v="1566"/>
    <x v="0"/>
    <x v="5"/>
    <s v="CAD"/>
    <n v="1427585511"/>
    <n v="1424997111"/>
    <b v="0"/>
    <x v="206"/>
    <b v="1"/>
    <s v="games/tabletop games"/>
    <x v="42"/>
    <n v="135.59"/>
    <x v="6"/>
    <x v="32"/>
  </r>
  <r>
    <n v="2236"/>
    <x v="2236"/>
    <s v="Assume the role of an intergalactic real-estate agent attempting to satisfy various creature clientele!"/>
    <n v="2800"/>
    <x v="1567"/>
    <x v="0"/>
    <x v="0"/>
    <s v="USD"/>
    <n v="1454338123"/>
    <n v="1451746123"/>
    <b v="0"/>
    <x v="340"/>
    <b v="1"/>
    <s v="games/tabletop games"/>
    <x v="293"/>
    <n v="22.12"/>
    <x v="6"/>
    <x v="32"/>
  </r>
  <r>
    <n v="2237"/>
    <x v="2237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x v="429"/>
    <b v="1"/>
    <s v="games/tabletop games"/>
    <x v="278"/>
    <n v="64.63"/>
    <x v="6"/>
    <x v="32"/>
  </r>
  <r>
    <n v="2238"/>
    <x v="2238"/>
    <s v="28mm Fantasy Miniature Range in leadfree white metal: Orcs, wolves and more."/>
    <n v="4000"/>
    <x v="1569"/>
    <x v="0"/>
    <x v="12"/>
    <s v="EUR"/>
    <n v="1489157716"/>
    <n v="1486565716"/>
    <b v="0"/>
    <x v="1"/>
    <b v="1"/>
    <s v="games/tabletop games"/>
    <x v="0"/>
    <n v="69.569999999999993"/>
    <x v="6"/>
    <x v="32"/>
  </r>
  <r>
    <n v="2239"/>
    <x v="2239"/>
    <s v="Next stretch goal unlocks at $33,000 and/or 500 backers unlocks 2 bonus stretch goals."/>
    <n v="25000"/>
    <x v="1570"/>
    <x v="0"/>
    <x v="0"/>
    <s v="USD"/>
    <n v="1385870520"/>
    <n v="1382742014"/>
    <b v="0"/>
    <x v="374"/>
    <b v="1"/>
    <s v="games/tabletop games"/>
    <x v="30"/>
    <n v="75.13"/>
    <x v="6"/>
    <x v="32"/>
  </r>
  <r>
    <n v="2240"/>
    <x v="2240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x v="93"/>
    <b v="1"/>
    <s v="games/tabletop games"/>
    <x v="306"/>
    <n v="140.97999999999999"/>
    <x v="6"/>
    <x v="32"/>
  </r>
  <r>
    <n v="2241"/>
    <x v="2241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x v="430"/>
    <b v="1"/>
    <s v="games/tabletop games"/>
    <x v="307"/>
    <n v="49.47"/>
    <x v="6"/>
    <x v="32"/>
  </r>
  <r>
    <n v="2242"/>
    <x v="2242"/>
    <s v="Inconceivable! An amazing new illustrative deck based on The Princess Bride movie."/>
    <n v="10000"/>
    <x v="1573"/>
    <x v="0"/>
    <x v="0"/>
    <s v="USD"/>
    <n v="1385521320"/>
    <n v="1382449733"/>
    <b v="0"/>
    <x v="431"/>
    <b v="1"/>
    <s v="games/tabletop games"/>
    <x v="308"/>
    <n v="53.87"/>
    <x v="6"/>
    <x v="32"/>
  </r>
  <r>
    <n v="2243"/>
    <x v="2243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x v="432"/>
    <b v="1"/>
    <s v="games/tabletop games"/>
    <x v="309"/>
    <n v="4.57"/>
    <x v="6"/>
    <x v="32"/>
  </r>
  <r>
    <n v="2244"/>
    <x v="2244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x v="126"/>
    <b v="1"/>
    <s v="games/tabletop games"/>
    <x v="310"/>
    <n v="65"/>
    <x v="6"/>
    <x v="32"/>
  </r>
  <r>
    <n v="2245"/>
    <x v="2245"/>
    <s v="You've got a time machine, high-powered weapons and a whole lot of history to save. Welcome to TimeWatch!"/>
    <n v="4000"/>
    <x v="1576"/>
    <x v="0"/>
    <x v="0"/>
    <s v="USD"/>
    <n v="1393005600"/>
    <n v="1390323617"/>
    <b v="0"/>
    <x v="433"/>
    <b v="1"/>
    <s v="games/tabletop games"/>
    <x v="311"/>
    <n v="53.48"/>
    <x v="6"/>
    <x v="32"/>
  </r>
  <r>
    <n v="2246"/>
    <x v="2246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x v="7"/>
    <b v="1"/>
    <s v="games/tabletop games"/>
    <x v="8"/>
    <n v="43.91"/>
    <x v="6"/>
    <x v="32"/>
  </r>
  <r>
    <n v="2247"/>
    <x v="2247"/>
    <s v="Take on the role of an ancient forager in this fun strategy game from the designer of Biblios."/>
    <n v="18500"/>
    <x v="1577"/>
    <x v="0"/>
    <x v="0"/>
    <s v="USD"/>
    <n v="1438185565"/>
    <n v="1436975965"/>
    <b v="0"/>
    <x v="434"/>
    <b v="1"/>
    <s v="games/tabletop games"/>
    <x v="3"/>
    <n v="50.85"/>
    <x v="6"/>
    <x v="32"/>
  </r>
  <r>
    <n v="2248"/>
    <x v="2248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x v="130"/>
    <b v="1"/>
    <s v="games/tabletop games"/>
    <x v="13"/>
    <n v="58.63"/>
    <x v="6"/>
    <x v="32"/>
  </r>
  <r>
    <n v="2249"/>
    <x v="2249"/>
    <s v="March with the legions against the enemies of Rome in this role-playing game of military adventures."/>
    <n v="3500"/>
    <x v="1579"/>
    <x v="0"/>
    <x v="0"/>
    <s v="USD"/>
    <n v="1364917965"/>
    <n v="1362329565"/>
    <b v="0"/>
    <x v="387"/>
    <b v="1"/>
    <s v="games/tabletop games"/>
    <x v="312"/>
    <n v="32.82"/>
    <x v="6"/>
    <x v="32"/>
  </r>
  <r>
    <n v="2250"/>
    <x v="2250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x v="435"/>
    <b v="1"/>
    <s v="games/tabletop games"/>
    <x v="313"/>
    <n v="426.93"/>
    <x v="6"/>
    <x v="32"/>
  </r>
  <r>
    <n v="2251"/>
    <x v="2251"/>
    <s v="A great game full of lying, scheming, and werewolves.  Now with additional characters to add even more mayhem!"/>
    <n v="8500"/>
    <x v="1581"/>
    <x v="0"/>
    <x v="0"/>
    <s v="USD"/>
    <n v="1408177077"/>
    <n v="1406362677"/>
    <b v="0"/>
    <x v="436"/>
    <b v="1"/>
    <s v="games/tabletop games"/>
    <x v="84"/>
    <n v="23.81"/>
    <x v="6"/>
    <x v="32"/>
  </r>
  <r>
    <n v="2252"/>
    <x v="2252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x v="437"/>
    <b v="1"/>
    <s v="games/tabletop games"/>
    <x v="212"/>
    <n v="98.41"/>
    <x v="6"/>
    <x v="32"/>
  </r>
  <r>
    <n v="2253"/>
    <x v="2253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x v="87"/>
    <b v="1"/>
    <s v="games/tabletop games"/>
    <x v="40"/>
    <n v="107.32"/>
    <x v="6"/>
    <x v="32"/>
  </r>
  <r>
    <n v="2254"/>
    <x v="2254"/>
    <s v="A dexterity microgame by father/daughter team, Jason and Claire Kotarski. Make 100 project."/>
    <n v="500"/>
    <x v="1584"/>
    <x v="0"/>
    <x v="0"/>
    <s v="USD"/>
    <n v="1485271968"/>
    <n v="1484667168"/>
    <b v="0"/>
    <x v="438"/>
    <b v="1"/>
    <s v="games/tabletop games"/>
    <x v="314"/>
    <n v="11.67"/>
    <x v="6"/>
    <x v="32"/>
  </r>
  <r>
    <n v="2255"/>
    <x v="2255"/>
    <s v="This is the second set of 5 expansions for our route-building game, Jet Set!"/>
    <n v="3950"/>
    <x v="1585"/>
    <x v="0"/>
    <x v="0"/>
    <s v="USD"/>
    <n v="1462661451"/>
    <n v="1460069451"/>
    <b v="0"/>
    <x v="197"/>
    <b v="1"/>
    <s v="games/tabletop games"/>
    <x v="315"/>
    <n v="41.78"/>
    <x v="6"/>
    <x v="32"/>
  </r>
  <r>
    <n v="2256"/>
    <x v="2256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x v="133"/>
    <b v="1"/>
    <s v="games/tabletop games"/>
    <x v="316"/>
    <n v="21.38"/>
    <x v="6"/>
    <x v="32"/>
  </r>
  <r>
    <n v="2257"/>
    <x v="2257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x v="39"/>
    <b v="1"/>
    <s v="games/tabletop games"/>
    <x v="317"/>
    <n v="94.1"/>
    <x v="6"/>
    <x v="32"/>
  </r>
  <r>
    <n v="2258"/>
    <x v="2258"/>
    <s v="A Dungeon World campaign setting that takes place after the end of the worlds."/>
    <n v="2200"/>
    <x v="1588"/>
    <x v="0"/>
    <x v="0"/>
    <s v="USD"/>
    <n v="1434045687"/>
    <n v="1431453687"/>
    <b v="0"/>
    <x v="242"/>
    <b v="1"/>
    <s v="games/tabletop games"/>
    <x v="92"/>
    <n v="15.72"/>
    <x v="6"/>
    <x v="32"/>
  </r>
  <r>
    <n v="2259"/>
    <x v="2259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x v="190"/>
    <b v="1"/>
    <s v="games/tabletop games"/>
    <x v="318"/>
    <n v="90.64"/>
    <x v="6"/>
    <x v="32"/>
  </r>
  <r>
    <n v="2260"/>
    <x v="2260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x v="87"/>
    <b v="1"/>
    <s v="games/tabletop games"/>
    <x v="319"/>
    <n v="97.3"/>
    <x v="6"/>
    <x v="32"/>
  </r>
  <r>
    <n v="2261"/>
    <x v="2261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x v="439"/>
    <b v="1"/>
    <s v="games/tabletop games"/>
    <x v="320"/>
    <n v="37.119999999999997"/>
    <x v="6"/>
    <x v="32"/>
  </r>
  <r>
    <n v="2262"/>
    <x v="2262"/>
    <s v="An RPG about mortal servants of the Horsemen of the Apocalypse deciding to not end the world."/>
    <n v="3300"/>
    <x v="1592"/>
    <x v="0"/>
    <x v="0"/>
    <s v="USD"/>
    <n v="1416268800"/>
    <n v="1413295358"/>
    <b v="0"/>
    <x v="331"/>
    <b v="1"/>
    <s v="games/tabletop games"/>
    <x v="224"/>
    <n v="28.1"/>
    <x v="6"/>
    <x v="32"/>
  </r>
  <r>
    <n v="2263"/>
    <x v="2263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x v="65"/>
    <b v="1"/>
    <s v="games/tabletop games"/>
    <x v="31"/>
    <n v="144.43"/>
    <x v="6"/>
    <x v="32"/>
  </r>
  <r>
    <n v="2264"/>
    <x v="2264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x v="440"/>
    <b v="1"/>
    <s v="games/tabletop games"/>
    <x v="144"/>
    <n v="24.27"/>
    <x v="6"/>
    <x v="32"/>
  </r>
  <r>
    <n v="2265"/>
    <x v="2265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x v="57"/>
    <b v="1"/>
    <s v="games/tabletop games"/>
    <x v="321"/>
    <n v="35.119999999999997"/>
    <x v="6"/>
    <x v="32"/>
  </r>
  <r>
    <n v="2266"/>
    <x v="2266"/>
    <s v="Want to be LORD OF THE GOATS? Start building your herd using thievery, magic, bombs and mostly goats."/>
    <n v="1500"/>
    <x v="1596"/>
    <x v="0"/>
    <x v="0"/>
    <s v="USD"/>
    <n v="1461722400"/>
    <n v="1460235592"/>
    <b v="0"/>
    <x v="441"/>
    <b v="1"/>
    <s v="games/tabletop games"/>
    <x v="261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x v="442"/>
    <b v="1"/>
    <s v="games/tabletop games"/>
    <x v="322"/>
    <n v="188.38"/>
    <x v="6"/>
    <x v="32"/>
  </r>
  <r>
    <n v="2268"/>
    <x v="2268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x v="441"/>
    <b v="1"/>
    <s v="games/tabletop games"/>
    <x v="33"/>
    <n v="148.08000000000001"/>
    <x v="6"/>
    <x v="32"/>
  </r>
  <r>
    <n v="2269"/>
    <x v="2269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x v="443"/>
    <b v="1"/>
    <s v="games/tabletop games"/>
    <x v="323"/>
    <n v="49.93"/>
    <x v="6"/>
    <x v="32"/>
  </r>
  <r>
    <n v="2270"/>
    <x v="2270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x v="444"/>
    <b v="1"/>
    <s v="games/tabletop games"/>
    <x v="324"/>
    <n v="107.82"/>
    <x v="6"/>
    <x v="32"/>
  </r>
  <r>
    <n v="2271"/>
    <x v="2271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x v="445"/>
    <b v="1"/>
    <s v="games/tabletop games"/>
    <x v="103"/>
    <n v="42.63"/>
    <x v="6"/>
    <x v="32"/>
  </r>
  <r>
    <n v="2272"/>
    <x v="2272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x v="446"/>
    <b v="1"/>
    <s v="games/tabletop games"/>
    <x v="325"/>
    <n v="14.37"/>
    <x v="6"/>
    <x v="32"/>
  </r>
  <r>
    <n v="2273"/>
    <x v="2273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x v="206"/>
    <b v="1"/>
    <s v="games/tabletop games"/>
    <x v="47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x v="221"/>
    <b v="1"/>
    <s v="games/tabletop games"/>
    <x v="28"/>
    <n v="30.2"/>
    <x v="6"/>
    <x v="32"/>
  </r>
  <r>
    <n v="2275"/>
    <x v="2275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x v="1"/>
    <b v="1"/>
    <s v="games/tabletop games"/>
    <x v="326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x v="11"/>
    <b v="1"/>
    <s v="games/tabletop games"/>
    <x v="6"/>
    <n v="64.75"/>
    <x v="6"/>
    <x v="32"/>
  </r>
  <r>
    <n v="2277"/>
    <x v="2277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x v="447"/>
    <b v="1"/>
    <s v="games/tabletop games"/>
    <x v="48"/>
    <n v="57.93"/>
    <x v="6"/>
    <x v="32"/>
  </r>
  <r>
    <n v="2278"/>
    <x v="2278"/>
    <s v="Dice forged from stone one by one entirely by hand for demanding Gamers and Collectors."/>
    <n v="2000"/>
    <x v="1608"/>
    <x v="0"/>
    <x v="13"/>
    <s v="EUR"/>
    <n v="1451861940"/>
    <n v="1448902867"/>
    <b v="0"/>
    <x v="332"/>
    <b v="1"/>
    <s v="games/tabletop games"/>
    <x v="306"/>
    <n v="53.08"/>
    <x v="6"/>
    <x v="32"/>
  </r>
  <r>
    <n v="2279"/>
    <x v="2279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x v="58"/>
    <b v="1"/>
    <s v="games/tabletop games"/>
    <x v="224"/>
    <n v="48.06"/>
    <x v="6"/>
    <x v="32"/>
  </r>
  <r>
    <n v="2280"/>
    <x v="2280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x v="436"/>
    <b v="1"/>
    <s v="games/tabletop games"/>
    <x v="327"/>
    <n v="82.4"/>
    <x v="6"/>
    <x v="32"/>
  </r>
  <r>
    <n v="2281"/>
    <x v="2281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x v="202"/>
    <b v="1"/>
    <s v="music/rock"/>
    <x v="85"/>
    <n v="50.45"/>
    <x v="4"/>
    <x v="11"/>
  </r>
  <r>
    <n v="2282"/>
    <x v="2282"/>
    <s v="Sage King is recording his debut album and wants YOU to be a part of the creation process"/>
    <n v="750"/>
    <x v="1612"/>
    <x v="0"/>
    <x v="0"/>
    <s v="USD"/>
    <n v="1452744686"/>
    <n v="1447560686"/>
    <b v="0"/>
    <x v="8"/>
    <b v="1"/>
    <s v="music/rock"/>
    <x v="85"/>
    <n v="115.83"/>
    <x v="4"/>
    <x v="11"/>
  </r>
  <r>
    <n v="2283"/>
    <x v="2283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x v="53"/>
    <b v="1"/>
    <s v="music/rock"/>
    <x v="7"/>
    <n v="63.03"/>
    <x v="4"/>
    <x v="11"/>
  </r>
  <r>
    <n v="2284"/>
    <x v="2284"/>
    <s v="The Vinyl Skyway reunite to make a third album. "/>
    <n v="6000"/>
    <x v="1614"/>
    <x v="0"/>
    <x v="0"/>
    <s v="USD"/>
    <n v="1299902400"/>
    <n v="1297451245"/>
    <b v="0"/>
    <x v="211"/>
    <b v="1"/>
    <s v="music/rock"/>
    <x v="6"/>
    <n v="108.02"/>
    <x v="4"/>
    <x v="11"/>
  </r>
  <r>
    <n v="2285"/>
    <x v="2285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x v="1"/>
    <b v="1"/>
    <s v="music/rock"/>
    <x v="10"/>
    <n v="46.09"/>
    <x v="4"/>
    <x v="11"/>
  </r>
  <r>
    <n v="2286"/>
    <x v="2286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x v="25"/>
    <b v="1"/>
    <s v="music/rock"/>
    <x v="8"/>
    <n v="107.21"/>
    <x v="4"/>
    <x v="11"/>
  </r>
  <r>
    <n v="2287"/>
    <x v="2287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x v="448"/>
    <b v="1"/>
    <s v="music/rock"/>
    <x v="28"/>
    <n v="50.93"/>
    <x v="4"/>
    <x v="11"/>
  </r>
  <r>
    <n v="2288"/>
    <x v="2288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x v="20"/>
    <b v="1"/>
    <s v="music/rock"/>
    <x v="8"/>
    <n v="40.04"/>
    <x v="4"/>
    <x v="11"/>
  </r>
  <r>
    <n v="2289"/>
    <x v="2289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x v="20"/>
    <b v="1"/>
    <s v="music/rock"/>
    <x v="13"/>
    <n v="64.44"/>
    <x v="4"/>
    <x v="11"/>
  </r>
  <r>
    <n v="2290"/>
    <x v="2290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x v="60"/>
    <b v="1"/>
    <s v="music/rock"/>
    <x v="3"/>
    <n v="53.83"/>
    <x v="4"/>
    <x v="11"/>
  </r>
  <r>
    <n v="2291"/>
    <x v="2291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x v="68"/>
    <b v="1"/>
    <s v="music/rock"/>
    <x v="36"/>
    <n v="100.47"/>
    <x v="4"/>
    <x v="11"/>
  </r>
  <r>
    <n v="2292"/>
    <x v="2292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x v="67"/>
    <b v="1"/>
    <s v="music/rock"/>
    <x v="13"/>
    <n v="46.63"/>
    <x v="4"/>
    <x v="11"/>
  </r>
  <r>
    <n v="2293"/>
    <x v="2293"/>
    <s v="Donate here to be a part of the upcoming album. Every little bit helps!"/>
    <n v="850"/>
    <x v="1622"/>
    <x v="0"/>
    <x v="0"/>
    <s v="USD"/>
    <n v="1348545540"/>
    <n v="1346345999"/>
    <b v="0"/>
    <x v="74"/>
    <b v="1"/>
    <s v="music/rock"/>
    <x v="29"/>
    <n v="34.07"/>
    <x v="4"/>
    <x v="11"/>
  </r>
  <r>
    <n v="2294"/>
    <x v="2294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x v="300"/>
    <b v="1"/>
    <s v="music/rock"/>
    <x v="91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x v="69"/>
    <b v="1"/>
    <s v="music/rock"/>
    <x v="105"/>
    <n v="44.21"/>
    <x v="4"/>
    <x v="11"/>
  </r>
  <r>
    <n v="2296"/>
    <x v="2296"/>
    <s v="Ed Hamell AKA Hamell on Trial is recording an album titled The Happiest Man in the World. He needs your help."/>
    <n v="7000"/>
    <x v="1625"/>
    <x v="0"/>
    <x v="0"/>
    <s v="USD"/>
    <n v="1330018426"/>
    <n v="1326994426"/>
    <b v="0"/>
    <x v="108"/>
    <b v="1"/>
    <s v="music/rock"/>
    <x v="328"/>
    <n v="71.97"/>
    <x v="4"/>
    <x v="11"/>
  </r>
  <r>
    <n v="2297"/>
    <x v="2297"/>
    <s v="New Jersey Alternative Rock band COCO needs YOUR help self-releasing debut EP!"/>
    <n v="1000"/>
    <x v="1626"/>
    <x v="0"/>
    <x v="0"/>
    <s v="USD"/>
    <n v="1331697540"/>
    <n v="1328749249"/>
    <b v="0"/>
    <x v="10"/>
    <b v="1"/>
    <s v="music/rock"/>
    <x v="7"/>
    <n v="52.95"/>
    <x v="4"/>
    <x v="11"/>
  </r>
  <r>
    <n v="2298"/>
    <x v="2298"/>
    <s v="My name is Jonny Gray, and my friends and I are working together to raise funds for my debut album"/>
    <n v="30000"/>
    <x v="1627"/>
    <x v="0"/>
    <x v="0"/>
    <s v="USD"/>
    <n v="1395861033"/>
    <n v="1393272633"/>
    <b v="0"/>
    <x v="449"/>
    <b v="1"/>
    <s v="music/rock"/>
    <x v="2"/>
    <n v="109.45"/>
    <x v="4"/>
    <x v="11"/>
  </r>
  <r>
    <n v="2299"/>
    <x v="2299"/>
    <s v="Fly Radio has finished tracking their album now all that is left is the mixing/mastering and duplication!"/>
    <n v="300"/>
    <x v="1628"/>
    <x v="0"/>
    <x v="0"/>
    <s v="USD"/>
    <n v="1296953209"/>
    <n v="1295657209"/>
    <b v="0"/>
    <x v="25"/>
    <b v="1"/>
    <s v="music/rock"/>
    <x v="329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x v="63"/>
    <b v="1"/>
    <s v="music/rock"/>
    <x v="7"/>
    <n v="115.71"/>
    <x v="4"/>
    <x v="11"/>
  </r>
  <r>
    <n v="2301"/>
    <x v="2301"/>
    <s v="We are America's first trock band, and we're ready to bring you our first album!"/>
    <n v="5000"/>
    <x v="1630"/>
    <x v="0"/>
    <x v="0"/>
    <s v="USD"/>
    <n v="1371785496"/>
    <n v="1369193496"/>
    <b v="1"/>
    <x v="263"/>
    <b v="1"/>
    <s v="music/indie rock"/>
    <x v="84"/>
    <n v="31.66"/>
    <x v="4"/>
    <x v="14"/>
  </r>
  <r>
    <n v="2302"/>
    <x v="2302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x v="268"/>
    <b v="1"/>
    <s v="music/indie rock"/>
    <x v="193"/>
    <n v="46.18"/>
    <x v="4"/>
    <x v="14"/>
  </r>
  <r>
    <n v="2303"/>
    <x v="2303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x v="273"/>
    <b v="1"/>
    <s v="music/indie rock"/>
    <x v="15"/>
    <n v="68.48"/>
    <x v="4"/>
    <x v="14"/>
  </r>
  <r>
    <n v="2304"/>
    <x v="2304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x v="116"/>
    <b v="1"/>
    <s v="music/indie rock"/>
    <x v="7"/>
    <n v="53.47"/>
    <x v="4"/>
    <x v="14"/>
  </r>
  <r>
    <n v="2305"/>
    <x v="2305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x v="157"/>
    <b v="1"/>
    <s v="music/indie rock"/>
    <x v="7"/>
    <n v="109.11"/>
    <x v="4"/>
    <x v="14"/>
  </r>
  <r>
    <n v="2306"/>
    <x v="2306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x v="196"/>
    <b v="1"/>
    <s v="music/indie rock"/>
    <x v="13"/>
    <n v="51.19"/>
    <x v="4"/>
    <x v="14"/>
  </r>
  <r>
    <n v="2307"/>
    <x v="2307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x v="11"/>
    <b v="1"/>
    <s v="music/indie rock"/>
    <x v="13"/>
    <n v="27.94"/>
    <x v="4"/>
    <x v="14"/>
  </r>
  <r>
    <n v="2308"/>
    <x v="2308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x v="450"/>
    <b v="1"/>
    <s v="music/indie rock"/>
    <x v="7"/>
    <n v="82.5"/>
    <x v="4"/>
    <x v="14"/>
  </r>
  <r>
    <n v="2309"/>
    <x v="2309"/>
    <s v="|| HELP MARNY LION PROUDFIT RECORD HER SECOND INDIE FOLK ALBUM THIS MARCH â€“ THE BARN IS WAITING ||"/>
    <n v="6000"/>
    <x v="1638"/>
    <x v="0"/>
    <x v="0"/>
    <s v="USD"/>
    <n v="1362872537"/>
    <n v="1359848537"/>
    <b v="1"/>
    <x v="329"/>
    <b v="1"/>
    <s v="music/indie rock"/>
    <x v="13"/>
    <n v="59.82"/>
    <x v="4"/>
    <x v="14"/>
  </r>
  <r>
    <n v="2310"/>
    <x v="2310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x v="451"/>
    <b v="1"/>
    <s v="music/indie rock"/>
    <x v="330"/>
    <n v="64.819999999999993"/>
    <x v="4"/>
    <x v="14"/>
  </r>
  <r>
    <n v="2311"/>
    <x v="2311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x v="201"/>
    <b v="1"/>
    <s v="music/indie rock"/>
    <x v="3"/>
    <n v="90.1"/>
    <x v="4"/>
    <x v="14"/>
  </r>
  <r>
    <n v="2312"/>
    <x v="2312"/>
    <s v="Help Brooklyn psychedelic synth rockers DINOWALRUS release their 3rd Record, COMPLEXION, on vinyl!"/>
    <n v="3000"/>
    <x v="1641"/>
    <x v="0"/>
    <x v="0"/>
    <s v="USD"/>
    <n v="1397862000"/>
    <n v="1395155478"/>
    <b v="1"/>
    <x v="1"/>
    <b v="1"/>
    <s v="music/indie rock"/>
    <x v="29"/>
    <n v="40.96"/>
    <x v="4"/>
    <x v="14"/>
  </r>
  <r>
    <n v="2313"/>
    <x v="2313"/>
    <s v="A Sunny Day in Glasgow are recording a new album and we need your help!"/>
    <n v="5000"/>
    <x v="1642"/>
    <x v="0"/>
    <x v="0"/>
    <s v="USD"/>
    <n v="1336086026"/>
    <n v="1333494026"/>
    <b v="1"/>
    <x v="328"/>
    <b v="1"/>
    <s v="music/indie rock"/>
    <x v="98"/>
    <n v="56"/>
    <x v="4"/>
    <x v="14"/>
  </r>
  <r>
    <n v="2314"/>
    <x v="2314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x v="133"/>
    <b v="1"/>
    <s v="music/indie rock"/>
    <x v="96"/>
    <n v="37.67"/>
    <x v="4"/>
    <x v="14"/>
  </r>
  <r>
    <n v="2315"/>
    <x v="2315"/>
    <s v="Rice invites you to be a part of the creation of their first album and spread their message of love."/>
    <n v="2500"/>
    <x v="1644"/>
    <x v="0"/>
    <x v="0"/>
    <s v="USD"/>
    <n v="1336238743"/>
    <n v="1333646743"/>
    <b v="1"/>
    <x v="31"/>
    <b v="1"/>
    <s v="music/indie rock"/>
    <x v="3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x v="452"/>
    <b v="1"/>
    <s v="music/indie rock"/>
    <x v="3"/>
    <n v="78.03"/>
    <x v="4"/>
    <x v="14"/>
  </r>
  <r>
    <n v="2317"/>
    <x v="2317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x v="19"/>
    <b v="1"/>
    <s v="music/indie rock"/>
    <x v="3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x v="430"/>
    <b v="1"/>
    <s v="music/indie rock"/>
    <x v="10"/>
    <n v="37.130000000000003"/>
    <x v="4"/>
    <x v="14"/>
  </r>
  <r>
    <n v="2319"/>
    <x v="2319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x v="99"/>
    <b v="1"/>
    <s v="music/indie rock"/>
    <x v="29"/>
    <n v="41.96"/>
    <x v="4"/>
    <x v="14"/>
  </r>
  <r>
    <n v="2320"/>
    <x v="2320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x v="30"/>
    <b v="1"/>
    <s v="music/indie rock"/>
    <x v="15"/>
    <n v="61.04"/>
    <x v="4"/>
    <x v="14"/>
  </r>
  <r>
    <n v="2321"/>
    <x v="2321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x v="31"/>
    <b v="0"/>
    <s v="food/small batch"/>
    <x v="115"/>
    <n v="64.53"/>
    <x v="7"/>
    <x v="33"/>
  </r>
  <r>
    <n v="2322"/>
    <x v="2322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x v="80"/>
    <b v="0"/>
    <s v="food/small batch"/>
    <x v="56"/>
    <n v="21.25"/>
    <x v="7"/>
    <x v="33"/>
  </r>
  <r>
    <n v="2323"/>
    <x v="2323"/>
    <s v="You can never go wrong with a Beef Stick, great taste with no fillers and can easily goes with you everywhere."/>
    <n v="250"/>
    <x v="678"/>
    <x v="3"/>
    <x v="0"/>
    <s v="USD"/>
    <n v="1490033247"/>
    <n v="1489428447"/>
    <b v="0"/>
    <x v="80"/>
    <b v="0"/>
    <s v="food/small batch"/>
    <x v="216"/>
    <n v="30"/>
    <x v="7"/>
    <x v="33"/>
  </r>
  <r>
    <n v="2324"/>
    <x v="2324"/>
    <s v="A city centre shop selling great locally made food with room to chat and learn about eachother."/>
    <n v="7500"/>
    <x v="970"/>
    <x v="3"/>
    <x v="1"/>
    <s v="GBP"/>
    <n v="1490559285"/>
    <n v="1487970885"/>
    <b v="0"/>
    <x v="42"/>
    <b v="0"/>
    <s v="food/small batch"/>
    <x v="70"/>
    <n v="25.49"/>
    <x v="7"/>
    <x v="33"/>
  </r>
  <r>
    <n v="2325"/>
    <x v="2325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x v="63"/>
    <b v="0"/>
    <s v="food/small batch"/>
    <x v="59"/>
    <n v="11.43"/>
    <x v="7"/>
    <x v="33"/>
  </r>
  <r>
    <n v="2326"/>
    <x v="2326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x v="29"/>
    <b v="0"/>
    <s v="food/small batch"/>
    <x v="60"/>
    <n v="108"/>
    <x v="7"/>
    <x v="33"/>
  </r>
  <r>
    <n v="2327"/>
    <x v="2327"/>
    <s v="Gourmet Fermentation in a Mason Jar. Create delicious, nutritious fermented foods at home."/>
    <n v="35000"/>
    <x v="1652"/>
    <x v="0"/>
    <x v="0"/>
    <s v="USD"/>
    <n v="1409090440"/>
    <n v="1406066440"/>
    <b v="1"/>
    <x v="453"/>
    <b v="1"/>
    <s v="food/small batch"/>
    <x v="331"/>
    <n v="54.88"/>
    <x v="7"/>
    <x v="33"/>
  </r>
  <r>
    <n v="2328"/>
    <x v="2328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x v="416"/>
    <b v="1"/>
    <s v="food/small batch"/>
    <x v="172"/>
    <n v="47.38"/>
    <x v="7"/>
    <x v="33"/>
  </r>
  <r>
    <n v="2329"/>
    <x v="2329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x v="207"/>
    <b v="1"/>
    <s v="food/small batch"/>
    <x v="6"/>
    <n v="211.84"/>
    <x v="7"/>
    <x v="33"/>
  </r>
  <r>
    <n v="2330"/>
    <x v="2330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x v="430"/>
    <b v="1"/>
    <s v="food/small batch"/>
    <x v="21"/>
    <n v="219.93"/>
    <x v="7"/>
    <x v="33"/>
  </r>
  <r>
    <n v="2331"/>
    <x v="2331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x v="454"/>
    <b v="1"/>
    <s v="food/small batch"/>
    <x v="12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x v="455"/>
    <b v="1"/>
    <s v="food/small batch"/>
    <x v="6"/>
    <n v="75.5"/>
    <x v="7"/>
    <x v="33"/>
  </r>
  <r>
    <n v="2333"/>
    <x v="2333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x v="225"/>
    <b v="1"/>
    <s v="food/small batch"/>
    <x v="197"/>
    <n v="13.54"/>
    <x v="7"/>
    <x v="33"/>
  </r>
  <r>
    <n v="2334"/>
    <x v="2334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x v="85"/>
    <b v="1"/>
    <s v="food/small batch"/>
    <x v="21"/>
    <n v="60.87"/>
    <x v="7"/>
    <x v="33"/>
  </r>
  <r>
    <n v="2335"/>
    <x v="2335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x v="170"/>
    <b v="1"/>
    <s v="food/small batch"/>
    <x v="21"/>
    <n v="115.69"/>
    <x v="7"/>
    <x v="33"/>
  </r>
  <r>
    <n v="2336"/>
    <x v="2336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x v="456"/>
    <b v="1"/>
    <s v="food/small batch"/>
    <x v="332"/>
    <n v="48.1"/>
    <x v="7"/>
    <x v="33"/>
  </r>
  <r>
    <n v="2337"/>
    <x v="2337"/>
    <s v="We make small batch, locally sourced bitters and shrubs for cocktails and cooking."/>
    <n v="12000"/>
    <x v="1661"/>
    <x v="0"/>
    <x v="0"/>
    <s v="USD"/>
    <n v="1403796143"/>
    <n v="1401204143"/>
    <b v="1"/>
    <x v="122"/>
    <b v="1"/>
    <s v="food/small batch"/>
    <x v="38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x v="252"/>
    <b v="1"/>
    <s v="food/small batch"/>
    <x v="7"/>
    <n v="123.35"/>
    <x v="7"/>
    <x v="33"/>
  </r>
  <r>
    <n v="2339"/>
    <x v="2339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x v="457"/>
    <b v="1"/>
    <s v="food/small batch"/>
    <x v="238"/>
    <n v="66.62"/>
    <x v="7"/>
    <x v="33"/>
  </r>
  <r>
    <n v="2340"/>
    <x v="2340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x v="458"/>
    <b v="1"/>
    <s v="food/small batch"/>
    <x v="6"/>
    <n v="104.99"/>
    <x v="7"/>
    <x v="33"/>
  </r>
  <r>
    <n v="2341"/>
    <x v="2341"/>
    <s v="This website will serve as an interface to change lives and have a community routing for your success!"/>
    <n v="5000"/>
    <x v="117"/>
    <x v="1"/>
    <x v="0"/>
    <s v="USD"/>
    <n v="1436729504"/>
    <n v="1434137504"/>
    <b v="0"/>
    <x v="78"/>
    <b v="0"/>
    <s v="technology/web"/>
    <x v="50"/>
    <s v="N/A"/>
    <x v="2"/>
    <x v="7"/>
  </r>
  <r>
    <n v="2342"/>
    <x v="2342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x v="78"/>
    <b v="0"/>
    <s v="technology/web"/>
    <x v="50"/>
    <s v="N/A"/>
    <x v="2"/>
    <x v="7"/>
  </r>
  <r>
    <n v="2343"/>
    <x v="2343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x v="29"/>
    <b v="0"/>
    <s v="technology/web"/>
    <x v="56"/>
    <n v="300"/>
    <x v="2"/>
    <x v="7"/>
  </r>
  <r>
    <n v="2344"/>
    <x v="2344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x v="29"/>
    <b v="0"/>
    <s v="technology/web"/>
    <x v="50"/>
    <n v="1"/>
    <x v="2"/>
    <x v="7"/>
  </r>
  <r>
    <n v="2345"/>
    <x v="2345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x v="78"/>
    <b v="0"/>
    <s v="technology/web"/>
    <x v="50"/>
    <s v="N/A"/>
    <x v="2"/>
    <x v="7"/>
  </r>
  <r>
    <n v="2346"/>
    <x v="2346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x v="83"/>
    <b v="0"/>
    <s v="technology/web"/>
    <x v="50"/>
    <n v="13"/>
    <x v="2"/>
    <x v="7"/>
  </r>
  <r>
    <n v="2347"/>
    <x v="2347"/>
    <s v="Back this project and get access to a course about building COMPLETE web applications without coding."/>
    <n v="1000"/>
    <x v="493"/>
    <x v="1"/>
    <x v="0"/>
    <s v="USD"/>
    <n v="1472135676"/>
    <n v="1469543676"/>
    <b v="0"/>
    <x v="29"/>
    <b v="0"/>
    <s v="technology/web"/>
    <x v="53"/>
    <n v="15"/>
    <x v="2"/>
    <x v="7"/>
  </r>
  <r>
    <n v="2348"/>
    <x v="2348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x v="81"/>
    <b v="0"/>
    <s v="technology/web"/>
    <x v="50"/>
    <n v="54"/>
    <x v="2"/>
    <x v="7"/>
  </r>
  <r>
    <n v="2349"/>
    <x v="2349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x v="78"/>
    <b v="0"/>
    <s v="technology/web"/>
    <x v="50"/>
    <s v="N/A"/>
    <x v="2"/>
    <x v="7"/>
  </r>
  <r>
    <n v="2350"/>
    <x v="2350"/>
    <s v="HoxWi are the future for real time interaction with on-line customers via chat or video conference."/>
    <n v="50000"/>
    <x v="117"/>
    <x v="1"/>
    <x v="17"/>
    <s v="EUR"/>
    <n v="1483474370"/>
    <n v="1480882370"/>
    <b v="0"/>
    <x v="78"/>
    <b v="0"/>
    <s v="technology/web"/>
    <x v="50"/>
    <s v="N/A"/>
    <x v="2"/>
    <x v="7"/>
  </r>
  <r>
    <n v="2351"/>
    <x v="2351"/>
    <s v="Donate $30 or more and receive a free selfie stick."/>
    <n v="18900"/>
    <x v="1651"/>
    <x v="1"/>
    <x v="4"/>
    <s v="NZD"/>
    <n v="1430360739"/>
    <n v="1427768739"/>
    <b v="0"/>
    <x v="63"/>
    <b v="0"/>
    <s v="technology/web"/>
    <x v="60"/>
    <n v="15.43"/>
    <x v="2"/>
    <x v="7"/>
  </r>
  <r>
    <n v="2352"/>
    <x v="2352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x v="78"/>
    <b v="0"/>
    <s v="technology/web"/>
    <x v="50"/>
    <s v="N/A"/>
    <x v="2"/>
    <x v="7"/>
  </r>
  <r>
    <n v="2353"/>
    <x v="2353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x v="78"/>
    <b v="0"/>
    <s v="technology/web"/>
    <x v="50"/>
    <s v="N/A"/>
    <x v="2"/>
    <x v="7"/>
  </r>
  <r>
    <n v="2354"/>
    <x v="2354"/>
    <s v="Almost done with doctorate degree but need funding of $35,000 to complete research of project."/>
    <n v="35000"/>
    <x v="379"/>
    <x v="1"/>
    <x v="0"/>
    <s v="USD"/>
    <n v="1420910460"/>
    <n v="1415726460"/>
    <b v="0"/>
    <x v="29"/>
    <b v="0"/>
    <s v="technology/web"/>
    <x v="50"/>
    <n v="25"/>
    <x v="2"/>
    <x v="7"/>
  </r>
  <r>
    <n v="2355"/>
    <x v="2355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x v="84"/>
    <b v="0"/>
    <s v="technology/web"/>
    <x v="60"/>
    <n v="27.5"/>
    <x v="2"/>
    <x v="7"/>
  </r>
  <r>
    <n v="2356"/>
    <x v="2356"/>
    <s v="HardstyleUnited.com The Global Hardstyle community. Your Hardstyle community."/>
    <n v="10000"/>
    <x v="117"/>
    <x v="1"/>
    <x v="9"/>
    <s v="EUR"/>
    <n v="1433530104"/>
    <n v="1430938104"/>
    <b v="0"/>
    <x v="78"/>
    <b v="0"/>
    <s v="technology/web"/>
    <x v="50"/>
    <s v="N/A"/>
    <x v="2"/>
    <x v="7"/>
  </r>
  <r>
    <n v="2357"/>
    <x v="2357"/>
    <s v="Click For Therapy is a website that was created to connect consumers and therapists across the UK."/>
    <n v="27000"/>
    <x v="117"/>
    <x v="1"/>
    <x v="1"/>
    <s v="GBP"/>
    <n v="1445093578"/>
    <n v="1442501578"/>
    <b v="0"/>
    <x v="78"/>
    <b v="0"/>
    <s v="technology/web"/>
    <x v="50"/>
    <s v="N/A"/>
    <x v="2"/>
    <x v="7"/>
  </r>
  <r>
    <n v="2358"/>
    <x v="2358"/>
    <s v="A website to auction, sell and swap items in the uk without a charge, without excess fees, the next ebay."/>
    <n v="1500"/>
    <x v="117"/>
    <x v="1"/>
    <x v="1"/>
    <s v="GBP"/>
    <n v="1422664740"/>
    <n v="1417818036"/>
    <b v="0"/>
    <x v="78"/>
    <b v="0"/>
    <s v="technology/web"/>
    <x v="50"/>
    <s v="N/A"/>
    <x v="2"/>
    <x v="7"/>
  </r>
  <r>
    <n v="2359"/>
    <x v="2359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x v="83"/>
    <b v="0"/>
    <s v="technology/web"/>
    <x v="77"/>
    <n v="367"/>
    <x v="2"/>
    <x v="7"/>
  </r>
  <r>
    <n v="2360"/>
    <x v="2360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x v="29"/>
    <b v="0"/>
    <s v="technology/web"/>
    <x v="50"/>
    <n v="2"/>
    <x v="2"/>
    <x v="7"/>
  </r>
  <r>
    <n v="2361"/>
    <x v="2361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x v="78"/>
    <b v="0"/>
    <s v="technology/web"/>
    <x v="50"/>
    <s v="N/A"/>
    <x v="2"/>
    <x v="7"/>
  </r>
  <r>
    <n v="2362"/>
    <x v="2362"/>
    <s v="The Columbus Ruby Brigade has brought monthly ruby goodness and camaraderie to all participants."/>
    <n v="420"/>
    <x v="678"/>
    <x v="1"/>
    <x v="0"/>
    <s v="USD"/>
    <n v="1418315470"/>
    <n v="1415723470"/>
    <b v="0"/>
    <x v="84"/>
    <b v="0"/>
    <s v="technology/web"/>
    <x v="129"/>
    <n v="60"/>
    <x v="2"/>
    <x v="7"/>
  </r>
  <r>
    <n v="2363"/>
    <x v="2363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x v="78"/>
    <b v="0"/>
    <s v="technology/web"/>
    <x v="50"/>
    <s v="N/A"/>
    <x v="2"/>
    <x v="7"/>
  </r>
  <r>
    <n v="2364"/>
    <x v="2364"/>
    <s v="Making a Minecraft server and Website and I need your help to fund it. Thanks in Advance!"/>
    <n v="128"/>
    <x v="117"/>
    <x v="1"/>
    <x v="0"/>
    <s v="USD"/>
    <n v="1445898356"/>
    <n v="1441146356"/>
    <b v="0"/>
    <x v="78"/>
    <b v="0"/>
    <s v="technology/web"/>
    <x v="50"/>
    <s v="N/A"/>
    <x v="2"/>
    <x v="7"/>
  </r>
  <r>
    <n v="2365"/>
    <x v="2365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x v="78"/>
    <b v="0"/>
    <s v="technology/web"/>
    <x v="50"/>
    <s v="N/A"/>
    <x v="2"/>
    <x v="7"/>
  </r>
  <r>
    <n v="2366"/>
    <x v="2366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x v="74"/>
    <b v="0"/>
    <s v="technology/web"/>
    <x v="57"/>
    <n v="97.41"/>
    <x v="2"/>
    <x v="7"/>
  </r>
  <r>
    <n v="2367"/>
    <x v="2367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x v="25"/>
    <b v="0"/>
    <s v="technology/web"/>
    <x v="60"/>
    <n v="47.86"/>
    <x v="2"/>
    <x v="7"/>
  </r>
  <r>
    <n v="2368"/>
    <x v="2368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x v="84"/>
    <b v="0"/>
    <s v="technology/web"/>
    <x v="50"/>
    <n v="50"/>
    <x v="2"/>
    <x v="7"/>
  </r>
  <r>
    <n v="2369"/>
    <x v="2369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x v="78"/>
    <b v="0"/>
    <s v="technology/web"/>
    <x v="50"/>
    <s v="N/A"/>
    <x v="2"/>
    <x v="7"/>
  </r>
  <r>
    <n v="2370"/>
    <x v="2370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x v="80"/>
    <b v="0"/>
    <s v="technology/web"/>
    <x v="50"/>
    <n v="20.5"/>
    <x v="2"/>
    <x v="7"/>
  </r>
  <r>
    <n v="2371"/>
    <x v="2371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x v="78"/>
    <b v="0"/>
    <s v="technology/web"/>
    <x v="50"/>
    <s v="N/A"/>
    <x v="2"/>
    <x v="7"/>
  </r>
  <r>
    <n v="2372"/>
    <x v="2372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x v="79"/>
    <b v="0"/>
    <s v="technology/web"/>
    <x v="56"/>
    <n v="30"/>
    <x v="2"/>
    <x v="7"/>
  </r>
  <r>
    <n v="2373"/>
    <x v="2373"/>
    <s v="We want to create a safe marketplace for buying and selling bicycles."/>
    <n v="850000"/>
    <x v="155"/>
    <x v="1"/>
    <x v="11"/>
    <s v="SEK"/>
    <n v="1440863624"/>
    <n v="1438271624"/>
    <b v="0"/>
    <x v="29"/>
    <b v="0"/>
    <s v="technology/web"/>
    <x v="50"/>
    <n v="50"/>
    <x v="2"/>
    <x v="7"/>
  </r>
  <r>
    <n v="2374"/>
    <x v="2374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x v="29"/>
    <b v="0"/>
    <s v="technology/web"/>
    <x v="50"/>
    <n v="10"/>
    <x v="2"/>
    <x v="7"/>
  </r>
  <r>
    <n v="2375"/>
    <x v="2375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x v="78"/>
    <b v="0"/>
    <s v="technology/web"/>
    <x v="50"/>
    <s v="N/A"/>
    <x v="2"/>
    <x v="7"/>
  </r>
  <r>
    <n v="2376"/>
    <x v="2376"/>
    <s v="Tough, pre-manufactured lost and found stickers that forward messages to the owners email and cellphone."/>
    <n v="3000"/>
    <x v="1668"/>
    <x v="1"/>
    <x v="0"/>
    <s v="USD"/>
    <n v="1449785566"/>
    <n v="1447193566"/>
    <b v="0"/>
    <x v="80"/>
    <b v="0"/>
    <s v="technology/web"/>
    <x v="57"/>
    <n v="81.58"/>
    <x v="2"/>
    <x v="7"/>
  </r>
  <r>
    <n v="2377"/>
    <x v="2377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x v="78"/>
    <b v="0"/>
    <s v="technology/web"/>
    <x v="50"/>
    <s v="N/A"/>
    <x v="2"/>
    <x v="7"/>
  </r>
  <r>
    <n v="2378"/>
    <x v="2378"/>
    <s v="KEEPUP allows you to extend your social circle by introducing you to new people via your friends."/>
    <n v="110000"/>
    <x v="117"/>
    <x v="1"/>
    <x v="0"/>
    <s v="USD"/>
    <n v="1440548330"/>
    <n v="1438042730"/>
    <b v="0"/>
    <x v="78"/>
    <b v="0"/>
    <s v="technology/web"/>
    <x v="50"/>
    <s v="N/A"/>
    <x v="2"/>
    <x v="7"/>
  </r>
  <r>
    <n v="2379"/>
    <x v="2379"/>
    <s v="Selectcooks.com is a community marketplace for people to list, find and hire chefs."/>
    <n v="30000"/>
    <x v="117"/>
    <x v="1"/>
    <x v="0"/>
    <s v="USD"/>
    <n v="1444004616"/>
    <n v="1440116616"/>
    <b v="0"/>
    <x v="78"/>
    <b v="0"/>
    <s v="technology/web"/>
    <x v="50"/>
    <s v="N/A"/>
    <x v="2"/>
    <x v="7"/>
  </r>
  <r>
    <n v="2380"/>
    <x v="2380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x v="83"/>
    <b v="0"/>
    <s v="technology/web"/>
    <x v="50"/>
    <n v="18.329999999999998"/>
    <x v="2"/>
    <x v="7"/>
  </r>
  <r>
    <n v="2381"/>
    <x v="2381"/>
    <s v="Social Media Platform for the Marijuana Industry to create professionalism and a stable lasting market."/>
    <n v="86350"/>
    <x v="1669"/>
    <x v="1"/>
    <x v="0"/>
    <s v="USD"/>
    <n v="1428704848"/>
    <n v="1426112848"/>
    <b v="0"/>
    <x v="63"/>
    <b v="0"/>
    <s v="technology/web"/>
    <x v="53"/>
    <n v="224.43"/>
    <x v="2"/>
    <x v="7"/>
  </r>
  <r>
    <n v="2382"/>
    <x v="2382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x v="84"/>
    <b v="0"/>
    <s v="technology/web"/>
    <x v="56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x v="83"/>
    <b v="0"/>
    <s v="technology/web"/>
    <x v="65"/>
    <n v="145"/>
    <x v="2"/>
    <x v="7"/>
  </r>
  <r>
    <n v="2384"/>
    <x v="2384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x v="22"/>
    <b v="0"/>
    <s v="technology/web"/>
    <x v="60"/>
    <n v="1"/>
    <x v="2"/>
    <x v="7"/>
  </r>
  <r>
    <n v="2385"/>
    <x v="2385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x v="63"/>
    <b v="0"/>
    <s v="technology/web"/>
    <x v="60"/>
    <n v="112.57"/>
    <x v="2"/>
    <x v="7"/>
  </r>
  <r>
    <n v="2386"/>
    <x v="2386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x v="78"/>
    <b v="0"/>
    <s v="technology/web"/>
    <x v="50"/>
    <s v="N/A"/>
    <x v="2"/>
    <x v="7"/>
  </r>
  <r>
    <n v="2387"/>
    <x v="2387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x v="83"/>
    <b v="0"/>
    <s v="technology/web"/>
    <x v="60"/>
    <n v="342"/>
    <x v="2"/>
    <x v="7"/>
  </r>
  <r>
    <n v="2388"/>
    <x v="2388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x v="22"/>
    <b v="0"/>
    <s v="technology/web"/>
    <x v="60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x v="29"/>
    <b v="0"/>
    <s v="technology/web"/>
    <x v="50"/>
    <n v="30"/>
    <x v="2"/>
    <x v="7"/>
  </r>
  <r>
    <n v="2390"/>
    <x v="2390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x v="78"/>
    <b v="0"/>
    <s v="technology/web"/>
    <x v="50"/>
    <s v="N/A"/>
    <x v="2"/>
    <x v="7"/>
  </r>
  <r>
    <n v="2391"/>
    <x v="2391"/>
    <s v="Using the power of internet to help people save hundreds in car repair."/>
    <n v="20000"/>
    <x v="379"/>
    <x v="1"/>
    <x v="0"/>
    <s v="USD"/>
    <n v="1427825044"/>
    <n v="1425236644"/>
    <b v="0"/>
    <x v="29"/>
    <b v="0"/>
    <s v="technology/web"/>
    <x v="50"/>
    <n v="25"/>
    <x v="2"/>
    <x v="7"/>
  </r>
  <r>
    <n v="2392"/>
    <x v="2392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x v="78"/>
    <b v="0"/>
    <s v="technology/web"/>
    <x v="50"/>
    <s v="N/A"/>
    <x v="2"/>
    <x v="7"/>
  </r>
  <r>
    <n v="2393"/>
    <x v="2393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x v="29"/>
    <b v="0"/>
    <s v="technology/web"/>
    <x v="50"/>
    <n v="50"/>
    <x v="2"/>
    <x v="7"/>
  </r>
  <r>
    <n v="2394"/>
    <x v="2394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x v="84"/>
    <b v="0"/>
    <s v="technology/web"/>
    <x v="50"/>
    <n v="1.5"/>
    <x v="2"/>
    <x v="7"/>
  </r>
  <r>
    <n v="2395"/>
    <x v="2395"/>
    <s v="I am making a social website where people can anonymously or openly vent, All walks of life all over the world"/>
    <n v="33000"/>
    <x v="117"/>
    <x v="1"/>
    <x v="0"/>
    <s v="USD"/>
    <n v="1484038620"/>
    <n v="1481597687"/>
    <b v="0"/>
    <x v="78"/>
    <b v="0"/>
    <s v="technology/web"/>
    <x v="50"/>
    <s v="N/A"/>
    <x v="2"/>
    <x v="7"/>
  </r>
  <r>
    <n v="2396"/>
    <x v="2396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x v="29"/>
    <b v="0"/>
    <s v="technology/web"/>
    <x v="50"/>
    <n v="10"/>
    <x v="2"/>
    <x v="7"/>
  </r>
  <r>
    <n v="2397"/>
    <x v="2397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x v="78"/>
    <b v="0"/>
    <s v="technology/web"/>
    <x v="50"/>
    <s v="N/A"/>
    <x v="2"/>
    <x v="7"/>
  </r>
  <r>
    <n v="2398"/>
    <x v="2398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x v="78"/>
    <b v="0"/>
    <s v="technology/web"/>
    <x v="50"/>
    <s v="N/A"/>
    <x v="2"/>
    <x v="7"/>
  </r>
  <r>
    <n v="2399"/>
    <x v="2399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x v="78"/>
    <b v="0"/>
    <s v="technology/web"/>
    <x v="50"/>
    <s v="N/A"/>
    <x v="2"/>
    <x v="7"/>
  </r>
  <r>
    <n v="2400"/>
    <x v="2400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x v="78"/>
    <b v="0"/>
    <s v="technology/web"/>
    <x v="50"/>
    <s v="N/A"/>
    <x v="2"/>
    <x v="7"/>
  </r>
  <r>
    <n v="2401"/>
    <x v="2401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x v="82"/>
    <b v="0"/>
    <s v="food/food trucks"/>
    <x v="60"/>
    <n v="22.33"/>
    <x v="7"/>
    <x v="19"/>
  </r>
  <r>
    <n v="2402"/>
    <x v="2402"/>
    <s v="Small town, delicious treats, and a mobile truck"/>
    <n v="12000"/>
    <x v="401"/>
    <x v="2"/>
    <x v="0"/>
    <s v="USD"/>
    <n v="1431533931"/>
    <n v="1428941931"/>
    <b v="0"/>
    <x v="29"/>
    <b v="0"/>
    <s v="food/food trucks"/>
    <x v="50"/>
    <n v="52"/>
    <x v="7"/>
    <x v="19"/>
  </r>
  <r>
    <n v="2403"/>
    <x v="2403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x v="8"/>
    <b v="0"/>
    <s v="food/food trucks"/>
    <x v="123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x v="78"/>
    <b v="0"/>
    <s v="food/food trucks"/>
    <x v="50"/>
    <s v="N/A"/>
    <x v="7"/>
    <x v="19"/>
  </r>
  <r>
    <n v="2405"/>
    <x v="2405"/>
    <s v="We are the first gaming-themed food truck, bringing gourmet pub fare to the Jacksonville area."/>
    <n v="5000"/>
    <x v="1673"/>
    <x v="2"/>
    <x v="0"/>
    <s v="USD"/>
    <n v="1472911375"/>
    <n v="1471096975"/>
    <b v="0"/>
    <x v="9"/>
    <b v="0"/>
    <s v="food/food trucks"/>
    <x v="61"/>
    <n v="56.3"/>
    <x v="7"/>
    <x v="19"/>
  </r>
  <r>
    <n v="2406"/>
    <x v="2406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x v="38"/>
    <b v="0"/>
    <s v="food/food trucks"/>
    <x v="139"/>
    <n v="84.06"/>
    <x v="7"/>
    <x v="19"/>
  </r>
  <r>
    <n v="2407"/>
    <x v="2407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x v="51"/>
    <b v="0"/>
    <s v="food/food trucks"/>
    <x v="78"/>
    <n v="168.39"/>
    <x v="7"/>
    <x v="19"/>
  </r>
  <r>
    <n v="2408"/>
    <x v="2408"/>
    <s v="A US Army Vet trying to get a Peruvian food truck going! Really good Peruvian food now mobile!"/>
    <n v="15000"/>
    <x v="134"/>
    <x v="2"/>
    <x v="0"/>
    <s v="USD"/>
    <n v="1415247757"/>
    <n v="1412652157"/>
    <b v="0"/>
    <x v="84"/>
    <b v="0"/>
    <s v="food/food trucks"/>
    <x v="50"/>
    <n v="15"/>
    <x v="7"/>
    <x v="19"/>
  </r>
  <r>
    <n v="2409"/>
    <x v="2409"/>
    <s v="I am looking to start a food truck with an infusion of my Puerto Rican heritage and my love for BBQ."/>
    <n v="25000"/>
    <x v="75"/>
    <x v="2"/>
    <x v="0"/>
    <s v="USD"/>
    <n v="1439931675"/>
    <n v="1437339675"/>
    <b v="0"/>
    <x v="79"/>
    <b v="0"/>
    <s v="food/food trucks"/>
    <x v="53"/>
    <n v="76.67"/>
    <x v="7"/>
    <x v="19"/>
  </r>
  <r>
    <n v="2410"/>
    <x v="2410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x v="78"/>
    <b v="0"/>
    <s v="food/food trucks"/>
    <x v="50"/>
    <s v="N/A"/>
    <x v="7"/>
    <x v="19"/>
  </r>
  <r>
    <n v="2411"/>
    <x v="2411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x v="83"/>
    <b v="0"/>
    <s v="food/food trucks"/>
    <x v="60"/>
    <n v="50.33"/>
    <x v="7"/>
    <x v="19"/>
  </r>
  <r>
    <n v="2412"/>
    <x v="2412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x v="78"/>
    <b v="0"/>
    <s v="food/food trucks"/>
    <x v="50"/>
    <s v="N/A"/>
    <x v="7"/>
    <x v="19"/>
  </r>
  <r>
    <n v="2413"/>
    <x v="2413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x v="83"/>
    <b v="0"/>
    <s v="food/food trucks"/>
    <x v="60"/>
    <n v="8.33"/>
    <x v="7"/>
    <x v="19"/>
  </r>
  <r>
    <n v="2414"/>
    <x v="2414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x v="62"/>
    <b v="0"/>
    <s v="food/food trucks"/>
    <x v="56"/>
    <n v="35.380000000000003"/>
    <x v="7"/>
    <x v="19"/>
  </r>
  <r>
    <n v="2415"/>
    <x v="2415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x v="79"/>
    <b v="0"/>
    <s v="food/food trucks"/>
    <x v="60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x v="29"/>
    <b v="0"/>
    <s v="food/food trucks"/>
    <x v="50"/>
    <n v="5"/>
    <x v="7"/>
    <x v="19"/>
  </r>
  <r>
    <n v="2417"/>
    <x v="2417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x v="78"/>
    <b v="0"/>
    <s v="food/food trucks"/>
    <x v="50"/>
    <s v="N/A"/>
    <x v="7"/>
    <x v="19"/>
  </r>
  <r>
    <n v="2418"/>
    <x v="2418"/>
    <s v="I want to start my food truck business."/>
    <n v="25000"/>
    <x v="139"/>
    <x v="2"/>
    <x v="0"/>
    <s v="USD"/>
    <n v="1427225644"/>
    <n v="1422045244"/>
    <b v="0"/>
    <x v="81"/>
    <b v="0"/>
    <s v="food/food trucks"/>
    <x v="50"/>
    <n v="1"/>
    <x v="7"/>
    <x v="19"/>
  </r>
  <r>
    <n v="2419"/>
    <x v="2419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x v="78"/>
    <b v="0"/>
    <s v="food/food trucks"/>
    <x v="50"/>
    <s v="N/A"/>
    <x v="7"/>
    <x v="19"/>
  </r>
  <r>
    <n v="2420"/>
    <x v="2420"/>
    <s v="Pangea Cuisines offers authentic hand crafted dishes, utilizing fresh ingredients selected that very morning."/>
    <n v="16870"/>
    <x v="1676"/>
    <x v="2"/>
    <x v="0"/>
    <s v="USD"/>
    <n v="1415583695"/>
    <n v="1410396095"/>
    <b v="0"/>
    <x v="17"/>
    <b v="0"/>
    <s v="food/food trucks"/>
    <x v="77"/>
    <n v="69.47"/>
    <x v="7"/>
    <x v="19"/>
  </r>
  <r>
    <n v="2421"/>
    <x v="2421"/>
    <s v="help me start Merrill's first hot dog cart in this empty lot"/>
    <n v="6000"/>
    <x v="116"/>
    <x v="2"/>
    <x v="0"/>
    <s v="USD"/>
    <n v="1424536196"/>
    <n v="1421944196"/>
    <b v="0"/>
    <x v="29"/>
    <b v="0"/>
    <s v="food/food trucks"/>
    <x v="50"/>
    <n v="1"/>
    <x v="7"/>
    <x v="19"/>
  </r>
  <r>
    <n v="2422"/>
    <x v="2422"/>
    <s v="Family owned business serving BBQ and seafood to the public"/>
    <n v="500"/>
    <x v="116"/>
    <x v="2"/>
    <x v="0"/>
    <s v="USD"/>
    <n v="1426091036"/>
    <n v="1423502636"/>
    <b v="0"/>
    <x v="29"/>
    <b v="0"/>
    <s v="food/food trucks"/>
    <x v="50"/>
    <n v="1"/>
    <x v="7"/>
    <x v="19"/>
  </r>
  <r>
    <n v="2423"/>
    <x v="2423"/>
    <s v="FBTR is a Texas-style, North Carolina based, homemade BBQ company looking to bring good meat to the masses."/>
    <n v="60000"/>
    <x v="138"/>
    <x v="2"/>
    <x v="0"/>
    <s v="USD"/>
    <n v="1420044890"/>
    <n v="1417452890"/>
    <b v="0"/>
    <x v="29"/>
    <b v="0"/>
    <s v="food/food trucks"/>
    <x v="50"/>
    <n v="8"/>
    <x v="7"/>
    <x v="19"/>
  </r>
  <r>
    <n v="2424"/>
    <x v="2424"/>
    <s v="Great and creative food from the heart in the form of a sweet food truck!"/>
    <n v="25000"/>
    <x v="622"/>
    <x v="2"/>
    <x v="0"/>
    <s v="USD"/>
    <n v="1414445108"/>
    <n v="1411853108"/>
    <b v="0"/>
    <x v="82"/>
    <b v="0"/>
    <s v="food/food trucks"/>
    <x v="60"/>
    <n v="34.44"/>
    <x v="7"/>
    <x v="19"/>
  </r>
  <r>
    <n v="2425"/>
    <x v="2425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x v="29"/>
    <b v="0"/>
    <s v="food/food trucks"/>
    <x v="50"/>
    <n v="1"/>
    <x v="7"/>
    <x v="19"/>
  </r>
  <r>
    <n v="2426"/>
    <x v="2426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x v="78"/>
    <b v="0"/>
    <s v="food/food trucks"/>
    <x v="50"/>
    <s v="N/A"/>
    <x v="7"/>
    <x v="19"/>
  </r>
  <r>
    <n v="2427"/>
    <x v="2427"/>
    <s v="Fast and simple lunches for those on the go.  All (lunch) deals $10 or less."/>
    <n v="50000"/>
    <x v="116"/>
    <x v="2"/>
    <x v="0"/>
    <s v="USD"/>
    <n v="1458715133"/>
    <n v="1455262733"/>
    <b v="0"/>
    <x v="29"/>
    <b v="0"/>
    <s v="food/food trucks"/>
    <x v="50"/>
    <n v="1"/>
    <x v="7"/>
    <x v="19"/>
  </r>
  <r>
    <n v="2428"/>
    <x v="2428"/>
    <s v="From Moo 2 You! We want to offer premium burgers to a taco flooded environment."/>
    <n v="35000"/>
    <x v="116"/>
    <x v="2"/>
    <x v="0"/>
    <s v="USD"/>
    <n v="1426182551"/>
    <n v="1423594151"/>
    <b v="0"/>
    <x v="29"/>
    <b v="0"/>
    <s v="food/food trucks"/>
    <x v="5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x v="80"/>
    <b v="0"/>
    <s v="food/food trucks"/>
    <x v="60"/>
    <n v="501.25"/>
    <x v="7"/>
    <x v="19"/>
  </r>
  <r>
    <n v="2430"/>
    <x v="2430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x v="84"/>
    <b v="0"/>
    <s v="food/food trucks"/>
    <x v="60"/>
    <n v="10.5"/>
    <x v="7"/>
    <x v="19"/>
  </r>
  <r>
    <n v="2431"/>
    <x v="2431"/>
    <s v="Go to Colorado and run a food truck with homemade food of all kinds."/>
    <n v="100000"/>
    <x v="369"/>
    <x v="2"/>
    <x v="0"/>
    <s v="USD"/>
    <n v="1467080613"/>
    <n v="1461896613"/>
    <b v="0"/>
    <x v="84"/>
    <b v="0"/>
    <s v="food/food trucks"/>
    <x v="50"/>
    <n v="1"/>
    <x v="7"/>
    <x v="19"/>
  </r>
  <r>
    <n v="2432"/>
    <x v="2432"/>
    <s v="Looking to start competition cooking and need start-up help.  Offering brisket tasting to all contributors."/>
    <n v="14000"/>
    <x v="369"/>
    <x v="2"/>
    <x v="0"/>
    <s v="USD"/>
    <n v="1425791697"/>
    <n v="1423199697"/>
    <b v="0"/>
    <x v="84"/>
    <b v="0"/>
    <s v="food/food trucks"/>
    <x v="5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x v="78"/>
    <b v="0"/>
    <s v="food/food trucks"/>
    <x v="50"/>
    <s v="N/A"/>
    <x v="7"/>
    <x v="19"/>
  </r>
  <r>
    <n v="2434"/>
    <x v="2434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x v="84"/>
    <b v="0"/>
    <s v="food/food trucks"/>
    <x v="50"/>
    <n v="13"/>
    <x v="7"/>
    <x v="19"/>
  </r>
  <r>
    <n v="2435"/>
    <x v="2435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x v="80"/>
    <b v="0"/>
    <s v="food/food trucks"/>
    <x v="5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x v="84"/>
    <b v="0"/>
    <s v="food/food trucks"/>
    <x v="50"/>
    <n v="22.5"/>
    <x v="7"/>
    <x v="19"/>
  </r>
  <r>
    <n v="2437"/>
    <x v="2437"/>
    <s v="Homemade Gumbo, Stews and Curry to be served hot and fresh everyday at any festival or concert we can attend."/>
    <n v="8000"/>
    <x v="117"/>
    <x v="2"/>
    <x v="0"/>
    <s v="USD"/>
    <n v="1426615200"/>
    <n v="1422400188"/>
    <b v="0"/>
    <x v="78"/>
    <b v="0"/>
    <s v="food/food trucks"/>
    <x v="50"/>
    <s v="N/A"/>
    <x v="7"/>
    <x v="19"/>
  </r>
  <r>
    <n v="2438"/>
    <x v="2438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x v="29"/>
    <b v="0"/>
    <s v="food/food trucks"/>
    <x v="5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x v="78"/>
    <b v="0"/>
    <s v="food/food trucks"/>
    <x v="50"/>
    <s v="N/A"/>
    <x v="7"/>
    <x v="19"/>
  </r>
  <r>
    <n v="2440"/>
    <x v="2440"/>
    <s v="Starting a entire clean energy food truck and set a new standard for Cambodia"/>
    <n v="5000"/>
    <x v="115"/>
    <x v="2"/>
    <x v="18"/>
    <s v="EUR"/>
    <n v="1455399313"/>
    <n v="1452807313"/>
    <b v="0"/>
    <x v="84"/>
    <b v="0"/>
    <s v="food/food trucks"/>
    <x v="50"/>
    <n v="5"/>
    <x v="7"/>
    <x v="19"/>
  </r>
  <r>
    <n v="2441"/>
    <x v="2441"/>
    <s v="YOU can help Alchemy Pops POP up on a street near you!"/>
    <n v="7500"/>
    <x v="1678"/>
    <x v="0"/>
    <x v="0"/>
    <s v="USD"/>
    <n v="1437627540"/>
    <n v="1435806054"/>
    <b v="0"/>
    <x v="280"/>
    <b v="1"/>
    <s v="food/small batch"/>
    <x v="29"/>
    <n v="74.23"/>
    <x v="7"/>
    <x v="33"/>
  </r>
  <r>
    <n v="2442"/>
    <x v="2442"/>
    <s v="The first tea from a new sustainable tea region in India's young, rising Himalayas."/>
    <n v="24000"/>
    <x v="1679"/>
    <x v="0"/>
    <x v="0"/>
    <s v="USD"/>
    <n v="1426777228"/>
    <n v="1424188828"/>
    <b v="0"/>
    <x v="459"/>
    <b v="1"/>
    <s v="food/small batch"/>
    <x v="9"/>
    <n v="81.25"/>
    <x v="7"/>
    <x v="33"/>
  </r>
  <r>
    <n v="2443"/>
    <x v="2443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x v="409"/>
    <b v="1"/>
    <s v="food/small batch"/>
    <x v="195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x v="42"/>
    <b v="1"/>
    <s v="food/small batch"/>
    <x v="15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x v="248"/>
    <b v="1"/>
    <s v="food/small batch"/>
    <x v="36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x v="112"/>
    <b v="1"/>
    <s v="food/small batch"/>
    <x v="239"/>
    <n v="75.67"/>
    <x v="7"/>
    <x v="33"/>
  </r>
  <r>
    <n v="2447"/>
    <x v="2447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x v="152"/>
    <b v="1"/>
    <s v="food/small batch"/>
    <x v="333"/>
    <n v="31.69"/>
    <x v="7"/>
    <x v="33"/>
  </r>
  <r>
    <n v="2448"/>
    <x v="2448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x v="82"/>
    <b v="1"/>
    <s v="food/small batch"/>
    <x v="29"/>
    <n v="47.78"/>
    <x v="7"/>
    <x v="33"/>
  </r>
  <r>
    <n v="2449"/>
    <x v="2449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x v="148"/>
    <b v="1"/>
    <s v="food/small batch"/>
    <x v="29"/>
    <n v="90"/>
    <x v="7"/>
    <x v="33"/>
  </r>
  <r>
    <n v="2450"/>
    <x v="2450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x v="332"/>
    <b v="1"/>
    <s v="food/small batch"/>
    <x v="21"/>
    <n v="149.31"/>
    <x v="7"/>
    <x v="33"/>
  </r>
  <r>
    <n v="2451"/>
    <x v="2451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x v="153"/>
    <b v="1"/>
    <s v="food/small batch"/>
    <x v="41"/>
    <n v="62.07"/>
    <x v="7"/>
    <x v="33"/>
  </r>
  <r>
    <n v="2452"/>
    <x v="2452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x v="41"/>
    <b v="1"/>
    <s v="food/small batch"/>
    <x v="84"/>
    <n v="53.4"/>
    <x v="7"/>
    <x v="33"/>
  </r>
  <r>
    <n v="2453"/>
    <x v="2453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x v="85"/>
    <b v="1"/>
    <s v="food/small batch"/>
    <x v="19"/>
    <n v="69.27"/>
    <x v="7"/>
    <x v="33"/>
  </r>
  <r>
    <n v="2454"/>
    <x v="2454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x v="208"/>
    <b v="1"/>
    <s v="food/small batch"/>
    <x v="7"/>
    <n v="271.51"/>
    <x v="7"/>
    <x v="33"/>
  </r>
  <r>
    <n v="2455"/>
    <x v="2455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x v="38"/>
    <b v="1"/>
    <s v="food/small batch"/>
    <x v="112"/>
    <n v="34.130000000000003"/>
    <x v="7"/>
    <x v="33"/>
  </r>
  <r>
    <n v="2456"/>
    <x v="2456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x v="85"/>
    <b v="1"/>
    <s v="food/small batch"/>
    <x v="141"/>
    <n v="40.49"/>
    <x v="7"/>
    <x v="33"/>
  </r>
  <r>
    <n v="2457"/>
    <x v="2457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x v="204"/>
    <b v="1"/>
    <s v="food/small batch"/>
    <x v="21"/>
    <n v="189.76"/>
    <x v="7"/>
    <x v="33"/>
  </r>
  <r>
    <n v="2458"/>
    <x v="2458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x v="144"/>
    <b v="1"/>
    <s v="food/small batch"/>
    <x v="5"/>
    <n v="68.86"/>
    <x v="7"/>
    <x v="33"/>
  </r>
  <r>
    <n v="2459"/>
    <x v="2459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x v="460"/>
    <b v="1"/>
    <s v="food/small batch"/>
    <x v="21"/>
    <n v="108.78"/>
    <x v="7"/>
    <x v="33"/>
  </r>
  <r>
    <n v="2460"/>
    <x v="2460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x v="32"/>
    <b v="1"/>
    <s v="food/small batch"/>
    <x v="7"/>
    <n v="125.99"/>
    <x v="7"/>
    <x v="33"/>
  </r>
  <r>
    <n v="2461"/>
    <x v="2461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x v="48"/>
    <b v="1"/>
    <s v="music/indie rock"/>
    <x v="3"/>
    <n v="90.52"/>
    <x v="4"/>
    <x v="14"/>
  </r>
  <r>
    <n v="2462"/>
    <x v="2462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x v="248"/>
    <b v="1"/>
    <s v="music/indie rock"/>
    <x v="38"/>
    <n v="28.88"/>
    <x v="4"/>
    <x v="14"/>
  </r>
  <r>
    <n v="2463"/>
    <x v="2463"/>
    <s v="Emma Ate The Lion's debut full length album"/>
    <n v="2000"/>
    <x v="66"/>
    <x v="0"/>
    <x v="0"/>
    <s v="USD"/>
    <n v="1366138800"/>
    <n v="1362710425"/>
    <b v="0"/>
    <x v="11"/>
    <b v="1"/>
    <s v="music/indie rock"/>
    <x v="31"/>
    <n v="31"/>
    <x v="4"/>
    <x v="14"/>
  </r>
  <r>
    <n v="2464"/>
    <x v="2464"/>
    <s v="The Enemy Feathers are passing the proverbial hat to see if we can raise enough money to complete Our NEW EP"/>
    <n v="2000"/>
    <x v="580"/>
    <x v="0"/>
    <x v="5"/>
    <s v="CAD"/>
    <n v="1443641340"/>
    <n v="1441143397"/>
    <b v="0"/>
    <x v="68"/>
    <b v="1"/>
    <s v="music/indie rock"/>
    <x v="38"/>
    <n v="51.67"/>
    <x v="4"/>
    <x v="14"/>
  </r>
  <r>
    <n v="2465"/>
    <x v="2465"/>
    <s v="An indie band from Spokane, WA looking to master and package their first full length album."/>
    <n v="700"/>
    <x v="1698"/>
    <x v="0"/>
    <x v="0"/>
    <s v="USD"/>
    <n v="1348420548"/>
    <n v="1345828548"/>
    <b v="0"/>
    <x v="53"/>
    <b v="1"/>
    <s v="music/indie rock"/>
    <x v="144"/>
    <n v="26.27"/>
    <x v="4"/>
    <x v="14"/>
  </r>
  <r>
    <n v="2466"/>
    <x v="2466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x v="47"/>
    <b v="1"/>
    <s v="music/indie rock"/>
    <x v="8"/>
    <n v="48.08"/>
    <x v="4"/>
    <x v="14"/>
  </r>
  <r>
    <n v="2467"/>
    <x v="2467"/>
    <s v="We've finished our first EP and we're taking it on the road in three weeks! Help us fund manufacturing?"/>
    <n v="1000"/>
    <x v="1699"/>
    <x v="0"/>
    <x v="0"/>
    <s v="USD"/>
    <n v="1336669200"/>
    <n v="1335473931"/>
    <b v="0"/>
    <x v="68"/>
    <b v="1"/>
    <s v="music/indie rock"/>
    <x v="17"/>
    <n v="27.56"/>
    <x v="4"/>
    <x v="14"/>
  </r>
  <r>
    <n v="2468"/>
    <x v="2468"/>
    <s v="Please donate, support &amp; share this project so that I may be able to record my new EP this fall!"/>
    <n v="2000"/>
    <x v="1700"/>
    <x v="0"/>
    <x v="0"/>
    <s v="USD"/>
    <n v="1351400400"/>
    <n v="1348285321"/>
    <b v="0"/>
    <x v="6"/>
    <b v="1"/>
    <s v="music/indie rock"/>
    <x v="13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x v="5"/>
    <b v="1"/>
    <s v="music/indie rock"/>
    <x v="35"/>
    <n v="29.02"/>
    <x v="4"/>
    <x v="14"/>
  </r>
  <r>
    <n v="2470"/>
    <x v="2470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x v="17"/>
    <b v="1"/>
    <s v="music/indie rock"/>
    <x v="3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x v="57"/>
    <b v="1"/>
    <s v="music/indie rock"/>
    <x v="30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x v="201"/>
    <b v="1"/>
    <s v="music/indie rock"/>
    <x v="104"/>
    <n v="97.9"/>
    <x v="4"/>
    <x v="14"/>
  </r>
  <r>
    <n v="2473"/>
    <x v="2473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x v="5"/>
    <b v="1"/>
    <s v="music/indie rock"/>
    <x v="8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x v="44"/>
    <b v="1"/>
    <s v="music/indie rock"/>
    <x v="8"/>
    <n v="131.58000000000001"/>
    <x v="4"/>
    <x v="14"/>
  </r>
  <r>
    <n v="2475"/>
    <x v="2475"/>
    <s v="Help BRANDTSON and DREAMOVERrecords press their 2004 record, &quot;Send Us A Signal&quot;."/>
    <n v="2500"/>
    <x v="1705"/>
    <x v="0"/>
    <x v="0"/>
    <s v="USD"/>
    <n v="1278799200"/>
    <n v="1273647255"/>
    <b v="0"/>
    <x v="75"/>
    <b v="1"/>
    <s v="music/indie rock"/>
    <x v="2"/>
    <n v="32.32"/>
    <x v="4"/>
    <x v="14"/>
  </r>
  <r>
    <n v="2476"/>
    <x v="2476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x v="165"/>
    <b v="1"/>
    <s v="music/indie rock"/>
    <x v="2"/>
    <n v="61.1"/>
    <x v="4"/>
    <x v="14"/>
  </r>
  <r>
    <n v="2477"/>
    <x v="823"/>
    <s v="Releasing my first album in August, and I need your help in order to get it done!"/>
    <n v="750"/>
    <x v="1707"/>
    <x v="0"/>
    <x v="0"/>
    <s v="USD"/>
    <n v="1344789345"/>
    <n v="1340901345"/>
    <b v="0"/>
    <x v="14"/>
    <b v="1"/>
    <s v="music/indie rock"/>
    <x v="193"/>
    <n v="31.34"/>
    <x v="4"/>
    <x v="14"/>
  </r>
  <r>
    <n v="2478"/>
    <x v="2477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x v="1"/>
    <b v="1"/>
    <s v="music/indie rock"/>
    <x v="30"/>
    <n v="129.11000000000001"/>
    <x v="4"/>
    <x v="14"/>
  </r>
  <r>
    <n v="2479"/>
    <x v="2478"/>
    <s v="Fake Natives is headed on tour this summer. Help them fill their tank with fossil fuels."/>
    <n v="300"/>
    <x v="1709"/>
    <x v="0"/>
    <x v="0"/>
    <s v="USD"/>
    <n v="1343440800"/>
    <n v="1342545994"/>
    <b v="0"/>
    <x v="38"/>
    <b v="1"/>
    <s v="music/indie rock"/>
    <x v="18"/>
    <n v="25.02"/>
    <x v="4"/>
    <x v="14"/>
  </r>
  <r>
    <n v="2480"/>
    <x v="2479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x v="22"/>
    <b v="1"/>
    <s v="music/indie rock"/>
    <x v="8"/>
    <n v="250"/>
    <x v="4"/>
    <x v="14"/>
  </r>
  <r>
    <n v="2481"/>
    <x v="2480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x v="195"/>
    <b v="1"/>
    <s v="music/indie rock"/>
    <x v="40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x v="20"/>
    <b v="1"/>
    <s v="music/indie rock"/>
    <x v="8"/>
    <n v="40.04"/>
    <x v="4"/>
    <x v="14"/>
  </r>
  <r>
    <n v="2483"/>
    <x v="2482"/>
    <s v="Send Intangible Animal on our first West Coast Tour!!! The fate of the world rests in your hands."/>
    <n v="1100"/>
    <x v="1711"/>
    <x v="0"/>
    <x v="0"/>
    <s v="USD"/>
    <n v="1335891603"/>
    <n v="1330711203"/>
    <b v="0"/>
    <x v="10"/>
    <b v="1"/>
    <s v="music/indie rock"/>
    <x v="35"/>
    <n v="65.84"/>
    <x v="4"/>
    <x v="14"/>
  </r>
  <r>
    <n v="2484"/>
    <x v="2483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x v="240"/>
    <b v="1"/>
    <s v="music/indie rock"/>
    <x v="17"/>
    <n v="46.4"/>
    <x v="4"/>
    <x v="14"/>
  </r>
  <r>
    <n v="2485"/>
    <x v="2484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x v="14"/>
    <b v="1"/>
    <s v="music/indie rock"/>
    <x v="3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x v="209"/>
    <b v="1"/>
    <s v="music/indie rock"/>
    <x v="334"/>
    <n v="26.57"/>
    <x v="4"/>
    <x v="14"/>
  </r>
  <r>
    <n v="2487"/>
    <x v="2486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x v="44"/>
    <b v="1"/>
    <s v="music/indie rock"/>
    <x v="8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x v="71"/>
    <b v="1"/>
    <s v="music/indie rock"/>
    <x v="13"/>
    <n v="49.25"/>
    <x v="4"/>
    <x v="14"/>
  </r>
  <r>
    <n v="2489"/>
    <x v="2488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x v="11"/>
    <b v="1"/>
    <s v="music/indie rock"/>
    <x v="84"/>
    <n v="62.38"/>
    <x v="4"/>
    <x v="14"/>
  </r>
  <r>
    <n v="2490"/>
    <x v="2489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x v="38"/>
    <b v="1"/>
    <s v="music/indie rock"/>
    <x v="10"/>
    <n v="37.94"/>
    <x v="4"/>
    <x v="14"/>
  </r>
  <r>
    <n v="2491"/>
    <x v="2490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x v="73"/>
    <b v="1"/>
    <s v="music/indie rock"/>
    <x v="33"/>
    <n v="51.6"/>
    <x v="4"/>
    <x v="14"/>
  </r>
  <r>
    <n v="2492"/>
    <x v="2491"/>
    <s v="We're a band from Hawaii trying to produce our first EP and we need help!"/>
    <n v="600"/>
    <x v="661"/>
    <x v="0"/>
    <x v="0"/>
    <s v="USD"/>
    <n v="1339840740"/>
    <n v="1335397188"/>
    <b v="0"/>
    <x v="74"/>
    <b v="1"/>
    <s v="music/indie rock"/>
    <x v="105"/>
    <n v="27.78"/>
    <x v="4"/>
    <x v="14"/>
  </r>
  <r>
    <n v="2493"/>
    <x v="2492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x v="461"/>
    <b v="1"/>
    <s v="music/indie rock"/>
    <x v="32"/>
    <n v="99.38"/>
    <x v="4"/>
    <x v="14"/>
  </r>
  <r>
    <n v="2494"/>
    <x v="2493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x v="70"/>
    <b v="1"/>
    <s v="music/indie rock"/>
    <x v="7"/>
    <n v="38.85"/>
    <x v="4"/>
    <x v="14"/>
  </r>
  <r>
    <n v="2495"/>
    <x v="2494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x v="288"/>
    <b v="1"/>
    <s v="music/indie rock"/>
    <x v="30"/>
    <n v="45.55"/>
    <x v="4"/>
    <x v="14"/>
  </r>
  <r>
    <n v="2496"/>
    <x v="2495"/>
    <s v="Be a part of making the first Lynn Haven album, &quot;Fair Weather Friends.&quot;"/>
    <n v="6000"/>
    <x v="44"/>
    <x v="0"/>
    <x v="0"/>
    <s v="USD"/>
    <n v="1364597692"/>
    <n v="1361577292"/>
    <b v="0"/>
    <x v="73"/>
    <b v="1"/>
    <s v="music/indie rock"/>
    <x v="8"/>
    <n v="600"/>
    <x v="4"/>
    <x v="14"/>
  </r>
  <r>
    <n v="2497"/>
    <x v="2496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x v="66"/>
    <b v="1"/>
    <s v="music/indie rock"/>
    <x v="40"/>
    <n v="80.55"/>
    <x v="4"/>
    <x v="14"/>
  </r>
  <r>
    <n v="2498"/>
    <x v="2497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x v="9"/>
    <b v="1"/>
    <s v="music/indie rock"/>
    <x v="6"/>
    <n v="52.8"/>
    <x v="4"/>
    <x v="14"/>
  </r>
  <r>
    <n v="2499"/>
    <x v="2498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x v="203"/>
    <b v="1"/>
    <s v="music/indie rock"/>
    <x v="195"/>
    <n v="47.68"/>
    <x v="4"/>
    <x v="14"/>
  </r>
  <r>
    <n v="2500"/>
    <x v="2499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x v="60"/>
    <b v="1"/>
    <s v="music/indie rock"/>
    <x v="40"/>
    <n v="23.45"/>
    <x v="4"/>
    <x v="14"/>
  </r>
  <r>
    <n v="2501"/>
    <x v="2500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x v="63"/>
    <b v="0"/>
    <s v="food/restaurants"/>
    <x v="56"/>
    <n v="40.14"/>
    <x v="7"/>
    <x v="34"/>
  </r>
  <r>
    <n v="2502"/>
    <x v="2501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x v="81"/>
    <b v="0"/>
    <s v="food/restaurants"/>
    <x v="50"/>
    <n v="17.2"/>
    <x v="7"/>
    <x v="34"/>
  </r>
  <r>
    <n v="2503"/>
    <x v="2502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x v="78"/>
    <b v="0"/>
    <s v="food/restaurants"/>
    <x v="50"/>
    <s v="N/A"/>
    <x v="7"/>
    <x v="34"/>
  </r>
  <r>
    <n v="2504"/>
    <x v="2503"/>
    <s v="Halal Restaurant and Internet Cafe 20 percent of profits will go to building masjids."/>
    <n v="35000"/>
    <x v="117"/>
    <x v="2"/>
    <x v="0"/>
    <s v="USD"/>
    <n v="1416014534"/>
    <n v="1413418934"/>
    <b v="0"/>
    <x v="78"/>
    <b v="0"/>
    <s v="food/restaurants"/>
    <x v="50"/>
    <s v="N/A"/>
    <x v="7"/>
    <x v="34"/>
  </r>
  <r>
    <n v="2505"/>
    <x v="2504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x v="78"/>
    <b v="0"/>
    <s v="food/restaurants"/>
    <x v="50"/>
    <s v="N/A"/>
    <x v="7"/>
    <x v="34"/>
  </r>
  <r>
    <n v="2506"/>
    <x v="2505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x v="84"/>
    <b v="0"/>
    <s v="food/restaurants"/>
    <x v="60"/>
    <n v="15"/>
    <x v="7"/>
    <x v="34"/>
  </r>
  <r>
    <n v="2507"/>
    <x v="2506"/>
    <s v="Unique dishes for a unique city!."/>
    <n v="42850"/>
    <x v="117"/>
    <x v="2"/>
    <x v="0"/>
    <s v="USD"/>
    <n v="1431308704"/>
    <n v="1428716704"/>
    <b v="0"/>
    <x v="78"/>
    <b v="0"/>
    <s v="food/restaurants"/>
    <x v="50"/>
    <s v="N/A"/>
    <x v="7"/>
    <x v="34"/>
  </r>
  <r>
    <n v="2508"/>
    <x v="2507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x v="78"/>
    <b v="0"/>
    <s v="food/restaurants"/>
    <x v="50"/>
    <s v="N/A"/>
    <x v="7"/>
    <x v="34"/>
  </r>
  <r>
    <n v="2509"/>
    <x v="2508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x v="33"/>
    <b v="0"/>
    <s v="food/restaurants"/>
    <x v="60"/>
    <n v="35.71"/>
    <x v="7"/>
    <x v="34"/>
  </r>
  <r>
    <n v="2510"/>
    <x v="2509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x v="84"/>
    <b v="0"/>
    <s v="food/restaurants"/>
    <x v="50"/>
    <n v="37.5"/>
    <x v="7"/>
    <x v="34"/>
  </r>
  <r>
    <n v="2511"/>
    <x v="2510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x v="78"/>
    <b v="0"/>
    <s v="food/restaurants"/>
    <x v="50"/>
    <s v="N/A"/>
    <x v="7"/>
    <x v="34"/>
  </r>
  <r>
    <n v="2512"/>
    <x v="2511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x v="78"/>
    <b v="0"/>
    <s v="food/restaurants"/>
    <x v="50"/>
    <s v="N/A"/>
    <x v="7"/>
    <x v="34"/>
  </r>
  <r>
    <n v="2513"/>
    <x v="2512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x v="78"/>
    <b v="0"/>
    <s v="food/restaurants"/>
    <x v="50"/>
    <s v="N/A"/>
    <x v="7"/>
    <x v="34"/>
  </r>
  <r>
    <n v="2514"/>
    <x v="2513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x v="80"/>
    <b v="0"/>
    <s v="food/restaurants"/>
    <x v="53"/>
    <n v="52.5"/>
    <x v="7"/>
    <x v="34"/>
  </r>
  <r>
    <n v="2515"/>
    <x v="2514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x v="8"/>
    <b v="0"/>
    <s v="food/restaurants"/>
    <x v="118"/>
    <n v="77.5"/>
    <x v="7"/>
    <x v="34"/>
  </r>
  <r>
    <n v="2516"/>
    <x v="2515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x v="78"/>
    <b v="0"/>
    <s v="food/restaurants"/>
    <x v="50"/>
    <s v="N/A"/>
    <x v="7"/>
    <x v="34"/>
  </r>
  <r>
    <n v="2517"/>
    <x v="2516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x v="51"/>
    <b v="0"/>
    <s v="food/restaurants"/>
    <x v="54"/>
    <n v="53.55"/>
    <x v="7"/>
    <x v="34"/>
  </r>
  <r>
    <n v="2518"/>
    <x v="2517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x v="78"/>
    <b v="0"/>
    <s v="food/restaurants"/>
    <x v="50"/>
    <s v="N/A"/>
    <x v="7"/>
    <x v="34"/>
  </r>
  <r>
    <n v="2519"/>
    <x v="2518"/>
    <s v="Better than your mom's, better than Cracker Barrel, only at Kelli's Kitchen (all from scratch)."/>
    <n v="150000"/>
    <x v="654"/>
    <x v="2"/>
    <x v="0"/>
    <s v="USD"/>
    <n v="1405741404"/>
    <n v="1403149404"/>
    <b v="0"/>
    <x v="80"/>
    <b v="0"/>
    <s v="food/restaurants"/>
    <x v="50"/>
    <n v="16.25"/>
    <x v="7"/>
    <x v="34"/>
  </r>
  <r>
    <n v="2520"/>
    <x v="2519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x v="78"/>
    <b v="0"/>
    <s v="food/restaurants"/>
    <x v="50"/>
    <s v="N/A"/>
    <x v="7"/>
    <x v="34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x v="462"/>
    <b v="1"/>
    <s v="music/classical music"/>
    <x v="15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x v="74"/>
    <b v="1"/>
    <s v="music/classical music"/>
    <x v="8"/>
    <n v="185.19"/>
    <x v="4"/>
    <x v="35"/>
  </r>
  <r>
    <n v="2523"/>
    <x v="2522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x v="55"/>
    <b v="1"/>
    <s v="music/classical music"/>
    <x v="94"/>
    <n v="54.15"/>
    <x v="4"/>
    <x v="35"/>
  </r>
  <r>
    <n v="2524"/>
    <x v="2523"/>
    <s v="We're bringing some of our favorite music from the past 10 years to disc for the first time ever."/>
    <n v="7500"/>
    <x v="1731"/>
    <x v="0"/>
    <x v="0"/>
    <s v="USD"/>
    <n v="1419136200"/>
    <n v="1416338557"/>
    <b v="0"/>
    <x v="68"/>
    <b v="1"/>
    <s v="music/classical music"/>
    <x v="21"/>
    <n v="177.21"/>
    <x v="4"/>
    <x v="35"/>
  </r>
  <r>
    <n v="2525"/>
    <x v="2524"/>
    <s v="Husband and wife operatic team specializing in German opera. Fundraising for an audition tour of Germany."/>
    <n v="8000"/>
    <x v="1732"/>
    <x v="0"/>
    <x v="0"/>
    <s v="USD"/>
    <n v="1340914571"/>
    <n v="1338322571"/>
    <b v="0"/>
    <x v="144"/>
    <b v="1"/>
    <s v="music/classical music"/>
    <x v="8"/>
    <n v="100.33"/>
    <x v="4"/>
    <x v="35"/>
  </r>
  <r>
    <n v="2526"/>
    <x v="2525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x v="51"/>
    <b v="1"/>
    <s v="music/classical music"/>
    <x v="40"/>
    <n v="136.91"/>
    <x v="4"/>
    <x v="35"/>
  </r>
  <r>
    <n v="2527"/>
    <x v="2526"/>
    <s v="Five Programs of Benjamin Britten's vocal works featuring over 20 extraordinary vocalists and pianists."/>
    <n v="4000"/>
    <x v="1734"/>
    <x v="0"/>
    <x v="0"/>
    <s v="USD"/>
    <n v="1382068740"/>
    <n v="1380477691"/>
    <b v="0"/>
    <x v="26"/>
    <b v="1"/>
    <s v="music/classical music"/>
    <x v="21"/>
    <n v="57.54"/>
    <x v="4"/>
    <x v="35"/>
  </r>
  <r>
    <n v="2528"/>
    <x v="2527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x v="75"/>
    <b v="1"/>
    <s v="music/classical music"/>
    <x v="13"/>
    <n v="52.96"/>
    <x v="4"/>
    <x v="35"/>
  </r>
  <r>
    <n v="2529"/>
    <x v="2528"/>
    <s v="Opera. Short. New."/>
    <n v="6000"/>
    <x v="1736"/>
    <x v="0"/>
    <x v="0"/>
    <s v="USD"/>
    <n v="1332636975"/>
    <n v="1328752575"/>
    <b v="0"/>
    <x v="88"/>
    <b v="1"/>
    <s v="music/classical music"/>
    <x v="3"/>
    <n v="82.33"/>
    <x v="4"/>
    <x v="35"/>
  </r>
  <r>
    <n v="2530"/>
    <x v="2529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x v="53"/>
    <b v="1"/>
    <s v="music/classical music"/>
    <x v="8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x v="42"/>
    <b v="1"/>
    <s v="music/classical music"/>
    <x v="8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x v="65"/>
    <b v="1"/>
    <s v="music/classical music"/>
    <x v="9"/>
    <n v="84.08"/>
    <x v="4"/>
    <x v="35"/>
  </r>
  <r>
    <n v="2533"/>
    <x v="2532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x v="327"/>
    <b v="1"/>
    <s v="music/classical music"/>
    <x v="38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x v="25"/>
    <b v="1"/>
    <s v="music/classical music"/>
    <x v="2"/>
    <n v="150"/>
    <x v="4"/>
    <x v="35"/>
  </r>
  <r>
    <n v="2535"/>
    <x v="2534"/>
    <s v="Mark Hayes: Requiem Recording"/>
    <n v="20000"/>
    <x v="1741"/>
    <x v="0"/>
    <x v="0"/>
    <s v="USD"/>
    <n v="1417463945"/>
    <n v="1414781945"/>
    <b v="0"/>
    <x v="76"/>
    <b v="1"/>
    <s v="music/classical music"/>
    <x v="3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x v="80"/>
    <b v="1"/>
    <s v="music/classical music"/>
    <x v="31"/>
    <n v="7.25"/>
    <x v="4"/>
    <x v="35"/>
  </r>
  <r>
    <n v="2537"/>
    <x v="2536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x v="202"/>
    <b v="1"/>
    <s v="music/classical music"/>
    <x v="5"/>
    <n v="100"/>
    <x v="4"/>
    <x v="35"/>
  </r>
  <r>
    <n v="2538"/>
    <x v="2537"/>
    <s v="I will record 2 of Tomaso Albinoni's concertos for 2 oboes playing both parts myself."/>
    <n v="18000"/>
    <x v="1743"/>
    <x v="0"/>
    <x v="0"/>
    <s v="USD"/>
    <n v="1361681940"/>
    <n v="1359029661"/>
    <b v="0"/>
    <x v="333"/>
    <b v="1"/>
    <s v="music/classical music"/>
    <x v="40"/>
    <n v="109.96"/>
    <x v="4"/>
    <x v="35"/>
  </r>
  <r>
    <n v="2539"/>
    <x v="2538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x v="211"/>
    <b v="1"/>
    <s v="music/classical music"/>
    <x v="8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x v="74"/>
    <b v="1"/>
    <s v="music/classical music"/>
    <x v="33"/>
    <n v="95.74"/>
    <x v="4"/>
    <x v="35"/>
  </r>
  <r>
    <n v="2541"/>
    <x v="2540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x v="287"/>
    <b v="1"/>
    <s v="music/classical music"/>
    <x v="13"/>
    <n v="59.46"/>
    <x v="4"/>
    <x v="35"/>
  </r>
  <r>
    <n v="2542"/>
    <x v="2541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x v="62"/>
    <b v="1"/>
    <s v="music/classical music"/>
    <x v="3"/>
    <n v="55.77"/>
    <x v="4"/>
    <x v="35"/>
  </r>
  <r>
    <n v="2543"/>
    <x v="2542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x v="62"/>
    <b v="1"/>
    <s v="music/classical music"/>
    <x v="94"/>
    <n v="30.08"/>
    <x v="4"/>
    <x v="35"/>
  </r>
  <r>
    <n v="2544"/>
    <x v="2543"/>
    <s v="Bringing choral music and performance opportunities to under-served youth in West Philadelphia"/>
    <n v="5000"/>
    <x v="1749"/>
    <x v="0"/>
    <x v="0"/>
    <s v="USD"/>
    <n v="1341750569"/>
    <n v="1339158569"/>
    <b v="0"/>
    <x v="7"/>
    <b v="1"/>
    <s v="music/classical music"/>
    <x v="7"/>
    <n v="88.44"/>
    <x v="4"/>
    <x v="35"/>
  </r>
  <r>
    <n v="2545"/>
    <x v="2544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x v="42"/>
    <b v="1"/>
    <s v="music/classical music"/>
    <x v="228"/>
    <n v="64.03"/>
    <x v="4"/>
    <x v="35"/>
  </r>
  <r>
    <n v="2546"/>
    <x v="2545"/>
    <s v="We want to release an album of choral music by acclaimed Finnish composer Jaakko MÃ¤ntyjÃ¤rvi in 2014"/>
    <n v="3500"/>
    <x v="1751"/>
    <x v="0"/>
    <x v="0"/>
    <s v="USD"/>
    <n v="1380949200"/>
    <n v="1378586179"/>
    <b v="0"/>
    <x v="71"/>
    <b v="1"/>
    <s v="music/classical music"/>
    <x v="20"/>
    <n v="60.15"/>
    <x v="4"/>
    <x v="35"/>
  </r>
  <r>
    <n v="2547"/>
    <x v="2546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x v="179"/>
    <b v="1"/>
    <s v="music/classical music"/>
    <x v="28"/>
    <n v="49.19"/>
    <x v="4"/>
    <x v="35"/>
  </r>
  <r>
    <n v="2548"/>
    <x v="2547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x v="77"/>
    <b v="1"/>
    <s v="music/classical music"/>
    <x v="21"/>
    <n v="165.16"/>
    <x v="4"/>
    <x v="35"/>
  </r>
  <r>
    <n v="2549"/>
    <x v="2548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x v="77"/>
    <b v="1"/>
    <s v="music/classical music"/>
    <x v="33"/>
    <n v="43.62"/>
    <x v="4"/>
    <x v="35"/>
  </r>
  <r>
    <n v="2550"/>
    <x v="2549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x v="3"/>
    <b v="1"/>
    <s v="music/classical music"/>
    <x v="7"/>
    <n v="43.7"/>
    <x v="4"/>
    <x v="35"/>
  </r>
  <r>
    <n v="2551"/>
    <x v="2550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x v="66"/>
    <b v="1"/>
    <s v="music/classical music"/>
    <x v="33"/>
    <n v="67.42"/>
    <x v="4"/>
    <x v="35"/>
  </r>
  <r>
    <n v="2552"/>
    <x v="2551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x v="59"/>
    <b v="1"/>
    <s v="music/classical music"/>
    <x v="13"/>
    <n v="177.5"/>
    <x v="4"/>
    <x v="35"/>
  </r>
  <r>
    <n v="2553"/>
    <x v="2552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x v="65"/>
    <b v="1"/>
    <s v="music/classical music"/>
    <x v="94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x v="85"/>
    <b v="1"/>
    <s v="music/classical music"/>
    <x v="4"/>
    <n v="54.99"/>
    <x v="4"/>
    <x v="35"/>
  </r>
  <r>
    <n v="2555"/>
    <x v="2554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x v="2"/>
    <b v="1"/>
    <s v="music/classical music"/>
    <x v="13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x v="69"/>
    <b v="1"/>
    <s v="music/classical music"/>
    <x v="6"/>
    <n v="23.12"/>
    <x v="4"/>
    <x v="35"/>
  </r>
  <r>
    <n v="2557"/>
    <x v="2556"/>
    <s v="Raising money for our concert tour of Switzerland and Germany in June/July 2014"/>
    <n v="900"/>
    <x v="1761"/>
    <x v="0"/>
    <x v="1"/>
    <s v="GBP"/>
    <n v="1400176386"/>
    <n v="1397584386"/>
    <b v="0"/>
    <x v="17"/>
    <b v="1"/>
    <s v="music/classical music"/>
    <x v="90"/>
    <n v="29.61"/>
    <x v="4"/>
    <x v="35"/>
  </r>
  <r>
    <n v="2558"/>
    <x v="2557"/>
    <s v="The Hopkins Sinfonia is looking for your support to run our 2015 Season made up of five concerts."/>
    <n v="1250"/>
    <x v="1762"/>
    <x v="0"/>
    <x v="2"/>
    <s v="AUD"/>
    <n v="1430488740"/>
    <n v="1427747906"/>
    <b v="0"/>
    <x v="59"/>
    <b v="1"/>
    <s v="music/classical music"/>
    <x v="15"/>
    <n v="75.61"/>
    <x v="4"/>
    <x v="35"/>
  </r>
  <r>
    <n v="2559"/>
    <x v="2558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x v="20"/>
    <b v="1"/>
    <s v="music/classical music"/>
    <x v="38"/>
    <n v="35.6"/>
    <x v="4"/>
    <x v="35"/>
  </r>
  <r>
    <n v="2560"/>
    <x v="2559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x v="64"/>
    <b v="1"/>
    <s v="music/classical music"/>
    <x v="8"/>
    <n v="143"/>
    <x v="4"/>
    <x v="35"/>
  </r>
  <r>
    <n v="2561"/>
    <x v="2560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x v="78"/>
    <b v="0"/>
    <s v="food/food trucks"/>
    <x v="50"/>
    <s v="N/A"/>
    <x v="7"/>
    <x v="19"/>
  </r>
  <r>
    <n v="2562"/>
    <x v="2561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x v="83"/>
    <b v="0"/>
    <s v="food/food trucks"/>
    <x v="60"/>
    <n v="25"/>
    <x v="7"/>
    <x v="19"/>
  </r>
  <r>
    <n v="2563"/>
    <x v="2562"/>
    <s v="Michigan based bubble tea and specialty ice cream food truck"/>
    <n v="20000"/>
    <x v="117"/>
    <x v="1"/>
    <x v="0"/>
    <s v="USD"/>
    <n v="1438226451"/>
    <n v="1433042451"/>
    <b v="0"/>
    <x v="78"/>
    <b v="0"/>
    <s v="food/food trucks"/>
    <x v="50"/>
    <s v="N/A"/>
    <x v="7"/>
    <x v="19"/>
  </r>
  <r>
    <n v="2564"/>
    <x v="2563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x v="78"/>
    <b v="0"/>
    <s v="food/food trucks"/>
    <x v="50"/>
    <s v="N/A"/>
    <x v="7"/>
    <x v="19"/>
  </r>
  <r>
    <n v="2565"/>
    <x v="2564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x v="29"/>
    <b v="0"/>
    <s v="food/food trucks"/>
    <x v="60"/>
    <n v="100"/>
    <x v="7"/>
    <x v="19"/>
  </r>
  <r>
    <n v="2566"/>
    <x v="2565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x v="78"/>
    <b v="0"/>
    <s v="food/food trucks"/>
    <x v="50"/>
    <s v="N/A"/>
    <x v="7"/>
    <x v="19"/>
  </r>
  <r>
    <n v="2567"/>
    <x v="2566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x v="84"/>
    <b v="0"/>
    <s v="food/food trucks"/>
    <x v="50"/>
    <n v="60"/>
    <x v="7"/>
    <x v="19"/>
  </r>
  <r>
    <n v="2568"/>
    <x v="2567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x v="29"/>
    <b v="0"/>
    <s v="food/food trucks"/>
    <x v="60"/>
    <n v="50"/>
    <x v="7"/>
    <x v="19"/>
  </r>
  <r>
    <n v="2569"/>
    <x v="2568"/>
    <s v="With your help, I would be able to get a truck and start the process of getting it ready for the 2016 season."/>
    <n v="6500"/>
    <x v="1011"/>
    <x v="1"/>
    <x v="0"/>
    <s v="USD"/>
    <n v="1442457112"/>
    <n v="1439865112"/>
    <b v="0"/>
    <x v="84"/>
    <b v="0"/>
    <s v="food/food trucks"/>
    <x v="53"/>
    <n v="72.5"/>
    <x v="7"/>
    <x v="19"/>
  </r>
  <r>
    <n v="2570"/>
    <x v="2569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x v="84"/>
    <b v="0"/>
    <s v="food/food trucks"/>
    <x v="60"/>
    <n v="29.5"/>
    <x v="7"/>
    <x v="19"/>
  </r>
  <r>
    <n v="2571"/>
    <x v="2570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x v="80"/>
    <b v="0"/>
    <s v="food/food trucks"/>
    <x v="50"/>
    <n v="62.5"/>
    <x v="7"/>
    <x v="19"/>
  </r>
  <r>
    <n v="2572"/>
    <x v="2571"/>
    <s v="Mesquite smoked brisket nachos, food truck style, with homemade salsa to make your taste buds dance."/>
    <n v="30000"/>
    <x v="117"/>
    <x v="1"/>
    <x v="0"/>
    <s v="USD"/>
    <n v="1428893517"/>
    <n v="1426301517"/>
    <b v="0"/>
    <x v="78"/>
    <b v="0"/>
    <s v="food/food trucks"/>
    <x v="50"/>
    <s v="N/A"/>
    <x v="7"/>
    <x v="19"/>
  </r>
  <r>
    <n v="2573"/>
    <x v="2572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x v="78"/>
    <b v="0"/>
    <s v="food/food trucks"/>
    <x v="50"/>
    <s v="N/A"/>
    <x v="7"/>
    <x v="19"/>
  </r>
  <r>
    <n v="2574"/>
    <x v="2573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x v="78"/>
    <b v="0"/>
    <s v="food/food trucks"/>
    <x v="50"/>
    <s v="N/A"/>
    <x v="7"/>
    <x v="19"/>
  </r>
  <r>
    <n v="2575"/>
    <x v="2574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x v="78"/>
    <b v="0"/>
    <s v="food/food trucks"/>
    <x v="50"/>
    <s v="N/A"/>
    <x v="7"/>
    <x v="19"/>
  </r>
  <r>
    <n v="2576"/>
    <x v="2575"/>
    <s v="A New Twist with an American and Philippine fast food Mobile Trailer."/>
    <n v="10000"/>
    <x v="117"/>
    <x v="1"/>
    <x v="0"/>
    <s v="USD"/>
    <n v="1428707647"/>
    <n v="1424823247"/>
    <b v="0"/>
    <x v="78"/>
    <b v="0"/>
    <s v="food/food trucks"/>
    <x v="50"/>
    <s v="N/A"/>
    <x v="7"/>
    <x v="19"/>
  </r>
  <r>
    <n v="2577"/>
    <x v="2576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x v="78"/>
    <b v="0"/>
    <s v="food/food trucks"/>
    <x v="50"/>
    <s v="N/A"/>
    <x v="7"/>
    <x v="19"/>
  </r>
  <r>
    <n v="2578"/>
    <x v="2577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x v="78"/>
    <b v="0"/>
    <s v="food/food trucks"/>
    <x v="50"/>
    <s v="N/A"/>
    <x v="7"/>
    <x v="19"/>
  </r>
  <r>
    <n v="2579"/>
    <x v="2578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x v="8"/>
    <b v="0"/>
    <s v="food/food trucks"/>
    <x v="50"/>
    <n v="23.08"/>
    <x v="7"/>
    <x v="19"/>
  </r>
  <r>
    <n v="2580"/>
    <x v="2579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x v="84"/>
    <b v="0"/>
    <s v="food/food trucks"/>
    <x v="60"/>
    <n v="25.5"/>
    <x v="7"/>
    <x v="19"/>
  </r>
  <r>
    <n v="2581"/>
    <x v="2580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x v="202"/>
    <b v="0"/>
    <s v="food/food trucks"/>
    <x v="57"/>
    <n v="48.18"/>
    <x v="7"/>
    <x v="19"/>
  </r>
  <r>
    <n v="2582"/>
    <x v="2581"/>
    <s v="The place where chicken meets liquor for the first time!"/>
    <n v="90000"/>
    <x v="116"/>
    <x v="2"/>
    <x v="0"/>
    <s v="USD"/>
    <n v="1477784634"/>
    <n v="1475192634"/>
    <b v="0"/>
    <x v="29"/>
    <b v="0"/>
    <s v="food/food trucks"/>
    <x v="50"/>
    <n v="1"/>
    <x v="7"/>
    <x v="19"/>
  </r>
  <r>
    <n v="2583"/>
    <x v="2582"/>
    <s v="Crazy Daisy will become the newest member of the food truck distributors in Kansas City, Missouri."/>
    <n v="1000"/>
    <x v="139"/>
    <x v="2"/>
    <x v="0"/>
    <s v="USD"/>
    <n v="1426526880"/>
    <n v="1421346480"/>
    <b v="0"/>
    <x v="81"/>
    <b v="0"/>
    <s v="food/food trucks"/>
    <x v="60"/>
    <n v="1"/>
    <x v="7"/>
    <x v="19"/>
  </r>
  <r>
    <n v="2584"/>
    <x v="2583"/>
    <s v="Bringing quality food to the masses using local premium ingredients, but at a food truck price!"/>
    <n v="10000"/>
    <x v="117"/>
    <x v="2"/>
    <x v="0"/>
    <s v="USD"/>
    <n v="1434341369"/>
    <n v="1431749369"/>
    <b v="0"/>
    <x v="78"/>
    <b v="0"/>
    <s v="food/food trucks"/>
    <x v="50"/>
    <s v="N/A"/>
    <x v="7"/>
    <x v="19"/>
  </r>
  <r>
    <n v="2585"/>
    <x v="2584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x v="29"/>
    <b v="0"/>
    <s v="food/food trucks"/>
    <x v="50"/>
    <n v="50"/>
    <x v="7"/>
    <x v="19"/>
  </r>
  <r>
    <n v="2586"/>
    <x v="2585"/>
    <s v="I would like to bring fresh salad and food to the streets of London at a reasonable price."/>
    <n v="3000"/>
    <x v="139"/>
    <x v="2"/>
    <x v="1"/>
    <s v="GBP"/>
    <n v="1451030136"/>
    <n v="1448438136"/>
    <b v="0"/>
    <x v="29"/>
    <b v="0"/>
    <s v="food/food trucks"/>
    <x v="50"/>
    <n v="5"/>
    <x v="7"/>
    <x v="19"/>
  </r>
  <r>
    <n v="2587"/>
    <x v="2586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x v="79"/>
    <b v="0"/>
    <s v="food/food trucks"/>
    <x v="53"/>
    <n v="202.83"/>
    <x v="7"/>
    <x v="19"/>
  </r>
  <r>
    <n v="2588"/>
    <x v="2587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x v="22"/>
    <b v="0"/>
    <s v="food/food trucks"/>
    <x v="65"/>
    <n v="29.13"/>
    <x v="7"/>
    <x v="19"/>
  </r>
  <r>
    <n v="2589"/>
    <x v="2588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x v="29"/>
    <b v="0"/>
    <s v="food/food trucks"/>
    <x v="50"/>
    <n v="5"/>
    <x v="7"/>
    <x v="19"/>
  </r>
  <r>
    <n v="2590"/>
    <x v="2589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x v="78"/>
    <b v="0"/>
    <s v="food/food trucks"/>
    <x v="50"/>
    <s v="N/A"/>
    <x v="7"/>
    <x v="19"/>
  </r>
  <r>
    <n v="2591"/>
    <x v="2590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x v="84"/>
    <b v="0"/>
    <s v="food/food trucks"/>
    <x v="53"/>
    <n v="13"/>
    <x v="7"/>
    <x v="19"/>
  </r>
  <r>
    <n v="2592"/>
    <x v="2591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x v="29"/>
    <b v="0"/>
    <s v="food/food trucks"/>
    <x v="50"/>
    <n v="50"/>
    <x v="7"/>
    <x v="19"/>
  </r>
  <r>
    <n v="2593"/>
    <x v="2592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x v="78"/>
    <b v="0"/>
    <s v="food/food trucks"/>
    <x v="50"/>
    <s v="N/A"/>
    <x v="7"/>
    <x v="19"/>
  </r>
  <r>
    <n v="2594"/>
    <x v="2593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x v="29"/>
    <b v="0"/>
    <s v="food/food trucks"/>
    <x v="50"/>
    <n v="1"/>
    <x v="7"/>
    <x v="19"/>
  </r>
  <r>
    <n v="2595"/>
    <x v="2594"/>
    <s v="Looking to put the best baked goods in Bowling Green on wheels"/>
    <n v="15000"/>
    <x v="1767"/>
    <x v="2"/>
    <x v="0"/>
    <s v="USD"/>
    <n v="1487915500"/>
    <n v="1485323500"/>
    <b v="0"/>
    <x v="10"/>
    <b v="0"/>
    <s v="food/food trucks"/>
    <x v="81"/>
    <n v="96.05"/>
    <x v="7"/>
    <x v="19"/>
  </r>
  <r>
    <n v="2596"/>
    <x v="2595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x v="74"/>
    <b v="0"/>
    <s v="food/food trucks"/>
    <x v="148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x v="63"/>
    <b v="0"/>
    <s v="food/food trucks"/>
    <x v="52"/>
    <n v="12.14"/>
    <x v="7"/>
    <x v="19"/>
  </r>
  <r>
    <n v="2598"/>
    <x v="2597"/>
    <s v="I'm ready to make Tulsa happy and aware that love and kindness go hand in hand with good food!"/>
    <n v="3000"/>
    <x v="1769"/>
    <x v="2"/>
    <x v="0"/>
    <s v="USD"/>
    <n v="1443039001"/>
    <n v="1440447001"/>
    <b v="0"/>
    <x v="25"/>
    <b v="0"/>
    <s v="food/food trucks"/>
    <x v="115"/>
    <n v="83.57"/>
    <x v="7"/>
    <x v="19"/>
  </r>
  <r>
    <n v="2599"/>
    <x v="2598"/>
    <s v="The Empty Ramekins Catering Group is looking for your help to start up in Miami Florida!!!!"/>
    <n v="9041"/>
    <x v="456"/>
    <x v="2"/>
    <x v="0"/>
    <s v="USD"/>
    <n v="1407089147"/>
    <n v="1403201147"/>
    <b v="0"/>
    <x v="81"/>
    <b v="0"/>
    <s v="food/food trucks"/>
    <x v="60"/>
    <n v="18"/>
    <x v="7"/>
    <x v="19"/>
  </r>
  <r>
    <n v="2600"/>
    <x v="2599"/>
    <s v="On Sunday November 8, 2015 our food truck burned to the ground. Please help us get rebuilt."/>
    <n v="50000"/>
    <x v="1505"/>
    <x v="2"/>
    <x v="0"/>
    <s v="USD"/>
    <n v="1458938200"/>
    <n v="1453757800"/>
    <b v="0"/>
    <x v="209"/>
    <b v="0"/>
    <s v="food/food trucks"/>
    <x v="113"/>
    <n v="115.53"/>
    <x v="7"/>
    <x v="19"/>
  </r>
  <r>
    <n v="2601"/>
    <x v="2600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x v="299"/>
    <b v="1"/>
    <s v="technology/space exploration"/>
    <x v="335"/>
    <n v="21.9"/>
    <x v="2"/>
    <x v="36"/>
  </r>
  <r>
    <n v="2602"/>
    <x v="2601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x v="463"/>
    <b v="1"/>
    <s v="technology/space exploration"/>
    <x v="336"/>
    <n v="80.02"/>
    <x v="2"/>
    <x v="36"/>
  </r>
  <r>
    <n v="2603"/>
    <x v="2602"/>
    <s v="I will be building a mock space station and simulate living on Mars for two weeks."/>
    <n v="1750"/>
    <x v="702"/>
    <x v="0"/>
    <x v="0"/>
    <s v="USD"/>
    <n v="1387835654"/>
    <n v="1386626054"/>
    <b v="1"/>
    <x v="133"/>
    <b v="1"/>
    <s v="technology/space exploration"/>
    <x v="7"/>
    <n v="35.520000000000003"/>
    <x v="2"/>
    <x v="36"/>
  </r>
  <r>
    <n v="2604"/>
    <x v="2603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x v="306"/>
    <b v="1"/>
    <s v="technology/space exploration"/>
    <x v="3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x v="464"/>
    <b v="1"/>
    <s v="technology/space exploration"/>
    <x v="13"/>
    <n v="60.97"/>
    <x v="2"/>
    <x v="36"/>
  </r>
  <r>
    <n v="2606"/>
    <x v="2605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x v="465"/>
    <b v="1"/>
    <s v="technology/space exploration"/>
    <x v="5"/>
    <n v="31.44"/>
    <x v="2"/>
    <x v="36"/>
  </r>
  <r>
    <n v="2607"/>
    <x v="2606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x v="367"/>
    <b v="1"/>
    <s v="technology/space exploration"/>
    <x v="326"/>
    <n v="81.95"/>
    <x v="2"/>
    <x v="36"/>
  </r>
  <r>
    <n v="2608"/>
    <x v="2607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x v="466"/>
    <b v="1"/>
    <s v="technology/space exploration"/>
    <x v="337"/>
    <n v="58.93"/>
    <x v="2"/>
    <x v="36"/>
  </r>
  <r>
    <n v="2609"/>
    <x v="2608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x v="467"/>
    <b v="1"/>
    <s v="technology/space exploration"/>
    <x v="272"/>
    <n v="157.29"/>
    <x v="2"/>
    <x v="36"/>
  </r>
  <r>
    <n v="2610"/>
    <x v="2609"/>
    <s v="Preserve the telescope that Clyde Tombaugh used to discover Pluto for generations to come!"/>
    <n v="22765"/>
    <x v="1778"/>
    <x v="0"/>
    <x v="0"/>
    <s v="USD"/>
    <n v="1471849140"/>
    <n v="1468444125"/>
    <b v="1"/>
    <x v="468"/>
    <b v="1"/>
    <s v="technology/space exploration"/>
    <x v="48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x v="469"/>
    <b v="1"/>
    <s v="technology/space exploration"/>
    <x v="338"/>
    <n v="83.8"/>
    <x v="2"/>
    <x v="36"/>
  </r>
  <r>
    <n v="2612"/>
    <x v="2611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x v="324"/>
    <b v="1"/>
    <s v="technology/space exploration"/>
    <x v="174"/>
    <n v="58.42"/>
    <x v="2"/>
    <x v="36"/>
  </r>
  <r>
    <n v="2613"/>
    <x v="2612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x v="33"/>
    <b v="1"/>
    <s v="technology/space exploration"/>
    <x v="7"/>
    <n v="270.57"/>
    <x v="2"/>
    <x v="36"/>
  </r>
  <r>
    <n v="2614"/>
    <x v="2613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x v="61"/>
    <b v="1"/>
    <s v="technology/space exploration"/>
    <x v="21"/>
    <n v="107.1"/>
    <x v="2"/>
    <x v="36"/>
  </r>
  <r>
    <n v="2615"/>
    <x v="2614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x v="250"/>
    <b v="1"/>
    <s v="technology/space exploration"/>
    <x v="106"/>
    <n v="47.18"/>
    <x v="2"/>
    <x v="36"/>
  </r>
  <r>
    <n v="2616"/>
    <x v="2615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x v="146"/>
    <b v="1"/>
    <s v="technology/space exploration"/>
    <x v="41"/>
    <n v="120.31"/>
    <x v="2"/>
    <x v="36"/>
  </r>
  <r>
    <n v="2617"/>
    <x v="2616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x v="180"/>
    <b v="1"/>
    <s v="technology/space exploration"/>
    <x v="339"/>
    <n v="27.6"/>
    <x v="2"/>
    <x v="36"/>
  </r>
  <r>
    <n v="2618"/>
    <x v="2617"/>
    <s v="LTD ED COLLECTIBLE SPACE ART FEAT. ASTRONAUTS"/>
    <n v="15000"/>
    <x v="1786"/>
    <x v="0"/>
    <x v="0"/>
    <s v="USD"/>
    <n v="1449000061"/>
    <n v="1443812461"/>
    <b v="1"/>
    <x v="99"/>
    <b v="1"/>
    <s v="technology/space exploration"/>
    <x v="2"/>
    <n v="205.3"/>
    <x v="2"/>
    <x v="36"/>
  </r>
  <r>
    <n v="2619"/>
    <x v="2618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x v="28"/>
    <b v="1"/>
    <s v="technology/space exploration"/>
    <x v="340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x v="470"/>
    <b v="1"/>
    <s v="technology/space exploration"/>
    <x v="124"/>
    <n v="74.64"/>
    <x v="2"/>
    <x v="36"/>
  </r>
  <r>
    <n v="2621"/>
    <x v="2620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x v="471"/>
    <b v="1"/>
    <s v="technology/space exploration"/>
    <x v="91"/>
    <n v="47.06"/>
    <x v="2"/>
    <x v="36"/>
  </r>
  <r>
    <n v="2622"/>
    <x v="2621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x v="142"/>
    <b v="1"/>
    <s v="technology/space exploration"/>
    <x v="26"/>
    <n v="26.59"/>
    <x v="2"/>
    <x v="36"/>
  </r>
  <r>
    <n v="2623"/>
    <x v="2622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x v="95"/>
    <b v="1"/>
    <s v="technology/space exploration"/>
    <x v="35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x v="472"/>
    <b v="1"/>
    <s v="technology/space exploration"/>
    <x v="341"/>
    <n v="31.82"/>
    <x v="2"/>
    <x v="36"/>
  </r>
  <r>
    <n v="2625"/>
    <x v="2624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x v="47"/>
    <b v="1"/>
    <s v="technology/space exploration"/>
    <x v="342"/>
    <n v="27.58"/>
    <x v="2"/>
    <x v="36"/>
  </r>
  <r>
    <n v="2626"/>
    <x v="2625"/>
    <s v="Support the accreditation of our online STEM Mentoring Program with the International Mentoring Association"/>
    <n v="2500"/>
    <x v="1794"/>
    <x v="0"/>
    <x v="0"/>
    <s v="USD"/>
    <n v="1433343869"/>
    <n v="1430751869"/>
    <b v="0"/>
    <x v="133"/>
    <b v="1"/>
    <s v="technology/space exploration"/>
    <x v="20"/>
    <n v="56"/>
    <x v="2"/>
    <x v="36"/>
  </r>
  <r>
    <n v="2627"/>
    <x v="2626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x v="43"/>
    <b v="1"/>
    <s v="technology/space exploration"/>
    <x v="343"/>
    <n v="21.56"/>
    <x v="2"/>
    <x v="36"/>
  </r>
  <r>
    <n v="2628"/>
    <x v="2627"/>
    <s v="A high school freshman is sending pie into space and you can be a part of it.  GO SCIENCE!!!"/>
    <n v="839"/>
    <x v="1796"/>
    <x v="0"/>
    <x v="0"/>
    <s v="USD"/>
    <n v="1417389067"/>
    <n v="1415661067"/>
    <b v="0"/>
    <x v="64"/>
    <b v="1"/>
    <s v="technology/space exploration"/>
    <x v="5"/>
    <n v="44.1"/>
    <x v="2"/>
    <x v="36"/>
  </r>
  <r>
    <n v="2629"/>
    <x v="2628"/>
    <s v="The first international contest to let students shape the future of interstellar travel."/>
    <n v="5000"/>
    <x v="1797"/>
    <x v="0"/>
    <x v="1"/>
    <s v="GBP"/>
    <n v="1431608122"/>
    <n v="1429016122"/>
    <b v="0"/>
    <x v="61"/>
    <b v="1"/>
    <s v="technology/space exploration"/>
    <x v="30"/>
    <n v="63.87"/>
    <x v="2"/>
    <x v="36"/>
  </r>
  <r>
    <n v="2630"/>
    <x v="2629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x v="75"/>
    <b v="1"/>
    <s v="technology/space exploration"/>
    <x v="137"/>
    <n v="38.99"/>
    <x v="2"/>
    <x v="36"/>
  </r>
  <r>
    <n v="2631"/>
    <x v="2630"/>
    <s v="Starship Congress 2015 is a deep-space &amp; interstellar science summit staged by Icarus Interstellar."/>
    <n v="20000"/>
    <x v="1799"/>
    <x v="0"/>
    <x v="0"/>
    <s v="USD"/>
    <n v="1440907427"/>
    <n v="1438488227"/>
    <b v="0"/>
    <x v="172"/>
    <b v="1"/>
    <s v="technology/space exploration"/>
    <x v="41"/>
    <n v="80.19"/>
    <x v="2"/>
    <x v="36"/>
  </r>
  <r>
    <n v="2632"/>
    <x v="2631"/>
    <s v="Students from 3 universities are designing a dual stage rocket to test experimental rocket technology."/>
    <n v="1070"/>
    <x v="1800"/>
    <x v="0"/>
    <x v="0"/>
    <s v="USD"/>
    <n v="1464485339"/>
    <n v="1462325339"/>
    <b v="0"/>
    <x v="288"/>
    <b v="1"/>
    <s v="technology/space exploration"/>
    <x v="0"/>
    <n v="34.9"/>
    <x v="2"/>
    <x v="36"/>
  </r>
  <r>
    <n v="2633"/>
    <x v="2632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x v="473"/>
    <b v="1"/>
    <s v="technology/space exploration"/>
    <x v="255"/>
    <n v="89.1"/>
    <x v="2"/>
    <x v="36"/>
  </r>
  <r>
    <n v="2634"/>
    <x v="2633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x v="20"/>
    <b v="1"/>
    <s v="technology/space exploration"/>
    <x v="6"/>
    <n v="39.44"/>
    <x v="2"/>
    <x v="36"/>
  </r>
  <r>
    <n v="2635"/>
    <x v="2634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x v="87"/>
    <b v="1"/>
    <s v="technology/space exploration"/>
    <x v="8"/>
    <n v="136.9"/>
    <x v="2"/>
    <x v="36"/>
  </r>
  <r>
    <n v="2636"/>
    <x v="2635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x v="133"/>
    <b v="1"/>
    <s v="technology/space exploration"/>
    <x v="229"/>
    <n v="37.46"/>
    <x v="2"/>
    <x v="36"/>
  </r>
  <r>
    <n v="2637"/>
    <x v="2636"/>
    <s v="Help us collect the data to solve the mystery of the century: Is light slowing down?"/>
    <n v="500"/>
    <x v="1805"/>
    <x v="0"/>
    <x v="0"/>
    <s v="USD"/>
    <n v="1476277875"/>
    <n v="1474895475"/>
    <b v="0"/>
    <x v="55"/>
    <b v="1"/>
    <s v="technology/space exploration"/>
    <x v="183"/>
    <n v="31.96"/>
    <x v="2"/>
    <x v="36"/>
  </r>
  <r>
    <n v="2638"/>
    <x v="2637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x v="25"/>
    <b v="1"/>
    <s v="technology/space exploration"/>
    <x v="21"/>
    <n v="25.21"/>
    <x v="2"/>
    <x v="36"/>
  </r>
  <r>
    <n v="2639"/>
    <x v="2638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x v="72"/>
    <b v="1"/>
    <s v="technology/space exploration"/>
    <x v="34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x v="50"/>
    <b v="1"/>
    <s v="technology/space exploration"/>
    <x v="6"/>
    <n v="45.94"/>
    <x v="2"/>
    <x v="36"/>
  </r>
  <r>
    <n v="2641"/>
    <x v="2640"/>
    <s v="Building a Flying saucer that has Artificial Intelligent made from sea shell."/>
    <n v="1500"/>
    <x v="493"/>
    <x v="2"/>
    <x v="0"/>
    <s v="USD"/>
    <n v="1410811740"/>
    <n v="1409341863"/>
    <b v="0"/>
    <x v="29"/>
    <b v="0"/>
    <s v="technology/space exploration"/>
    <x v="60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x v="78"/>
    <b v="0"/>
    <s v="technology/space exploration"/>
    <x v="50"/>
    <s v="N/A"/>
    <x v="2"/>
    <x v="36"/>
  </r>
  <r>
    <n v="2643"/>
    <x v="2642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x v="474"/>
    <b v="0"/>
    <s v="technology/space exploration"/>
    <x v="122"/>
    <n v="223.58"/>
    <x v="2"/>
    <x v="36"/>
  </r>
  <r>
    <n v="2644"/>
    <x v="2643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x v="47"/>
    <b v="0"/>
    <s v="technology/space exploration"/>
    <x v="53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x v="23"/>
    <b v="0"/>
    <s v="technology/space exploration"/>
    <x v="57"/>
    <n v="91.3"/>
    <x v="2"/>
    <x v="36"/>
  </r>
  <r>
    <n v="2646"/>
    <x v="2645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x v="475"/>
    <b v="0"/>
    <s v="technology/space exploration"/>
    <x v="59"/>
    <n v="78.67"/>
    <x v="2"/>
    <x v="36"/>
  </r>
  <r>
    <n v="2647"/>
    <x v="2646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x v="83"/>
    <b v="0"/>
    <s v="technology/space exploration"/>
    <x v="60"/>
    <n v="12"/>
    <x v="2"/>
    <x v="36"/>
  </r>
  <r>
    <n v="2648"/>
    <x v="2647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x v="79"/>
    <b v="0"/>
    <s v="technology/space exploration"/>
    <x v="60"/>
    <n v="17.670000000000002"/>
    <x v="2"/>
    <x v="36"/>
  </r>
  <r>
    <n v="2649"/>
    <x v="2648"/>
    <s v="They have launched a Kickstarter."/>
    <n v="125000"/>
    <x v="1811"/>
    <x v="1"/>
    <x v="0"/>
    <s v="USD"/>
    <n v="1454370941"/>
    <n v="1449186941"/>
    <b v="0"/>
    <x v="83"/>
    <b v="0"/>
    <s v="technology/space exploration"/>
    <x v="50"/>
    <n v="41.33"/>
    <x v="2"/>
    <x v="36"/>
  </r>
  <r>
    <n v="2650"/>
    <x v="2649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x v="81"/>
    <b v="0"/>
    <s v="technology/space exploration"/>
    <x v="60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x v="57"/>
    <b v="0"/>
    <s v="technology/space exploration"/>
    <x v="53"/>
    <n v="307.82"/>
    <x v="2"/>
    <x v="36"/>
  </r>
  <r>
    <n v="2652"/>
    <x v="2651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x v="202"/>
    <b v="0"/>
    <s v="technology/space exploration"/>
    <x v="60"/>
    <n v="80.45"/>
    <x v="2"/>
    <x v="36"/>
  </r>
  <r>
    <n v="2653"/>
    <x v="2652"/>
    <s v="DREAM BIG. Explore the universe through STEAM education. (Science, Technology, Engineering, Art, Mathematics)"/>
    <n v="51000"/>
    <x v="1814"/>
    <x v="1"/>
    <x v="0"/>
    <s v="USD"/>
    <n v="1402632000"/>
    <n v="1399909127"/>
    <b v="0"/>
    <x v="16"/>
    <b v="0"/>
    <s v="technology/space exploration"/>
    <x v="81"/>
    <n v="83.94"/>
    <x v="2"/>
    <x v="36"/>
  </r>
  <r>
    <n v="2654"/>
    <x v="2653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x v="79"/>
    <b v="0"/>
    <s v="technology/space exploration"/>
    <x v="50"/>
    <n v="8.5"/>
    <x v="2"/>
    <x v="36"/>
  </r>
  <r>
    <n v="2655"/>
    <x v="2654"/>
    <s v="Thank you for your support!"/>
    <n v="15000"/>
    <x v="1815"/>
    <x v="1"/>
    <x v="0"/>
    <s v="USD"/>
    <n v="1455048000"/>
    <n v="1452631647"/>
    <b v="0"/>
    <x v="68"/>
    <b v="0"/>
    <s v="technology/space exploration"/>
    <x v="70"/>
    <n v="73.37"/>
    <x v="2"/>
    <x v="36"/>
  </r>
  <r>
    <n v="2656"/>
    <x v="2655"/>
    <s v="MoonWatcher will be bringing the Moon closer to all of us."/>
    <n v="150000"/>
    <x v="1816"/>
    <x v="1"/>
    <x v="0"/>
    <s v="USD"/>
    <n v="1489345200"/>
    <n v="1485966688"/>
    <b v="0"/>
    <x v="215"/>
    <b v="0"/>
    <s v="technology/space exploration"/>
    <x v="57"/>
    <n v="112.86"/>
    <x v="2"/>
    <x v="36"/>
  </r>
  <r>
    <n v="2657"/>
    <x v="2656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x v="211"/>
    <b v="0"/>
    <s v="technology/space exploration"/>
    <x v="118"/>
    <n v="95.28"/>
    <x v="2"/>
    <x v="36"/>
  </r>
  <r>
    <n v="2658"/>
    <x v="2657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x v="80"/>
    <b v="0"/>
    <s v="technology/space exploration"/>
    <x v="50"/>
    <n v="22.75"/>
    <x v="2"/>
    <x v="36"/>
  </r>
  <r>
    <n v="2659"/>
    <x v="2658"/>
    <s v="test"/>
    <n v="49000"/>
    <x v="1819"/>
    <x v="1"/>
    <x v="0"/>
    <s v="USD"/>
    <n v="1429321210"/>
    <n v="1426729210"/>
    <b v="0"/>
    <x v="73"/>
    <b v="0"/>
    <s v="technology/space exploration"/>
    <x v="56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x v="81"/>
    <b v="0"/>
    <s v="technology/space exploration"/>
    <x v="50"/>
    <n v="3.8"/>
    <x v="2"/>
    <x v="36"/>
  </r>
  <r>
    <n v="2661"/>
    <x v="2660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x v="65"/>
    <b v="1"/>
    <s v="technology/makerspaces"/>
    <x v="33"/>
    <n v="85.75"/>
    <x v="2"/>
    <x v="37"/>
  </r>
  <r>
    <n v="2662"/>
    <x v="2661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x v="144"/>
    <b v="1"/>
    <s v="technology/makerspaces"/>
    <x v="13"/>
    <n v="267"/>
    <x v="2"/>
    <x v="37"/>
  </r>
  <r>
    <n v="2663"/>
    <x v="2662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x v="66"/>
    <b v="1"/>
    <s v="technology/makerspaces"/>
    <x v="2"/>
    <n v="373.56"/>
    <x v="2"/>
    <x v="37"/>
  </r>
  <r>
    <n v="2664"/>
    <x v="2663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x v="201"/>
    <b v="1"/>
    <s v="technology/makerspaces"/>
    <x v="33"/>
    <n v="174.04"/>
    <x v="2"/>
    <x v="37"/>
  </r>
  <r>
    <n v="2665"/>
    <x v="2664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x v="67"/>
    <b v="1"/>
    <s v="technology/makerspaces"/>
    <x v="4"/>
    <n v="93.7"/>
    <x v="2"/>
    <x v="37"/>
  </r>
  <r>
    <n v="2666"/>
    <x v="2665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x v="190"/>
    <b v="1"/>
    <s v="technology/makerspaces"/>
    <x v="175"/>
    <n v="77.33"/>
    <x v="2"/>
    <x v="37"/>
  </r>
  <r>
    <n v="2667"/>
    <x v="2666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x v="59"/>
    <b v="1"/>
    <s v="technology/makerspaces"/>
    <x v="38"/>
    <n v="92.22"/>
    <x v="2"/>
    <x v="37"/>
  </r>
  <r>
    <n v="2668"/>
    <x v="2667"/>
    <s v="Creativity on the go! |_x000a_CrÃ©ativitÃ© en mouvement !"/>
    <n v="1000"/>
    <x v="1240"/>
    <x v="0"/>
    <x v="5"/>
    <s v="CAD"/>
    <n v="1447079520"/>
    <n v="1443449265"/>
    <b v="0"/>
    <x v="33"/>
    <b v="1"/>
    <s v="technology/makerspaces"/>
    <x v="193"/>
    <n v="60.96"/>
    <x v="2"/>
    <x v="37"/>
  </r>
  <r>
    <n v="2669"/>
    <x v="2668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x v="202"/>
    <b v="1"/>
    <s v="technology/makerspaces"/>
    <x v="105"/>
    <n v="91"/>
    <x v="2"/>
    <x v="37"/>
  </r>
  <r>
    <n v="2670"/>
    <x v="2669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x v="65"/>
    <b v="0"/>
    <s v="technology/makerspaces"/>
    <x v="52"/>
    <n v="41.58"/>
    <x v="2"/>
    <x v="37"/>
  </r>
  <r>
    <n v="2671"/>
    <x v="2670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x v="87"/>
    <b v="0"/>
    <s v="technology/makerspaces"/>
    <x v="57"/>
    <n v="33.76"/>
    <x v="2"/>
    <x v="37"/>
  </r>
  <r>
    <n v="2672"/>
    <x v="2671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x v="5"/>
    <b v="0"/>
    <s v="technology/makerspaces"/>
    <x v="69"/>
    <n v="70.62"/>
    <x v="2"/>
    <x v="37"/>
  </r>
  <r>
    <n v="2673"/>
    <x v="2672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x v="36"/>
    <b v="0"/>
    <s v="technology/makerspaces"/>
    <x v="5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x v="199"/>
    <b v="0"/>
    <s v="technology/makerspaces"/>
    <x v="163"/>
    <n v="128.62"/>
    <x v="2"/>
    <x v="37"/>
  </r>
  <r>
    <n v="2675"/>
    <x v="2674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x v="60"/>
    <b v="0"/>
    <s v="technology/makerspaces"/>
    <x v="59"/>
    <n v="65.41"/>
    <x v="2"/>
    <x v="37"/>
  </r>
  <r>
    <n v="2676"/>
    <x v="2675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x v="82"/>
    <b v="0"/>
    <s v="technology/makerspaces"/>
    <x v="119"/>
    <n v="117.56"/>
    <x v="2"/>
    <x v="37"/>
  </r>
  <r>
    <n v="2677"/>
    <x v="2676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x v="74"/>
    <b v="0"/>
    <s v="technology/makerspaces"/>
    <x v="8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x v="84"/>
    <b v="0"/>
    <s v="technology/makerspaces"/>
    <x v="50"/>
    <n v="550"/>
    <x v="2"/>
    <x v="37"/>
  </r>
  <r>
    <n v="2679"/>
    <x v="2678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x v="83"/>
    <b v="0"/>
    <s v="technology/makerspaces"/>
    <x v="50"/>
    <n v="44"/>
    <x v="2"/>
    <x v="37"/>
  </r>
  <r>
    <n v="2680"/>
    <x v="2679"/>
    <s v="iHeartPillow, Connecting loved ones"/>
    <n v="32000"/>
    <x v="1836"/>
    <x v="2"/>
    <x v="3"/>
    <s v="EUR"/>
    <n v="1459915491"/>
    <n v="1457327091"/>
    <b v="0"/>
    <x v="80"/>
    <b v="0"/>
    <s v="technology/makerspaces"/>
    <x v="60"/>
    <n v="69"/>
    <x v="2"/>
    <x v="37"/>
  </r>
  <r>
    <n v="2681"/>
    <x v="2680"/>
    <s v="Jolly's Hot Dogs: A beef hot dog topped with deliciously seasoned ground beef, mustard and minced onions."/>
    <n v="8000"/>
    <x v="434"/>
    <x v="2"/>
    <x v="0"/>
    <s v="USD"/>
    <n v="1405027750"/>
    <n v="1402867750"/>
    <b v="0"/>
    <x v="84"/>
    <b v="0"/>
    <s v="food/food trucks"/>
    <x v="60"/>
    <n v="27.5"/>
    <x v="7"/>
    <x v="19"/>
  </r>
  <r>
    <n v="2682"/>
    <x v="2681"/>
    <s v="Gourmet Toast is the culinary combination, neigh, perfection of America's most under-utilized snack: Toast."/>
    <n v="6000"/>
    <x v="1837"/>
    <x v="2"/>
    <x v="0"/>
    <s v="USD"/>
    <n v="1416635940"/>
    <n v="1413838540"/>
    <b v="0"/>
    <x v="9"/>
    <b v="0"/>
    <s v="food/food trucks"/>
    <x v="58"/>
    <n v="84.9"/>
    <x v="7"/>
    <x v="19"/>
  </r>
  <r>
    <n v="2683"/>
    <x v="2682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x v="83"/>
    <b v="0"/>
    <s v="food/food trucks"/>
    <x v="50"/>
    <n v="12"/>
    <x v="7"/>
    <x v="19"/>
  </r>
  <r>
    <n v="2684"/>
    <x v="2683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x v="80"/>
    <b v="0"/>
    <s v="food/food trucks"/>
    <x v="60"/>
    <n v="200"/>
    <x v="7"/>
    <x v="19"/>
  </r>
  <r>
    <n v="2685"/>
    <x v="2684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x v="29"/>
    <b v="0"/>
    <s v="food/food trucks"/>
    <x v="50"/>
    <n v="10"/>
    <x v="7"/>
    <x v="19"/>
  </r>
  <r>
    <n v="2686"/>
    <x v="2685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x v="78"/>
    <b v="0"/>
    <s v="food/food trucks"/>
    <x v="50"/>
    <s v="N/A"/>
    <x v="7"/>
    <x v="19"/>
  </r>
  <r>
    <n v="2687"/>
    <x v="2686"/>
    <s v="Your American Pizzas, Wings, Stuffed Gouda Burger, Sweet &amp; Russet Potato Fries served on a food Truck!!"/>
    <n v="15000"/>
    <x v="117"/>
    <x v="2"/>
    <x v="0"/>
    <s v="USD"/>
    <n v="1435591318"/>
    <n v="1432999318"/>
    <b v="0"/>
    <x v="78"/>
    <b v="0"/>
    <s v="food/food trucks"/>
    <x v="50"/>
    <s v="N/A"/>
    <x v="7"/>
    <x v="19"/>
  </r>
  <r>
    <n v="2688"/>
    <x v="2687"/>
    <s v="The amazing gourmet Mac N Cheez Food Truck Campaigne!"/>
    <n v="50000"/>
    <x v="1838"/>
    <x v="2"/>
    <x v="0"/>
    <s v="USD"/>
    <n v="1424746800"/>
    <n v="1422067870"/>
    <b v="0"/>
    <x v="25"/>
    <b v="0"/>
    <s v="food/food trucks"/>
    <x v="50"/>
    <n v="5.29"/>
    <x v="7"/>
    <x v="19"/>
  </r>
  <r>
    <n v="2689"/>
    <x v="2688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x v="29"/>
    <b v="0"/>
    <s v="food/food trucks"/>
    <x v="50"/>
    <n v="1"/>
    <x v="7"/>
    <x v="19"/>
  </r>
  <r>
    <n v="2690"/>
    <x v="2689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x v="115"/>
    <b v="0"/>
    <s v="food/food trucks"/>
    <x v="57"/>
    <n v="72.760000000000005"/>
    <x v="7"/>
    <x v="19"/>
  </r>
  <r>
    <n v="2691"/>
    <x v="2690"/>
    <s v="A Great New local Food Truck serving up ethnic fusion inspired eats in Ottawa."/>
    <n v="65000"/>
    <x v="428"/>
    <x v="2"/>
    <x v="5"/>
    <s v="CAD"/>
    <n v="1431278557"/>
    <n v="1427390557"/>
    <b v="0"/>
    <x v="84"/>
    <b v="0"/>
    <s v="food/food trucks"/>
    <x v="5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x v="29"/>
    <b v="0"/>
    <s v="food/food trucks"/>
    <x v="60"/>
    <n v="25"/>
    <x v="7"/>
    <x v="19"/>
  </r>
  <r>
    <n v="2693"/>
    <x v="2692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x v="83"/>
    <b v="0"/>
    <s v="food/food trucks"/>
    <x v="60"/>
    <n v="13.33"/>
    <x v="7"/>
    <x v="19"/>
  </r>
  <r>
    <n v="2694"/>
    <x v="2693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x v="29"/>
    <b v="0"/>
    <s v="food/food trucks"/>
    <x v="50"/>
    <n v="1"/>
    <x v="7"/>
    <x v="19"/>
  </r>
  <r>
    <n v="2695"/>
    <x v="2694"/>
    <s v="I am creating food magic on the go! Amazing food isn't just for sitdown restaraunts anymore!"/>
    <n v="15000"/>
    <x v="1840"/>
    <x v="2"/>
    <x v="0"/>
    <s v="USD"/>
    <n v="1428981718"/>
    <n v="1423801318"/>
    <b v="0"/>
    <x v="83"/>
    <b v="0"/>
    <s v="food/food trucks"/>
    <x v="50"/>
    <n v="23.67"/>
    <x v="7"/>
    <x v="19"/>
  </r>
  <r>
    <n v="2696"/>
    <x v="2695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x v="44"/>
    <b v="0"/>
    <s v="food/food trucks"/>
    <x v="52"/>
    <n v="89.21"/>
    <x v="7"/>
    <x v="19"/>
  </r>
  <r>
    <n v="2697"/>
    <x v="2696"/>
    <s v="Stuffed waffles made from Dough. Sweet, savory, salty and then stuffed with meats, fruits, and sauces!"/>
    <n v="23000"/>
    <x v="1842"/>
    <x v="2"/>
    <x v="0"/>
    <s v="USD"/>
    <n v="1438552800"/>
    <n v="1435876423"/>
    <b v="0"/>
    <x v="47"/>
    <b v="0"/>
    <s v="food/food trucks"/>
    <x v="73"/>
    <n v="116.56"/>
    <x v="7"/>
    <x v="19"/>
  </r>
  <r>
    <n v="2698"/>
    <x v="2697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x v="84"/>
    <b v="0"/>
    <s v="food/food trucks"/>
    <x v="50"/>
    <n v="13.01"/>
    <x v="7"/>
    <x v="19"/>
  </r>
  <r>
    <n v="2699"/>
    <x v="2698"/>
    <s v="Hi, I want make my first bakery. Food truck was great, but I not have a car licence. So, help me to be my dream!"/>
    <n v="2"/>
    <x v="117"/>
    <x v="2"/>
    <x v="5"/>
    <s v="CAD"/>
    <n v="1407533463"/>
    <n v="1404941463"/>
    <b v="0"/>
    <x v="78"/>
    <b v="0"/>
    <s v="food/food trucks"/>
    <x v="50"/>
    <s v="N/A"/>
    <x v="7"/>
    <x v="19"/>
  </r>
  <r>
    <n v="2700"/>
    <x v="2699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x v="80"/>
    <b v="0"/>
    <s v="food/food trucks"/>
    <x v="60"/>
    <n v="17.5"/>
    <x v="7"/>
    <x v="19"/>
  </r>
  <r>
    <n v="2701"/>
    <x v="2700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x v="67"/>
    <b v="0"/>
    <s v="theater/spaces"/>
    <x v="132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x v="55"/>
    <b v="0"/>
    <s v="theater/spaces"/>
    <x v="122"/>
    <n v="132.35"/>
    <x v="1"/>
    <x v="38"/>
  </r>
  <r>
    <n v="2703"/>
    <x v="2702"/>
    <s v="Â¡Tu nuevo espacio cultural multidisciplinario en el centro de Pachuca, Hidalgo"/>
    <n v="40000"/>
    <x v="1845"/>
    <x v="3"/>
    <x v="14"/>
    <s v="MXN"/>
    <n v="1490196830"/>
    <n v="1485016430"/>
    <b v="0"/>
    <x v="43"/>
    <b v="0"/>
    <s v="theater/spaces"/>
    <x v="3"/>
    <n v="922.22"/>
    <x v="1"/>
    <x v="38"/>
  </r>
  <r>
    <n v="2704"/>
    <x v="2703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x v="63"/>
    <b v="0"/>
    <s v="theater/spaces"/>
    <x v="52"/>
    <n v="163.57"/>
    <x v="1"/>
    <x v="38"/>
  </r>
  <r>
    <n v="2705"/>
    <x v="2704"/>
    <s v="Help light the lights at the historic Fischer Theatre in Danville, IL."/>
    <n v="16500"/>
    <x v="1846"/>
    <x v="3"/>
    <x v="0"/>
    <s v="USD"/>
    <n v="1490389158"/>
    <n v="1486504758"/>
    <b v="0"/>
    <x v="22"/>
    <b v="0"/>
    <s v="theater/spaces"/>
    <x v="57"/>
    <n v="217.38"/>
    <x v="1"/>
    <x v="38"/>
  </r>
  <r>
    <n v="2706"/>
    <x v="2705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x v="40"/>
    <b v="1"/>
    <s v="theater/spaces"/>
    <x v="20"/>
    <n v="149.44"/>
    <x v="1"/>
    <x v="38"/>
  </r>
  <r>
    <n v="2707"/>
    <x v="2706"/>
    <s v="A new performance space in Seattle. A place for artists, comedians, and audiences to meet and collaborate!"/>
    <n v="8000"/>
    <x v="1848"/>
    <x v="0"/>
    <x v="0"/>
    <s v="USD"/>
    <n v="1369637940"/>
    <n v="1367088443"/>
    <b v="1"/>
    <x v="476"/>
    <b v="1"/>
    <s v="theater/spaces"/>
    <x v="345"/>
    <n v="71.239999999999995"/>
    <x v="1"/>
    <x v="38"/>
  </r>
  <r>
    <n v="2708"/>
    <x v="2707"/>
    <s v="Angel Comedy Club: A permanent home for Londonâ€™s loveliest comedy night - a community comedy club"/>
    <n v="20000"/>
    <x v="1849"/>
    <x v="0"/>
    <x v="1"/>
    <s v="GBP"/>
    <n v="1469119526"/>
    <n v="1463935526"/>
    <b v="1"/>
    <x v="477"/>
    <b v="1"/>
    <s v="theater/spaces"/>
    <x v="145"/>
    <n v="44.46"/>
    <x v="1"/>
    <x v="38"/>
  </r>
  <r>
    <n v="2709"/>
    <x v="2708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x v="478"/>
    <b v="1"/>
    <s v="theater/spaces"/>
    <x v="21"/>
    <n v="164.94"/>
    <x v="1"/>
    <x v="38"/>
  </r>
  <r>
    <n v="2710"/>
    <x v="2709"/>
    <s v="Building Brooklyn's own creative venue for circus, theater and events of all types."/>
    <n v="60000"/>
    <x v="1851"/>
    <x v="0"/>
    <x v="0"/>
    <s v="USD"/>
    <n v="1407549600"/>
    <n v="1404797428"/>
    <b v="1"/>
    <x v="479"/>
    <b v="1"/>
    <s v="theater/spaces"/>
    <x v="224"/>
    <n v="84.87"/>
    <x v="1"/>
    <x v="38"/>
  </r>
  <r>
    <n v="2711"/>
    <x v="2710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x v="196"/>
    <b v="1"/>
    <s v="theater/spaces"/>
    <x v="7"/>
    <n v="53.95"/>
    <x v="1"/>
    <x v="38"/>
  </r>
  <r>
    <n v="2712"/>
    <x v="2711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x v="235"/>
    <b v="1"/>
    <s v="theater/spaces"/>
    <x v="26"/>
    <n v="50.53"/>
    <x v="1"/>
    <x v="38"/>
  </r>
  <r>
    <n v="2713"/>
    <x v="2712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x v="480"/>
    <b v="1"/>
    <s v="theater/spaces"/>
    <x v="21"/>
    <n v="108"/>
    <x v="1"/>
    <x v="38"/>
  </r>
  <r>
    <n v="2714"/>
    <x v="2713"/>
    <s v="The Crane will be the new home for independent theater in Northeast Minneapolis"/>
    <n v="25000"/>
    <x v="1855"/>
    <x v="0"/>
    <x v="0"/>
    <s v="USD"/>
    <n v="1476486000"/>
    <n v="1474040596"/>
    <b v="1"/>
    <x v="120"/>
    <b v="1"/>
    <s v="theater/spaces"/>
    <x v="31"/>
    <n v="95.37"/>
    <x v="1"/>
    <x v="38"/>
  </r>
  <r>
    <n v="2715"/>
    <x v="2714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x v="481"/>
    <b v="1"/>
    <s v="theater/spaces"/>
    <x v="213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x v="482"/>
    <b v="1"/>
    <s v="theater/spaces"/>
    <x v="28"/>
    <n v="64.16"/>
    <x v="1"/>
    <x v="38"/>
  </r>
  <r>
    <n v="2717"/>
    <x v="2716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x v="166"/>
    <b v="1"/>
    <s v="theater/spaces"/>
    <x v="28"/>
    <n v="92.39"/>
    <x v="1"/>
    <x v="38"/>
  </r>
  <r>
    <n v="2718"/>
    <x v="2717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x v="265"/>
    <b v="1"/>
    <s v="theater/spaces"/>
    <x v="3"/>
    <n v="125.98"/>
    <x v="1"/>
    <x v="38"/>
  </r>
  <r>
    <n v="2719"/>
    <x v="2718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x v="50"/>
    <b v="1"/>
    <s v="theater/spaces"/>
    <x v="15"/>
    <n v="94.64"/>
    <x v="1"/>
    <x v="38"/>
  </r>
  <r>
    <n v="2720"/>
    <x v="2719"/>
    <s v="An improv, sketch and experimental comedy and cocktail venue in downtown Grand Rapids, Michigan"/>
    <n v="25000"/>
    <x v="1861"/>
    <x v="0"/>
    <x v="0"/>
    <s v="USD"/>
    <n v="1478866253"/>
    <n v="1476270653"/>
    <b v="0"/>
    <x v="210"/>
    <b v="1"/>
    <s v="theater/spaces"/>
    <x v="90"/>
    <n v="170.7"/>
    <x v="1"/>
    <x v="38"/>
  </r>
  <r>
    <n v="2721"/>
    <x v="2720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x v="314"/>
    <b v="1"/>
    <s v="technology/hardware"/>
    <x v="346"/>
    <n v="40.76"/>
    <x v="2"/>
    <x v="30"/>
  </r>
  <r>
    <n v="2722"/>
    <x v="2721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x v="333"/>
    <b v="1"/>
    <s v="technology/hardware"/>
    <x v="169"/>
    <n v="68.25"/>
    <x v="2"/>
    <x v="30"/>
  </r>
  <r>
    <n v="2723"/>
    <x v="2722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x v="282"/>
    <b v="1"/>
    <s v="technology/hardware"/>
    <x v="49"/>
    <n v="95.49"/>
    <x v="2"/>
    <x v="30"/>
  </r>
  <r>
    <n v="2724"/>
    <x v="2723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x v="483"/>
    <b v="1"/>
    <s v="technology/hardware"/>
    <x v="347"/>
    <n v="7.19"/>
    <x v="2"/>
    <x v="30"/>
  </r>
  <r>
    <n v="2725"/>
    <x v="2724"/>
    <s v="Best Net Zero energy solution for new or existing house (no more heating or electricity bills)."/>
    <n v="40000"/>
    <x v="1866"/>
    <x v="0"/>
    <x v="5"/>
    <s v="CAD"/>
    <n v="1488390735"/>
    <n v="1484070735"/>
    <b v="0"/>
    <x v="116"/>
    <b v="1"/>
    <s v="technology/hardware"/>
    <x v="14"/>
    <n v="511.65"/>
    <x v="2"/>
    <x v="30"/>
  </r>
  <r>
    <n v="2726"/>
    <x v="2725"/>
    <s v="Krimston TWO: iPhone Dual SIM Case"/>
    <n v="100000"/>
    <x v="1867"/>
    <x v="0"/>
    <x v="0"/>
    <s v="USD"/>
    <n v="1461333311"/>
    <n v="1458741311"/>
    <b v="0"/>
    <x v="442"/>
    <b v="1"/>
    <s v="technology/hardware"/>
    <x v="6"/>
    <n v="261.75"/>
    <x v="2"/>
    <x v="30"/>
  </r>
  <r>
    <n v="2727"/>
    <x v="2726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x v="484"/>
    <b v="1"/>
    <s v="technology/hardware"/>
    <x v="348"/>
    <n v="69.760000000000005"/>
    <x v="2"/>
    <x v="30"/>
  </r>
  <r>
    <n v="2728"/>
    <x v="2727"/>
    <s v="SSD, WiFi, RTC w/Battery and high power USB all in one shield."/>
    <n v="15000"/>
    <x v="1869"/>
    <x v="0"/>
    <x v="0"/>
    <s v="USD"/>
    <n v="1451485434"/>
    <n v="1448461434"/>
    <b v="0"/>
    <x v="413"/>
    <b v="1"/>
    <s v="technology/hardware"/>
    <x v="180"/>
    <n v="77.23"/>
    <x v="2"/>
    <x v="30"/>
  </r>
  <r>
    <n v="2729"/>
    <x v="2728"/>
    <s v="A luggage that is more than a luggage! It is what you want it to be."/>
    <n v="7500"/>
    <x v="1870"/>
    <x v="0"/>
    <x v="0"/>
    <s v="USD"/>
    <n v="1430459197"/>
    <n v="1427867197"/>
    <b v="0"/>
    <x v="23"/>
    <b v="1"/>
    <s v="technology/hardware"/>
    <x v="3"/>
    <n v="340.57"/>
    <x v="2"/>
    <x v="30"/>
  </r>
  <r>
    <n v="2730"/>
    <x v="2729"/>
    <s v="The world's most powerful portable speaker and guitar amplifier. Turns any surface into a speaker."/>
    <n v="27000"/>
    <x v="1871"/>
    <x v="0"/>
    <x v="0"/>
    <s v="USD"/>
    <n v="1366635575"/>
    <n v="1363611575"/>
    <b v="0"/>
    <x v="345"/>
    <b v="1"/>
    <s v="technology/hardware"/>
    <x v="106"/>
    <n v="67.42"/>
    <x v="2"/>
    <x v="30"/>
  </r>
  <r>
    <n v="2731"/>
    <x v="2730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x v="77"/>
    <b v="1"/>
    <s v="technology/hardware"/>
    <x v="3"/>
    <n v="845.7"/>
    <x v="2"/>
    <x v="30"/>
  </r>
  <r>
    <n v="2732"/>
    <x v="2731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x v="96"/>
    <b v="1"/>
    <s v="technology/hardware"/>
    <x v="90"/>
    <n v="97.19"/>
    <x v="2"/>
    <x v="30"/>
  </r>
  <r>
    <n v="2733"/>
    <x v="2732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x v="46"/>
    <b v="1"/>
    <s v="technology/hardware"/>
    <x v="29"/>
    <n v="451.84"/>
    <x v="2"/>
    <x v="30"/>
  </r>
  <r>
    <n v="2734"/>
    <x v="2733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x v="430"/>
    <b v="1"/>
    <s v="technology/hardware"/>
    <x v="349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x v="485"/>
    <b v="1"/>
    <s v="technology/hardware"/>
    <x v="350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x v="6"/>
    <b v="1"/>
    <s v="technology/hardware"/>
    <x v="4"/>
    <n v="169.52"/>
    <x v="2"/>
    <x v="30"/>
  </r>
  <r>
    <n v="2737"/>
    <x v="2736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x v="231"/>
    <b v="1"/>
    <s v="technology/hardware"/>
    <x v="351"/>
    <n v="161.88"/>
    <x v="2"/>
    <x v="30"/>
  </r>
  <r>
    <n v="2738"/>
    <x v="2737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x v="41"/>
    <b v="1"/>
    <s v="technology/hardware"/>
    <x v="34"/>
    <n v="493.13"/>
    <x v="2"/>
    <x v="30"/>
  </r>
  <r>
    <n v="2739"/>
    <x v="2738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x v="277"/>
    <b v="1"/>
    <s v="technology/hardware"/>
    <x v="352"/>
    <n v="22.12"/>
    <x v="2"/>
    <x v="30"/>
  </r>
  <r>
    <n v="2740"/>
    <x v="2739"/>
    <s v="I am interested in testing the plant yields of this vertical garden as well as some other applications"/>
    <n v="300"/>
    <x v="622"/>
    <x v="0"/>
    <x v="0"/>
    <s v="USD"/>
    <n v="1426117552"/>
    <n v="1423529152"/>
    <b v="0"/>
    <x v="57"/>
    <b v="1"/>
    <s v="technology/hardware"/>
    <x v="33"/>
    <n v="18.239999999999998"/>
    <x v="2"/>
    <x v="30"/>
  </r>
  <r>
    <n v="2741"/>
    <x v="2740"/>
    <s v="Help me publish my 1st children's book as an aspiring author!"/>
    <n v="8000"/>
    <x v="428"/>
    <x v="2"/>
    <x v="0"/>
    <s v="USD"/>
    <n v="1413770820"/>
    <n v="1412005602"/>
    <b v="0"/>
    <x v="80"/>
    <b v="0"/>
    <s v="publishing/children's books"/>
    <x v="50"/>
    <n v="8.75"/>
    <x v="3"/>
    <x v="39"/>
  </r>
  <r>
    <n v="2742"/>
    <x v="2741"/>
    <s v="The pachyderms at the Denver Zoo are moving. Follow along on the convoluted journey to their new home."/>
    <n v="2500"/>
    <x v="1881"/>
    <x v="2"/>
    <x v="0"/>
    <s v="USD"/>
    <n v="1337102187"/>
    <n v="1335892587"/>
    <b v="0"/>
    <x v="59"/>
    <b v="0"/>
    <s v="publishing/children's books"/>
    <x v="129"/>
    <n v="40.61"/>
    <x v="3"/>
    <x v="39"/>
  </r>
  <r>
    <n v="2743"/>
    <x v="2742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x v="78"/>
    <b v="0"/>
    <s v="publishing/children's books"/>
    <x v="50"/>
    <s v="N/A"/>
    <x v="3"/>
    <x v="39"/>
  </r>
  <r>
    <n v="2744"/>
    <x v="2743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x v="19"/>
    <b v="0"/>
    <s v="publishing/children's books"/>
    <x v="6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x v="72"/>
    <b v="0"/>
    <s v="publishing/children's books"/>
    <x v="66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x v="10"/>
    <b v="0"/>
    <s v="publishing/children's books"/>
    <x v="117"/>
    <n v="42.16"/>
    <x v="3"/>
    <x v="39"/>
  </r>
  <r>
    <n v="2747"/>
    <x v="2746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x v="80"/>
    <b v="0"/>
    <s v="publishing/children's books"/>
    <x v="58"/>
    <n v="35"/>
    <x v="3"/>
    <x v="39"/>
  </r>
  <r>
    <n v="2748"/>
    <x v="2747"/>
    <s v="Interactive Book with Audio to learn the Ojibwe Language for Children.  Website, Ebook and more!"/>
    <n v="5000"/>
    <x v="500"/>
    <x v="2"/>
    <x v="0"/>
    <s v="USD"/>
    <n v="1472835802"/>
    <n v="1470243802"/>
    <b v="0"/>
    <x v="80"/>
    <b v="0"/>
    <s v="publishing/children's books"/>
    <x v="60"/>
    <n v="13.25"/>
    <x v="3"/>
    <x v="39"/>
  </r>
  <r>
    <n v="2749"/>
    <x v="2748"/>
    <s v="Self-publishing my children's book."/>
    <n v="10000"/>
    <x v="178"/>
    <x v="2"/>
    <x v="0"/>
    <s v="USD"/>
    <n v="1428171037"/>
    <n v="1425582637"/>
    <b v="0"/>
    <x v="84"/>
    <b v="0"/>
    <s v="publishing/children's books"/>
    <x v="60"/>
    <n v="55"/>
    <x v="3"/>
    <x v="39"/>
  </r>
  <r>
    <n v="2750"/>
    <x v="2749"/>
    <s v="This is a journal where parents daily write something positive about their child.  Places for pictures, too."/>
    <n v="1999"/>
    <x v="117"/>
    <x v="2"/>
    <x v="0"/>
    <s v="USD"/>
    <n v="1341086400"/>
    <n v="1340055345"/>
    <b v="0"/>
    <x v="78"/>
    <b v="0"/>
    <s v="publishing/children's books"/>
    <x v="50"/>
    <s v="N/A"/>
    <x v="3"/>
    <x v="39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x v="78"/>
    <b v="0"/>
    <s v="publishing/children's books"/>
    <x v="50"/>
    <s v="N/A"/>
    <x v="3"/>
    <x v="39"/>
  </r>
  <r>
    <n v="2752"/>
    <x v="2751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x v="25"/>
    <b v="0"/>
    <s v="publishing/children's books"/>
    <x v="57"/>
    <n v="39.29"/>
    <x v="3"/>
    <x v="39"/>
  </r>
  <r>
    <n v="2753"/>
    <x v="2752"/>
    <s v="Written by my daughter and myself, illustrated by Jack Wiens. Everything is complete except for publishing."/>
    <n v="2000"/>
    <x v="163"/>
    <x v="2"/>
    <x v="0"/>
    <s v="USD"/>
    <n v="1346017023"/>
    <n v="1343425023"/>
    <b v="0"/>
    <x v="22"/>
    <b v="0"/>
    <s v="publishing/children's books"/>
    <x v="118"/>
    <n v="47.5"/>
    <x v="3"/>
    <x v="39"/>
  </r>
  <r>
    <n v="2754"/>
    <x v="2753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x v="78"/>
    <b v="0"/>
    <s v="publishing/children's books"/>
    <x v="50"/>
    <s v="N/A"/>
    <x v="3"/>
    <x v="39"/>
  </r>
  <r>
    <n v="2755"/>
    <x v="2754"/>
    <s v="Colourful and imaginative book app for children, will be relished especially by those with Irish roots."/>
    <n v="500"/>
    <x v="92"/>
    <x v="2"/>
    <x v="17"/>
    <s v="EUR"/>
    <n v="1428519527"/>
    <n v="1425927527"/>
    <b v="0"/>
    <x v="41"/>
    <b v="0"/>
    <s v="publishing/children's books"/>
    <x v="221"/>
    <n v="17.329999999999998"/>
    <x v="3"/>
    <x v="39"/>
  </r>
  <r>
    <n v="2756"/>
    <x v="2755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x v="51"/>
    <b v="0"/>
    <s v="publishing/children's books"/>
    <x v="54"/>
    <n v="31.76"/>
    <x v="3"/>
    <x v="39"/>
  </r>
  <r>
    <n v="2757"/>
    <x v="2756"/>
    <s v="A children's letter book that Lampoons Hillary Clinton"/>
    <n v="1500"/>
    <x v="115"/>
    <x v="2"/>
    <x v="0"/>
    <s v="USD"/>
    <n v="1470498332"/>
    <n v="1469202332"/>
    <b v="0"/>
    <x v="84"/>
    <b v="0"/>
    <s v="publishing/children's books"/>
    <x v="60"/>
    <n v="5"/>
    <x v="3"/>
    <x v="39"/>
  </r>
  <r>
    <n v="2758"/>
    <x v="2757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x v="79"/>
    <b v="0"/>
    <s v="publishing/children's books"/>
    <x v="81"/>
    <n v="39"/>
    <x v="3"/>
    <x v="39"/>
  </r>
  <r>
    <n v="2759"/>
    <x v="2758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x v="84"/>
    <b v="0"/>
    <s v="publishing/children's books"/>
    <x v="57"/>
    <n v="52.5"/>
    <x v="3"/>
    <x v="39"/>
  </r>
  <r>
    <n v="2760"/>
    <x v="2759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x v="78"/>
    <b v="0"/>
    <s v="publishing/children's books"/>
    <x v="50"/>
    <s v="N/A"/>
    <x v="3"/>
    <x v="39"/>
  </r>
  <r>
    <n v="2761"/>
    <x v="2760"/>
    <s v="Help me give away 500 copies of my picture book so more kids will know US geography!"/>
    <n v="5000"/>
    <x v="1275"/>
    <x v="2"/>
    <x v="0"/>
    <s v="USD"/>
    <n v="1357176693"/>
    <n v="1354584693"/>
    <b v="0"/>
    <x v="80"/>
    <b v="0"/>
    <s v="publishing/children's books"/>
    <x v="60"/>
    <n v="9"/>
    <x v="3"/>
    <x v="39"/>
  </r>
  <r>
    <n v="2762"/>
    <x v="2761"/>
    <s v="How-to book of toys and games constructed from materials found in nature, recyclable and easily available."/>
    <n v="3250"/>
    <x v="379"/>
    <x v="2"/>
    <x v="0"/>
    <s v="USD"/>
    <n v="1332114795"/>
    <n v="1326934395"/>
    <b v="0"/>
    <x v="29"/>
    <b v="0"/>
    <s v="publishing/children's books"/>
    <x v="60"/>
    <n v="25"/>
    <x v="3"/>
    <x v="39"/>
  </r>
  <r>
    <n v="2763"/>
    <x v="2762"/>
    <s v="How Santa finds childrens homes without getting lost by following certain stars."/>
    <n v="39400"/>
    <x v="456"/>
    <x v="2"/>
    <x v="0"/>
    <s v="USD"/>
    <n v="1369403684"/>
    <n v="1365515684"/>
    <b v="0"/>
    <x v="83"/>
    <b v="0"/>
    <s v="publishing/children's books"/>
    <x v="50"/>
    <n v="30"/>
    <x v="3"/>
    <x v="39"/>
  </r>
  <r>
    <n v="2764"/>
    <x v="2763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x v="80"/>
    <b v="0"/>
    <s v="publishing/children's books"/>
    <x v="60"/>
    <n v="11.25"/>
    <x v="3"/>
    <x v="39"/>
  </r>
  <r>
    <n v="2765"/>
    <x v="2764"/>
    <s v="I am writing an illustrated book for children ages 3 to 7 that meshes technology in everyday life stories."/>
    <n v="4000"/>
    <x v="117"/>
    <x v="2"/>
    <x v="0"/>
    <s v="USD"/>
    <n v="1351432428"/>
    <n v="1350050028"/>
    <b v="0"/>
    <x v="78"/>
    <b v="0"/>
    <s v="publishing/children's books"/>
    <x v="50"/>
    <s v="N/A"/>
    <x v="3"/>
    <x v="39"/>
  </r>
  <r>
    <n v="2766"/>
    <x v="2765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x v="80"/>
    <b v="0"/>
    <s v="publishing/children's books"/>
    <x v="53"/>
    <n v="25"/>
    <x v="3"/>
    <x v="39"/>
  </r>
  <r>
    <n v="2767"/>
    <x v="2766"/>
    <s v="An animated bedtime story with Dedka, Babka and the rest of the family working together on a BIG problem"/>
    <n v="4000"/>
    <x v="1172"/>
    <x v="2"/>
    <x v="5"/>
    <s v="CAD"/>
    <n v="1439766050"/>
    <n v="1434582050"/>
    <b v="0"/>
    <x v="83"/>
    <b v="0"/>
    <s v="publishing/children's books"/>
    <x v="60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x v="69"/>
    <b v="0"/>
    <s v="publishing/children's books"/>
    <x v="51"/>
    <n v="29.47"/>
    <x v="3"/>
    <x v="39"/>
  </r>
  <r>
    <n v="2769"/>
    <x v="2768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x v="84"/>
    <b v="0"/>
    <s v="publishing/children's books"/>
    <x v="50"/>
    <n v="1"/>
    <x v="3"/>
    <x v="39"/>
  </r>
  <r>
    <n v="2770"/>
    <x v="2769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x v="51"/>
    <b v="0"/>
    <s v="publishing/children's books"/>
    <x v="54"/>
    <n v="63.1"/>
    <x v="3"/>
    <x v="39"/>
  </r>
  <r>
    <n v="2771"/>
    <x v="2770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x v="78"/>
    <b v="0"/>
    <s v="publishing/children's books"/>
    <x v="50"/>
    <s v="N/A"/>
    <x v="3"/>
    <x v="39"/>
  </r>
  <r>
    <n v="2772"/>
    <x v="2771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x v="78"/>
    <b v="0"/>
    <s v="publishing/children's books"/>
    <x v="50"/>
    <s v="N/A"/>
    <x v="3"/>
    <x v="39"/>
  </r>
  <r>
    <n v="2773"/>
    <x v="2772"/>
    <s v="Parents know the pain of rereading bad bedtime stories. I want to write stories that all ages will enjoy"/>
    <n v="530"/>
    <x v="116"/>
    <x v="2"/>
    <x v="5"/>
    <s v="CAD"/>
    <n v="1461530721"/>
    <n v="1460666721"/>
    <b v="0"/>
    <x v="29"/>
    <b v="0"/>
    <s v="publishing/children's books"/>
    <x v="50"/>
    <n v="1"/>
    <x v="3"/>
    <x v="39"/>
  </r>
  <r>
    <n v="2774"/>
    <x v="2773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x v="62"/>
    <b v="0"/>
    <s v="publishing/children's books"/>
    <x v="51"/>
    <n v="43.85"/>
    <x v="3"/>
    <x v="39"/>
  </r>
  <r>
    <n v="2775"/>
    <x v="2774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x v="84"/>
    <b v="0"/>
    <s v="publishing/children's books"/>
    <x v="56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x v="17"/>
    <b v="0"/>
    <s v="publishing/children's books"/>
    <x v="59"/>
    <n v="45.97"/>
    <x v="3"/>
    <x v="39"/>
  </r>
  <r>
    <n v="2777"/>
    <x v="2776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x v="29"/>
    <b v="0"/>
    <s v="publishing/children's books"/>
    <x v="50"/>
    <n v="10"/>
    <x v="3"/>
    <x v="39"/>
  </r>
  <r>
    <n v="2778"/>
    <x v="2777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x v="41"/>
    <b v="0"/>
    <s v="publishing/children's books"/>
    <x v="73"/>
    <n v="93.67"/>
    <x v="3"/>
    <x v="39"/>
  </r>
  <r>
    <n v="2779"/>
    <x v="2778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x v="29"/>
    <b v="0"/>
    <s v="publishing/children's books"/>
    <x v="53"/>
    <n v="53"/>
    <x v="3"/>
    <x v="39"/>
  </r>
  <r>
    <n v="2780"/>
    <x v="2779"/>
    <s v="Turn the World with my kids, and then write a book with the advice for traveling with baby"/>
    <n v="100000"/>
    <x v="117"/>
    <x v="2"/>
    <x v="13"/>
    <s v="EUR"/>
    <n v="1489142688"/>
    <n v="1486550688"/>
    <b v="0"/>
    <x v="78"/>
    <b v="0"/>
    <s v="publishing/children's books"/>
    <x v="50"/>
    <s v="N/A"/>
    <x v="3"/>
    <x v="39"/>
  </r>
  <r>
    <n v="2781"/>
    <x v="2780"/>
    <s v="STRIKE, DANCE AND RISE with us at the University of Utah to end violence against women and girls!"/>
    <n v="1250"/>
    <x v="1887"/>
    <x v="0"/>
    <x v="0"/>
    <s v="USD"/>
    <n v="1423724400"/>
    <n v="1421274954"/>
    <b v="0"/>
    <x v="33"/>
    <b v="1"/>
    <s v="theater/plays"/>
    <x v="2"/>
    <n v="47"/>
    <x v="1"/>
    <x v="6"/>
  </r>
  <r>
    <n v="2782"/>
    <x v="2781"/>
    <s v="The premiere theatre troupe in SE Michigan offering acting opportunities for the 50+ actor."/>
    <n v="1000"/>
    <x v="647"/>
    <x v="0"/>
    <x v="0"/>
    <s v="USD"/>
    <n v="1424149140"/>
    <n v="1421964718"/>
    <b v="0"/>
    <x v="59"/>
    <b v="1"/>
    <s v="theater/plays"/>
    <x v="28"/>
    <n v="66.67"/>
    <x v="1"/>
    <x v="6"/>
  </r>
  <r>
    <n v="2783"/>
    <x v="2782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x v="42"/>
    <b v="1"/>
    <s v="theater/plays"/>
    <x v="41"/>
    <n v="18.77"/>
    <x v="1"/>
    <x v="6"/>
  </r>
  <r>
    <n v="2784"/>
    <x v="2783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x v="52"/>
    <b v="1"/>
    <s v="theater/plays"/>
    <x v="17"/>
    <n v="66.11"/>
    <x v="1"/>
    <x v="6"/>
  </r>
  <r>
    <n v="2785"/>
    <x v="2784"/>
    <s v="Bare Theatre and Raleigh Little Theatre present Shakespeare's epic, set in a post-apocalyptic dystopia."/>
    <n v="5000"/>
    <x v="1888"/>
    <x v="0"/>
    <x v="0"/>
    <s v="USD"/>
    <n v="1470430800"/>
    <n v="1467865967"/>
    <b v="0"/>
    <x v="136"/>
    <b v="1"/>
    <s v="theater/plays"/>
    <x v="2"/>
    <n v="36.86"/>
    <x v="1"/>
    <x v="6"/>
  </r>
  <r>
    <n v="2786"/>
    <x v="2785"/>
    <s v="A heart-melting farce about sex, art and the lovelorn lay-abouts of London-town."/>
    <n v="2500"/>
    <x v="1889"/>
    <x v="0"/>
    <x v="1"/>
    <s v="GBP"/>
    <n v="1404913180"/>
    <n v="1403703580"/>
    <b v="0"/>
    <x v="142"/>
    <b v="1"/>
    <s v="theater/plays"/>
    <x v="90"/>
    <n v="39.81"/>
    <x v="1"/>
    <x v="6"/>
  </r>
  <r>
    <n v="2787"/>
    <x v="2786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x v="44"/>
    <b v="1"/>
    <s v="theater/plays"/>
    <x v="28"/>
    <n v="31.5"/>
    <x v="1"/>
    <x v="6"/>
  </r>
  <r>
    <n v="2788"/>
    <x v="2787"/>
    <s v="MOVING FORWARD! WE HAVE REACHED GOAL BUT HAVE MORE TIME!! PLEASE CONSIDER PLEDGING."/>
    <n v="2000"/>
    <x v="420"/>
    <x v="0"/>
    <x v="0"/>
    <s v="USD"/>
    <n v="1469811043"/>
    <n v="1467219043"/>
    <b v="0"/>
    <x v="9"/>
    <b v="1"/>
    <s v="theater/plays"/>
    <x v="33"/>
    <n v="102.5"/>
    <x v="1"/>
    <x v="6"/>
  </r>
  <r>
    <n v="2789"/>
    <x v="2788"/>
    <s v="BNT's Biggest Adventure So Far: Our 2015 full length production!"/>
    <n v="3000"/>
    <x v="1891"/>
    <x v="0"/>
    <x v="0"/>
    <s v="USD"/>
    <n v="1426132800"/>
    <n v="1424477934"/>
    <b v="0"/>
    <x v="54"/>
    <b v="1"/>
    <s v="theater/plays"/>
    <x v="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x v="36"/>
    <b v="1"/>
    <s v="theater/plays"/>
    <x v="2"/>
    <n v="47.88"/>
    <x v="1"/>
    <x v="6"/>
  </r>
  <r>
    <n v="2791"/>
    <x v="2790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x v="33"/>
    <b v="1"/>
    <s v="theater/plays"/>
    <x v="3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x v="54"/>
    <b v="1"/>
    <s v="theater/plays"/>
    <x v="29"/>
    <n v="89.67"/>
    <x v="1"/>
    <x v="6"/>
  </r>
  <r>
    <n v="2793"/>
    <x v="2792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x v="196"/>
    <b v="1"/>
    <s v="theater/plays"/>
    <x v="38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x v="83"/>
    <b v="1"/>
    <s v="theater/plays"/>
    <x v="95"/>
    <n v="25"/>
    <x v="1"/>
    <x v="6"/>
  </r>
  <r>
    <n v="2795"/>
    <x v="2794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x v="9"/>
    <b v="1"/>
    <s v="theater/plays"/>
    <x v="3"/>
    <n v="36.5"/>
    <x v="1"/>
    <x v="6"/>
  </r>
  <r>
    <n v="2796"/>
    <x v="2795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x v="64"/>
    <b v="1"/>
    <s v="theater/plays"/>
    <x v="31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x v="225"/>
    <b v="1"/>
    <s v="theater/plays"/>
    <x v="33"/>
    <n v="87.36"/>
    <x v="1"/>
    <x v="6"/>
  </r>
  <r>
    <n v="2798"/>
    <x v="2797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x v="237"/>
    <b v="1"/>
    <s v="theater/plays"/>
    <x v="7"/>
    <n v="36.47"/>
    <x v="1"/>
    <x v="6"/>
  </r>
  <r>
    <n v="2799"/>
    <x v="2798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x v="208"/>
    <b v="1"/>
    <s v="theater/plays"/>
    <x v="16"/>
    <n v="44.86"/>
    <x v="1"/>
    <x v="6"/>
  </r>
  <r>
    <n v="2800"/>
    <x v="2799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x v="162"/>
    <b v="1"/>
    <s v="theater/plays"/>
    <x v="18"/>
    <n v="42.9"/>
    <x v="1"/>
    <x v="6"/>
  </r>
  <r>
    <n v="2801"/>
    <x v="2800"/>
    <s v="Arise Theatre Company's production of August Strindberg's expressionist masterpiece 'A Dream Play'."/>
    <n v="500"/>
    <x v="1898"/>
    <x v="0"/>
    <x v="2"/>
    <s v="AUD"/>
    <n v="1412938800"/>
    <n v="1411019409"/>
    <b v="0"/>
    <x v="62"/>
    <b v="1"/>
    <s v="theater/plays"/>
    <x v="18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x v="240"/>
    <b v="1"/>
    <s v="theater/plays"/>
    <x v="21"/>
    <n v="33.94"/>
    <x v="1"/>
    <x v="6"/>
  </r>
  <r>
    <n v="2803"/>
    <x v="2802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x v="261"/>
    <b v="1"/>
    <s v="theater/plays"/>
    <x v="30"/>
    <n v="90.74"/>
    <x v="1"/>
    <x v="6"/>
  </r>
  <r>
    <n v="2804"/>
    <x v="2803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x v="23"/>
    <b v="1"/>
    <s v="theater/plays"/>
    <x v="41"/>
    <n v="50"/>
    <x v="1"/>
    <x v="6"/>
  </r>
  <r>
    <n v="2805"/>
    <x v="2804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x v="59"/>
    <b v="1"/>
    <s v="theater/plays"/>
    <x v="5"/>
    <n v="24.44"/>
    <x v="1"/>
    <x v="6"/>
  </r>
  <r>
    <n v="2806"/>
    <x v="2805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x v="88"/>
    <b v="1"/>
    <s v="theater/plays"/>
    <x v="20"/>
    <n v="44.25"/>
    <x v="1"/>
    <x v="6"/>
  </r>
  <r>
    <n v="2807"/>
    <x v="2806"/>
    <s v="Bringing Shakespeare back to the Playwrights"/>
    <n v="5000"/>
    <x v="540"/>
    <x v="0"/>
    <x v="0"/>
    <s v="USD"/>
    <n v="1435611438"/>
    <n v="1433019438"/>
    <b v="0"/>
    <x v="251"/>
    <b v="1"/>
    <s v="theater/plays"/>
    <x v="9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x v="50"/>
    <b v="1"/>
    <s v="theater/plays"/>
    <x v="8"/>
    <n v="65.38"/>
    <x v="1"/>
    <x v="6"/>
  </r>
  <r>
    <n v="2809"/>
    <x v="2808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x v="64"/>
    <b v="1"/>
    <s v="theater/plays"/>
    <x v="21"/>
    <n v="121.9"/>
    <x v="1"/>
    <x v="6"/>
  </r>
  <r>
    <n v="2810"/>
    <x v="2809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x v="7"/>
    <b v="1"/>
    <s v="theater/plays"/>
    <x v="29"/>
    <n v="47.46"/>
    <x v="1"/>
    <x v="6"/>
  </r>
  <r>
    <n v="2811"/>
    <x v="2810"/>
    <s v="Ray Gunn and Starburst is an audio sci-fi/comedy sending up the tropes of classic and pulp science-fiction."/>
    <n v="10000"/>
    <x v="1906"/>
    <x v="0"/>
    <x v="1"/>
    <s v="GBP"/>
    <n v="1424692503"/>
    <n v="1422100503"/>
    <b v="0"/>
    <x v="52"/>
    <b v="1"/>
    <s v="theater/plays"/>
    <x v="8"/>
    <n v="92.84"/>
    <x v="1"/>
    <x v="6"/>
  </r>
  <r>
    <n v="2812"/>
    <x v="2811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x v="183"/>
    <b v="1"/>
    <s v="theater/plays"/>
    <x v="40"/>
    <n v="68.25"/>
    <x v="1"/>
    <x v="6"/>
  </r>
  <r>
    <n v="2813"/>
    <x v="2812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x v="93"/>
    <b v="1"/>
    <s v="theater/plays"/>
    <x v="30"/>
    <n v="37.21"/>
    <x v="1"/>
    <x v="6"/>
  </r>
  <r>
    <n v="2814"/>
    <x v="2813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x v="31"/>
    <b v="1"/>
    <s v="theater/plays"/>
    <x v="29"/>
    <n v="25.25"/>
    <x v="1"/>
    <x v="6"/>
  </r>
  <r>
    <n v="2815"/>
    <x v="2814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x v="25"/>
    <b v="1"/>
    <s v="theater/plays"/>
    <x v="186"/>
    <n v="43.21"/>
    <x v="1"/>
    <x v="6"/>
  </r>
  <r>
    <n v="2816"/>
    <x v="2815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x v="39"/>
    <b v="1"/>
    <s v="theater/plays"/>
    <x v="24"/>
    <n v="25.13"/>
    <x v="1"/>
    <x v="6"/>
  </r>
  <r>
    <n v="2817"/>
    <x v="2816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x v="51"/>
    <b v="1"/>
    <s v="theater/plays"/>
    <x v="22"/>
    <n v="23.64"/>
    <x v="1"/>
    <x v="6"/>
  </r>
  <r>
    <n v="2818"/>
    <x v="2817"/>
    <s v="Joe West and his wonderful theater company THEATER OF DEATH present original plays both horrific and comical."/>
    <n v="10000"/>
    <x v="1912"/>
    <x v="0"/>
    <x v="0"/>
    <s v="USD"/>
    <n v="1443018086"/>
    <n v="1441290086"/>
    <b v="0"/>
    <x v="332"/>
    <b v="1"/>
    <s v="theater/plays"/>
    <x v="6"/>
    <n v="103.95"/>
    <x v="1"/>
    <x v="6"/>
  </r>
  <r>
    <n v="2819"/>
    <x v="2818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x v="201"/>
    <b v="1"/>
    <s v="theater/plays"/>
    <x v="2"/>
    <n v="50.38"/>
    <x v="1"/>
    <x v="6"/>
  </r>
  <r>
    <n v="2820"/>
    <x v="2819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x v="9"/>
    <b v="1"/>
    <s v="theater/plays"/>
    <x v="104"/>
    <n v="13.6"/>
    <x v="1"/>
    <x v="6"/>
  </r>
  <r>
    <n v="2821"/>
    <x v="2820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x v="2"/>
    <b v="1"/>
    <s v="theater/plays"/>
    <x v="8"/>
    <n v="28.57"/>
    <x v="1"/>
    <x v="6"/>
  </r>
  <r>
    <n v="2822"/>
    <x v="2821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x v="225"/>
    <b v="1"/>
    <s v="theater/plays"/>
    <x v="8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x v="25"/>
    <b v="1"/>
    <s v="theater/plays"/>
    <x v="39"/>
    <n v="8.86"/>
    <x v="1"/>
    <x v="6"/>
  </r>
  <r>
    <n v="2824"/>
    <x v="2823"/>
    <s v="I wrote a One Act play called The Rooftop for a Female Playwright's festival. Every little bit helps!"/>
    <n v="650"/>
    <x v="1158"/>
    <x v="0"/>
    <x v="0"/>
    <s v="USD"/>
    <n v="1434159780"/>
    <n v="1431412196"/>
    <b v="0"/>
    <x v="41"/>
    <b v="1"/>
    <s v="theater/plays"/>
    <x v="16"/>
    <n v="50.67"/>
    <x v="1"/>
    <x v="6"/>
  </r>
  <r>
    <n v="2825"/>
    <x v="2824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x v="13"/>
    <b v="1"/>
    <s v="theater/plays"/>
    <x v="33"/>
    <n v="60.78"/>
    <x v="1"/>
    <x v="6"/>
  </r>
  <r>
    <n v="2826"/>
    <x v="2825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x v="10"/>
    <b v="1"/>
    <s v="theater/plays"/>
    <x v="29"/>
    <n v="113.42"/>
    <x v="1"/>
    <x v="6"/>
  </r>
  <r>
    <n v="2827"/>
    <x v="2826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x v="23"/>
    <b v="1"/>
    <s v="theater/plays"/>
    <x v="28"/>
    <n v="104.57"/>
    <x v="1"/>
    <x v="6"/>
  </r>
  <r>
    <n v="2828"/>
    <x v="2827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x v="174"/>
    <b v="1"/>
    <s v="theater/plays"/>
    <x v="8"/>
    <n v="98.31"/>
    <x v="1"/>
    <x v="6"/>
  </r>
  <r>
    <n v="2829"/>
    <x v="2828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x v="88"/>
    <b v="1"/>
    <s v="theater/plays"/>
    <x v="13"/>
    <n v="35.04"/>
    <x v="1"/>
    <x v="6"/>
  </r>
  <r>
    <n v="2830"/>
    <x v="2829"/>
    <s v="Avalon is a new South African Township play and Nakhtik is a  danced political lecture."/>
    <n v="3000"/>
    <x v="142"/>
    <x v="0"/>
    <x v="0"/>
    <s v="USD"/>
    <n v="1399867140"/>
    <n v="1398802148"/>
    <b v="0"/>
    <x v="202"/>
    <b v="1"/>
    <s v="theater/plays"/>
    <x v="8"/>
    <n v="272.73"/>
    <x v="1"/>
    <x v="6"/>
  </r>
  <r>
    <n v="2831"/>
    <x v="2830"/>
    <s v="We each wrote a play and would like to produce them for you for nothing more than art's sake!"/>
    <n v="3000"/>
    <x v="1918"/>
    <x v="0"/>
    <x v="0"/>
    <s v="USD"/>
    <n v="1437076070"/>
    <n v="1434484070"/>
    <b v="0"/>
    <x v="47"/>
    <b v="1"/>
    <s v="theater/plays"/>
    <x v="38"/>
    <n v="63.85"/>
    <x v="1"/>
    <x v="6"/>
  </r>
  <r>
    <n v="2832"/>
    <x v="2831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x v="195"/>
    <b v="1"/>
    <s v="theater/plays"/>
    <x v="41"/>
    <n v="30.19"/>
    <x v="1"/>
    <x v="6"/>
  </r>
  <r>
    <n v="2833"/>
    <x v="2832"/>
    <s v="A new play about exploring outer space"/>
    <n v="2700"/>
    <x v="1920"/>
    <x v="0"/>
    <x v="0"/>
    <s v="USD"/>
    <n v="1444528800"/>
    <n v="1442804633"/>
    <b v="0"/>
    <x v="2"/>
    <b v="1"/>
    <s v="theater/plays"/>
    <x v="29"/>
    <n v="83.51"/>
    <x v="1"/>
    <x v="6"/>
  </r>
  <r>
    <n v="2834"/>
    <x v="2833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x v="64"/>
    <b v="1"/>
    <s v="theater/plays"/>
    <x v="106"/>
    <n v="64.760000000000005"/>
    <x v="1"/>
    <x v="6"/>
  </r>
  <r>
    <n v="2835"/>
    <x v="2834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x v="251"/>
    <b v="1"/>
    <s v="theater/plays"/>
    <x v="229"/>
    <n v="20.12"/>
    <x v="1"/>
    <x v="6"/>
  </r>
  <r>
    <n v="2836"/>
    <x v="2835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x v="202"/>
    <b v="1"/>
    <s v="theater/plays"/>
    <x v="29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x v="64"/>
    <b v="1"/>
    <s v="theater/plays"/>
    <x v="8"/>
    <n v="40.479999999999997"/>
    <x v="1"/>
    <x v="6"/>
  </r>
  <r>
    <n v="2838"/>
    <x v="2837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x v="241"/>
    <b v="1"/>
    <s v="theater/plays"/>
    <x v="28"/>
    <n v="44.54"/>
    <x v="1"/>
    <x v="6"/>
  </r>
  <r>
    <n v="2839"/>
    <x v="2838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x v="162"/>
    <b v="1"/>
    <s v="theater/plays"/>
    <x v="38"/>
    <n v="125.81"/>
    <x v="1"/>
    <x v="6"/>
  </r>
  <r>
    <n v="2840"/>
    <x v="2839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x v="462"/>
    <b v="1"/>
    <s v="theater/plays"/>
    <x v="3"/>
    <n v="19.7"/>
    <x v="1"/>
    <x v="6"/>
  </r>
  <r>
    <n v="2841"/>
    <x v="2840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x v="29"/>
    <b v="0"/>
    <s v="theater/plays"/>
    <x v="60"/>
    <n v="10"/>
    <x v="1"/>
    <x v="6"/>
  </r>
  <r>
    <n v="2842"/>
    <x v="2841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x v="78"/>
    <b v="0"/>
    <s v="theater/plays"/>
    <x v="50"/>
    <s v="N/A"/>
    <x v="1"/>
    <x v="6"/>
  </r>
  <r>
    <n v="2843"/>
    <x v="2842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x v="78"/>
    <b v="0"/>
    <s v="theater/plays"/>
    <x v="50"/>
    <s v="N/A"/>
    <x v="1"/>
    <x v="6"/>
  </r>
  <r>
    <n v="2844"/>
    <x v="2843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x v="29"/>
    <b v="0"/>
    <s v="theater/plays"/>
    <x v="62"/>
    <n v="30"/>
    <x v="1"/>
    <x v="6"/>
  </r>
  <r>
    <n v="2845"/>
    <x v="2844"/>
    <s v="The Maderati: A bitingly witty absurdest comedy, which pokes wickedly perceptive fun at NY artist lifestyle."/>
    <n v="7500"/>
    <x v="1924"/>
    <x v="2"/>
    <x v="0"/>
    <s v="USD"/>
    <n v="1433723033"/>
    <n v="1428539033"/>
    <b v="0"/>
    <x v="70"/>
    <b v="0"/>
    <s v="theater/plays"/>
    <x v="188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x v="78"/>
    <b v="0"/>
    <s v="theater/plays"/>
    <x v="50"/>
    <s v="N/A"/>
    <x v="1"/>
    <x v="6"/>
  </r>
  <r>
    <n v="2847"/>
    <x v="2846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x v="78"/>
    <b v="0"/>
    <s v="theater/plays"/>
    <x v="50"/>
    <s v="N/A"/>
    <x v="1"/>
    <x v="6"/>
  </r>
  <r>
    <n v="2848"/>
    <x v="2847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x v="83"/>
    <b v="0"/>
    <s v="theater/plays"/>
    <x v="50"/>
    <n v="23.33"/>
    <x v="1"/>
    <x v="6"/>
  </r>
  <r>
    <n v="2849"/>
    <x v="2848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x v="29"/>
    <b v="0"/>
    <s v="theater/plays"/>
    <x v="60"/>
    <n v="5"/>
    <x v="1"/>
    <x v="6"/>
  </r>
  <r>
    <n v="2850"/>
    <x v="2849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x v="62"/>
    <b v="0"/>
    <s v="theater/plays"/>
    <x v="65"/>
    <n v="23.92"/>
    <x v="1"/>
    <x v="6"/>
  </r>
  <r>
    <n v="2851"/>
    <x v="2850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x v="78"/>
    <b v="0"/>
    <s v="theater/plays"/>
    <x v="50"/>
    <s v="N/A"/>
    <x v="1"/>
    <x v="6"/>
  </r>
  <r>
    <n v="2852"/>
    <x v="2851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x v="79"/>
    <b v="0"/>
    <s v="theater/plays"/>
    <x v="53"/>
    <n v="15.83"/>
    <x v="1"/>
    <x v="6"/>
  </r>
  <r>
    <n v="2853"/>
    <x v="2852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x v="78"/>
    <b v="0"/>
    <s v="theater/plays"/>
    <x v="50"/>
    <s v="N/A"/>
    <x v="1"/>
    <x v="6"/>
  </r>
  <r>
    <n v="2854"/>
    <x v="2853"/>
    <s v="Almost Random Theatre's play about a candidate - with no policies - who is seeking election in May 2015"/>
    <n v="1000"/>
    <x v="1926"/>
    <x v="2"/>
    <x v="1"/>
    <s v="GBP"/>
    <n v="1431018719"/>
    <n v="1429290719"/>
    <b v="0"/>
    <x v="25"/>
    <b v="0"/>
    <s v="theater/plays"/>
    <x v="72"/>
    <n v="29.79"/>
    <x v="1"/>
    <x v="6"/>
  </r>
  <r>
    <n v="2855"/>
    <x v="2854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x v="81"/>
    <b v="0"/>
    <s v="theater/plays"/>
    <x v="119"/>
    <n v="60"/>
    <x v="1"/>
    <x v="6"/>
  </r>
  <r>
    <n v="2856"/>
    <x v="2855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x v="79"/>
    <b v="0"/>
    <s v="theater/plays"/>
    <x v="62"/>
    <n v="24.33"/>
    <x v="1"/>
    <x v="6"/>
  </r>
  <r>
    <n v="2857"/>
    <x v="2856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x v="41"/>
    <b v="0"/>
    <s v="theater/plays"/>
    <x v="68"/>
    <n v="500"/>
    <x v="1"/>
    <x v="6"/>
  </r>
  <r>
    <n v="2858"/>
    <x v="2857"/>
    <s v="Een Gay Party in het centrum van Amersfoort. _x000a_Een geweldige avond uit, met een show, optredens en DJ's."/>
    <n v="1000"/>
    <x v="117"/>
    <x v="2"/>
    <x v="9"/>
    <s v="EUR"/>
    <n v="1417778880"/>
    <n v="1415711095"/>
    <b v="0"/>
    <x v="78"/>
    <b v="0"/>
    <s v="theater/plays"/>
    <x v="50"/>
    <s v="N/A"/>
    <x v="1"/>
    <x v="6"/>
  </r>
  <r>
    <n v="2859"/>
    <x v="2858"/>
    <s v="A theatre company that will create works to inspire young people and get everyone involved."/>
    <n v="2000"/>
    <x v="428"/>
    <x v="2"/>
    <x v="2"/>
    <s v="AUD"/>
    <n v="1444984904"/>
    <n v="1439800904"/>
    <b v="0"/>
    <x v="29"/>
    <b v="0"/>
    <s v="theater/plays"/>
    <x v="53"/>
    <n v="35"/>
    <x v="1"/>
    <x v="6"/>
  </r>
  <r>
    <n v="2860"/>
    <x v="2859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x v="82"/>
    <b v="0"/>
    <s v="theater/plays"/>
    <x v="113"/>
    <n v="29.56"/>
    <x v="1"/>
    <x v="6"/>
  </r>
  <r>
    <n v="2861"/>
    <x v="2860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x v="83"/>
    <b v="0"/>
    <s v="theater/plays"/>
    <x v="188"/>
    <n v="26.67"/>
    <x v="1"/>
    <x v="6"/>
  </r>
  <r>
    <n v="2862"/>
    <x v="2861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x v="83"/>
    <b v="0"/>
    <s v="theater/plays"/>
    <x v="5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x v="29"/>
    <b v="0"/>
    <s v="theater/plays"/>
    <x v="50"/>
    <n v="20"/>
    <x v="1"/>
    <x v="6"/>
  </r>
  <r>
    <n v="2864"/>
    <x v="2863"/>
    <s v="Accessible, original theatre for all!"/>
    <n v="2500"/>
    <x v="130"/>
    <x v="2"/>
    <x v="1"/>
    <s v="GBP"/>
    <n v="1437139080"/>
    <n v="1434552207"/>
    <b v="0"/>
    <x v="83"/>
    <b v="0"/>
    <s v="theater/plays"/>
    <x v="53"/>
    <n v="13.33"/>
    <x v="1"/>
    <x v="6"/>
  </r>
  <r>
    <n v="2865"/>
    <x v="2864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x v="78"/>
    <b v="0"/>
    <s v="theater/plays"/>
    <x v="50"/>
    <s v="N/A"/>
    <x v="1"/>
    <x v="6"/>
  </r>
  <r>
    <n v="2866"/>
    <x v="2865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x v="84"/>
    <b v="0"/>
    <s v="theater/plays"/>
    <x v="60"/>
    <n v="22.5"/>
    <x v="1"/>
    <x v="6"/>
  </r>
  <r>
    <n v="2867"/>
    <x v="2866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x v="73"/>
    <b v="0"/>
    <s v="theater/plays"/>
    <x v="68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x v="65"/>
    <b v="0"/>
    <s v="theater/plays"/>
    <x v="72"/>
    <n v="105.03"/>
    <x v="1"/>
    <x v="6"/>
  </r>
  <r>
    <n v="2869"/>
    <x v="2868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x v="81"/>
    <b v="0"/>
    <s v="theater/plays"/>
    <x v="60"/>
    <n v="35.4"/>
    <x v="1"/>
    <x v="6"/>
  </r>
  <r>
    <n v="2870"/>
    <x v="2869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x v="82"/>
    <b v="0"/>
    <s v="theater/plays"/>
    <x v="77"/>
    <n v="83.33"/>
    <x v="1"/>
    <x v="6"/>
  </r>
  <r>
    <n v="2871"/>
    <x v="2870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x v="62"/>
    <b v="0"/>
    <s v="theater/plays"/>
    <x v="62"/>
    <n v="35.92"/>
    <x v="1"/>
    <x v="6"/>
  </r>
  <r>
    <n v="2872"/>
    <x v="2871"/>
    <s v="Local Theatre group in Loudoun County, Virginia. Looking for funds to start producing shows!"/>
    <n v="3000"/>
    <x v="117"/>
    <x v="2"/>
    <x v="0"/>
    <s v="USD"/>
    <n v="1434768438"/>
    <n v="1429584438"/>
    <b v="0"/>
    <x v="78"/>
    <b v="0"/>
    <s v="theater/plays"/>
    <x v="50"/>
    <s v="N/A"/>
    <x v="1"/>
    <x v="6"/>
  </r>
  <r>
    <n v="2873"/>
    <x v="2872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x v="22"/>
    <b v="0"/>
    <s v="theater/plays"/>
    <x v="151"/>
    <n v="119.13"/>
    <x v="1"/>
    <x v="6"/>
  </r>
  <r>
    <n v="2874"/>
    <x v="2873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x v="83"/>
    <b v="0"/>
    <s v="theater/plays"/>
    <x v="62"/>
    <n v="90.33"/>
    <x v="1"/>
    <x v="6"/>
  </r>
  <r>
    <n v="2875"/>
    <x v="2874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x v="83"/>
    <b v="0"/>
    <s v="theater/plays"/>
    <x v="50"/>
    <n v="2.33"/>
    <x v="1"/>
    <x v="6"/>
  </r>
  <r>
    <n v="2876"/>
    <x v="2875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x v="78"/>
    <b v="0"/>
    <s v="theater/plays"/>
    <x v="50"/>
    <s v="N/A"/>
    <x v="1"/>
    <x v="6"/>
  </r>
  <r>
    <n v="2877"/>
    <x v="2876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x v="79"/>
    <b v="0"/>
    <s v="theater/plays"/>
    <x v="57"/>
    <n v="108.33"/>
    <x v="1"/>
    <x v="6"/>
  </r>
  <r>
    <n v="2878"/>
    <x v="2877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x v="80"/>
    <b v="0"/>
    <s v="theater/plays"/>
    <x v="53"/>
    <n v="15.75"/>
    <x v="1"/>
    <x v="6"/>
  </r>
  <r>
    <n v="2879"/>
    <x v="2878"/>
    <s v="She that fines a husband? Wait, is that right? Girl... you better check yourself, before you wreck yourself!"/>
    <n v="11200"/>
    <x v="792"/>
    <x v="2"/>
    <x v="0"/>
    <s v="USD"/>
    <n v="1453310661"/>
    <n v="1450718661"/>
    <b v="0"/>
    <x v="29"/>
    <b v="0"/>
    <s v="theater/plays"/>
    <x v="50"/>
    <n v="29"/>
    <x v="1"/>
    <x v="6"/>
  </r>
  <r>
    <n v="2880"/>
    <x v="2879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x v="60"/>
    <b v="0"/>
    <s v="theater/plays"/>
    <x v="61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x v="78"/>
    <b v="0"/>
    <s v="theater/plays"/>
    <x v="50"/>
    <s v="N/A"/>
    <x v="1"/>
    <x v="6"/>
  </r>
  <r>
    <n v="2882"/>
    <x v="2881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x v="80"/>
    <b v="0"/>
    <s v="theater/plays"/>
    <x v="122"/>
    <n v="63"/>
    <x v="1"/>
    <x v="6"/>
  </r>
  <r>
    <n v="2883"/>
    <x v="2882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x v="81"/>
    <b v="0"/>
    <s v="theater/plays"/>
    <x v="118"/>
    <n v="381.6"/>
    <x v="1"/>
    <x v="6"/>
  </r>
  <r>
    <n v="2884"/>
    <x v="2883"/>
    <s v="Come explore the dream world of Jim Morrison, rock singer, mystic, poet, shaman."/>
    <n v="45000"/>
    <x v="1935"/>
    <x v="2"/>
    <x v="0"/>
    <s v="USD"/>
    <n v="1417800435"/>
    <n v="1415208435"/>
    <b v="0"/>
    <x v="80"/>
    <b v="0"/>
    <s v="theater/plays"/>
    <x v="50"/>
    <n v="46.25"/>
    <x v="1"/>
    <x v="6"/>
  </r>
  <r>
    <n v="2885"/>
    <x v="2884"/>
    <s v="An historic and proud work of Polish nationalistic literature performed on stage."/>
    <n v="400"/>
    <x v="176"/>
    <x v="2"/>
    <x v="0"/>
    <s v="USD"/>
    <n v="1426294201"/>
    <n v="1423705801"/>
    <b v="0"/>
    <x v="81"/>
    <b v="0"/>
    <s v="theater/plays"/>
    <x v="69"/>
    <n v="26"/>
    <x v="1"/>
    <x v="6"/>
  </r>
  <r>
    <n v="2886"/>
    <x v="2885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x v="29"/>
    <b v="0"/>
    <s v="theater/plays"/>
    <x v="62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x v="29"/>
    <b v="0"/>
    <s v="theater/plays"/>
    <x v="50"/>
    <n v="5"/>
    <x v="1"/>
    <x v="6"/>
  </r>
  <r>
    <n v="2888"/>
    <x v="2887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x v="78"/>
    <b v="0"/>
    <s v="theater/plays"/>
    <x v="50"/>
    <s v="N/A"/>
    <x v="1"/>
    <x v="6"/>
  </r>
  <r>
    <n v="2889"/>
    <x v="2888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x v="25"/>
    <b v="0"/>
    <s v="theater/plays"/>
    <x v="151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x v="83"/>
    <b v="0"/>
    <s v="theater/plays"/>
    <x v="60"/>
    <n v="7"/>
    <x v="1"/>
    <x v="6"/>
  </r>
  <r>
    <n v="2891"/>
    <x v="2890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x v="73"/>
    <b v="0"/>
    <s v="theater/plays"/>
    <x v="56"/>
    <n v="27.3"/>
    <x v="1"/>
    <x v="6"/>
  </r>
  <r>
    <n v="2892"/>
    <x v="2891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x v="57"/>
    <b v="0"/>
    <s v="theater/plays"/>
    <x v="114"/>
    <n v="29.41"/>
    <x v="1"/>
    <x v="6"/>
  </r>
  <r>
    <n v="2893"/>
    <x v="2892"/>
    <s v="Fundraising for REDISCOVERING KIA THE PLAY"/>
    <n v="5000"/>
    <x v="379"/>
    <x v="2"/>
    <x v="0"/>
    <s v="USD"/>
    <n v="1420768800"/>
    <n v="1415644395"/>
    <b v="0"/>
    <x v="84"/>
    <b v="0"/>
    <s v="theater/plays"/>
    <x v="60"/>
    <n v="12.5"/>
    <x v="1"/>
    <x v="6"/>
  </r>
  <r>
    <n v="2894"/>
    <x v="2893"/>
    <s v="This Is A Story About A Woman A Man And A Woman"/>
    <n v="50000"/>
    <x v="117"/>
    <x v="2"/>
    <x v="0"/>
    <s v="USD"/>
    <n v="1428100815"/>
    <n v="1422920415"/>
    <b v="0"/>
    <x v="78"/>
    <b v="0"/>
    <s v="theater/plays"/>
    <x v="50"/>
    <s v="N/A"/>
    <x v="1"/>
    <x v="6"/>
  </r>
  <r>
    <n v="2895"/>
    <x v="2894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x v="80"/>
    <b v="0"/>
    <s v="theater/plays"/>
    <x v="62"/>
    <n v="5.75"/>
    <x v="1"/>
    <x v="6"/>
  </r>
  <r>
    <n v="2896"/>
    <x v="2895"/>
    <s v="&quot;Miracle on 34th Street&quot; is about faith and believing in others. _x000a_We believe. Do you?"/>
    <n v="3000"/>
    <x v="1370"/>
    <x v="2"/>
    <x v="0"/>
    <s v="USD"/>
    <n v="1481522400"/>
    <n v="1480283321"/>
    <b v="0"/>
    <x v="8"/>
    <b v="0"/>
    <s v="theater/plays"/>
    <x v="70"/>
    <n v="52.08"/>
    <x v="1"/>
    <x v="6"/>
  </r>
  <r>
    <n v="2897"/>
    <x v="2896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x v="83"/>
    <b v="0"/>
    <s v="theater/plays"/>
    <x v="62"/>
    <n v="183.33"/>
    <x v="1"/>
    <x v="6"/>
  </r>
  <r>
    <n v="2898"/>
    <x v="2897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x v="8"/>
    <b v="0"/>
    <s v="theater/plays"/>
    <x v="65"/>
    <n v="26.33"/>
    <x v="1"/>
    <x v="6"/>
  </r>
  <r>
    <n v="2899"/>
    <x v="2898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x v="78"/>
    <b v="0"/>
    <s v="theater/plays"/>
    <x v="50"/>
    <s v="N/A"/>
    <x v="1"/>
    <x v="6"/>
  </r>
  <r>
    <n v="2900"/>
    <x v="2899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x v="63"/>
    <b v="0"/>
    <s v="theater/plays"/>
    <x v="353"/>
    <n v="486.43"/>
    <x v="1"/>
    <x v="6"/>
  </r>
  <r>
    <n v="2901"/>
    <x v="2900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x v="84"/>
    <b v="0"/>
    <s v="theater/plays"/>
    <x v="60"/>
    <n v="3"/>
    <x v="1"/>
    <x v="6"/>
  </r>
  <r>
    <n v="2902"/>
    <x v="2901"/>
    <s v="Help me honor and bring &quot;The American Soprano&quot; Leontyne Price back to the stage one more time."/>
    <n v="150000"/>
    <x v="379"/>
    <x v="2"/>
    <x v="0"/>
    <s v="USD"/>
    <n v="1440412396"/>
    <n v="1437820396"/>
    <b v="0"/>
    <x v="29"/>
    <b v="0"/>
    <s v="theater/plays"/>
    <x v="50"/>
    <n v="25"/>
    <x v="1"/>
    <x v="6"/>
  </r>
  <r>
    <n v="2903"/>
    <x v="2902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x v="80"/>
    <b v="0"/>
    <s v="theater/plays"/>
    <x v="60"/>
    <n v="9.75"/>
    <x v="1"/>
    <x v="6"/>
  </r>
  <r>
    <n v="2904"/>
    <x v="2903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x v="80"/>
    <b v="0"/>
    <s v="theater/plays"/>
    <x v="62"/>
    <n v="18.75"/>
    <x v="1"/>
    <x v="6"/>
  </r>
  <r>
    <n v="2905"/>
    <x v="2904"/>
    <s v="Philly-based feminist theatre's inaugural production about a woman's friendship with an awesome lady cowboy."/>
    <n v="3500"/>
    <x v="1940"/>
    <x v="2"/>
    <x v="0"/>
    <s v="USD"/>
    <n v="1473211313"/>
    <n v="1472001713"/>
    <b v="0"/>
    <x v="57"/>
    <b v="0"/>
    <s v="theater/plays"/>
    <x v="82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x v="63"/>
    <b v="0"/>
    <s v="theater/plays"/>
    <x v="114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x v="84"/>
    <b v="0"/>
    <s v="theater/plays"/>
    <x v="5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x v="81"/>
    <b v="0"/>
    <s v="theater/plays"/>
    <x v="56"/>
    <n v="52.8"/>
    <x v="1"/>
    <x v="6"/>
  </r>
  <r>
    <n v="2909"/>
    <x v="2908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x v="29"/>
    <b v="0"/>
    <s v="theater/plays"/>
    <x v="50"/>
    <n v="20"/>
    <x v="1"/>
    <x v="6"/>
  </r>
  <r>
    <n v="2910"/>
    <x v="2909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x v="29"/>
    <b v="0"/>
    <s v="theater/plays"/>
    <x v="50"/>
    <n v="1"/>
    <x v="1"/>
    <x v="6"/>
  </r>
  <r>
    <n v="2911"/>
    <x v="2910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x v="25"/>
    <b v="0"/>
    <s v="theater/plays"/>
    <x v="121"/>
    <n v="46.93"/>
    <x v="1"/>
    <x v="6"/>
  </r>
  <r>
    <n v="2912"/>
    <x v="2911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x v="55"/>
    <b v="0"/>
    <s v="theater/plays"/>
    <x v="51"/>
    <n v="78.08"/>
    <x v="1"/>
    <x v="6"/>
  </r>
  <r>
    <n v="2913"/>
    <x v="2912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x v="84"/>
    <b v="0"/>
    <s v="theater/plays"/>
    <x v="50"/>
    <n v="1"/>
    <x v="1"/>
    <x v="6"/>
  </r>
  <r>
    <n v="2914"/>
    <x v="2913"/>
    <s v="Hercules must complete four challenges in order to meet the father he never knew"/>
    <n v="25000"/>
    <x v="116"/>
    <x v="2"/>
    <x v="1"/>
    <s v="GBP"/>
    <n v="1426365994"/>
    <n v="1421185594"/>
    <b v="0"/>
    <x v="29"/>
    <b v="0"/>
    <s v="theater/plays"/>
    <x v="50"/>
    <n v="1"/>
    <x v="1"/>
    <x v="6"/>
  </r>
  <r>
    <n v="2915"/>
    <x v="2914"/>
    <s v="An inclusive, cross community, multi-cultural theatre production for children aged 3 to 16 and their families"/>
    <n v="1000"/>
    <x v="1945"/>
    <x v="2"/>
    <x v="1"/>
    <s v="GBP"/>
    <n v="1458117190"/>
    <n v="1455528790"/>
    <b v="0"/>
    <x v="83"/>
    <b v="0"/>
    <s v="theater/plays"/>
    <x v="220"/>
    <n v="203.67"/>
    <x v="1"/>
    <x v="6"/>
  </r>
  <r>
    <n v="2916"/>
    <x v="2915"/>
    <s v="The moving dramatisation of one man's journey to find the truth behind the Libyan regime change."/>
    <n v="1850"/>
    <x v="1011"/>
    <x v="2"/>
    <x v="1"/>
    <s v="GBP"/>
    <n v="1400498789"/>
    <n v="1398511589"/>
    <b v="0"/>
    <x v="63"/>
    <b v="0"/>
    <s v="theater/plays"/>
    <x v="59"/>
    <n v="20.71"/>
    <x v="1"/>
    <x v="6"/>
  </r>
  <r>
    <n v="2917"/>
    <x v="2916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x v="82"/>
    <b v="0"/>
    <s v="theater/plays"/>
    <x v="66"/>
    <n v="48.56"/>
    <x v="1"/>
    <x v="6"/>
  </r>
  <r>
    <n v="2918"/>
    <x v="2917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x v="9"/>
    <b v="0"/>
    <s v="theater/plays"/>
    <x v="117"/>
    <n v="68.099999999999994"/>
    <x v="1"/>
    <x v="6"/>
  </r>
  <r>
    <n v="2919"/>
    <x v="2918"/>
    <s v="A full staged reading of a new play about a boy who learns how to be happy from the most unexpected person."/>
    <n v="600"/>
    <x v="152"/>
    <x v="2"/>
    <x v="0"/>
    <s v="USD"/>
    <n v="1407250329"/>
    <n v="1404658329"/>
    <b v="0"/>
    <x v="79"/>
    <b v="0"/>
    <s v="theater/plays"/>
    <x v="114"/>
    <n v="8.5"/>
    <x v="1"/>
    <x v="6"/>
  </r>
  <r>
    <n v="2920"/>
    <x v="2919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x v="62"/>
    <b v="0"/>
    <s v="theater/plays"/>
    <x v="117"/>
    <n v="51.62"/>
    <x v="1"/>
    <x v="6"/>
  </r>
  <r>
    <n v="2921"/>
    <x v="2920"/>
    <s v="I'm creating a cabaret in which all donations go directly to Broadway Cares/Equity Fights AIDS."/>
    <n v="100"/>
    <x v="1949"/>
    <x v="0"/>
    <x v="0"/>
    <s v="USD"/>
    <n v="1411679804"/>
    <n v="1409087804"/>
    <b v="0"/>
    <x v="83"/>
    <b v="1"/>
    <s v="theater/musical"/>
    <x v="32"/>
    <n v="43"/>
    <x v="1"/>
    <x v="40"/>
  </r>
  <r>
    <n v="2922"/>
    <x v="2921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x v="79"/>
    <b v="1"/>
    <s v="theater/musical"/>
    <x v="8"/>
    <n v="83.33"/>
    <x v="1"/>
    <x v="40"/>
  </r>
  <r>
    <n v="2923"/>
    <x v="2922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x v="73"/>
    <b v="1"/>
    <s v="theater/musical"/>
    <x v="8"/>
    <n v="30"/>
    <x v="1"/>
    <x v="40"/>
  </r>
  <r>
    <n v="2924"/>
    <x v="2923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x v="206"/>
    <b v="1"/>
    <s v="theater/musical"/>
    <x v="33"/>
    <n v="175.51"/>
    <x v="1"/>
    <x v="40"/>
  </r>
  <r>
    <n v="2925"/>
    <x v="2924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x v="473"/>
    <b v="1"/>
    <s v="theater/musical"/>
    <x v="21"/>
    <n v="231.66"/>
    <x v="1"/>
    <x v="40"/>
  </r>
  <r>
    <n v="2926"/>
    <x v="2925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x v="133"/>
    <b v="1"/>
    <s v="theater/musical"/>
    <x v="105"/>
    <n v="75"/>
    <x v="1"/>
    <x v="40"/>
  </r>
  <r>
    <n v="2927"/>
    <x v="2926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x v="64"/>
    <b v="1"/>
    <s v="theater/musical"/>
    <x v="26"/>
    <n v="112.14"/>
    <x v="1"/>
    <x v="40"/>
  </r>
  <r>
    <n v="2928"/>
    <x v="2927"/>
    <s v="This is a touring production for schools in the Treasure Valley!"/>
    <n v="1000"/>
    <x v="325"/>
    <x v="0"/>
    <x v="0"/>
    <s v="USD"/>
    <n v="1457135846"/>
    <n v="1454543846"/>
    <b v="0"/>
    <x v="54"/>
    <b v="1"/>
    <s v="theater/musical"/>
    <x v="8"/>
    <n v="41.67"/>
    <x v="1"/>
    <x v="40"/>
  </r>
  <r>
    <n v="2929"/>
    <x v="2928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x v="58"/>
    <b v="1"/>
    <s v="theater/musical"/>
    <x v="21"/>
    <n v="255.17"/>
    <x v="1"/>
    <x v="40"/>
  </r>
  <r>
    <n v="2930"/>
    <x v="2929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x v="95"/>
    <b v="1"/>
    <s v="theater/musical"/>
    <x v="7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x v="82"/>
    <b v="1"/>
    <s v="theater/musical"/>
    <x v="6"/>
    <n v="88.33"/>
    <x v="1"/>
    <x v="40"/>
  </r>
  <r>
    <n v="2932"/>
    <x v="2931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x v="44"/>
    <b v="1"/>
    <s v="theater/musical"/>
    <x v="2"/>
    <n v="85.74"/>
    <x v="1"/>
    <x v="40"/>
  </r>
  <r>
    <n v="2933"/>
    <x v="2932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x v="241"/>
    <b v="1"/>
    <s v="theater/musical"/>
    <x v="33"/>
    <n v="47.57"/>
    <x v="1"/>
    <x v="40"/>
  </r>
  <r>
    <n v="2934"/>
    <x v="2933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x v="77"/>
    <b v="1"/>
    <s v="theater/musical"/>
    <x v="29"/>
    <n v="72.97"/>
    <x v="1"/>
    <x v="40"/>
  </r>
  <r>
    <n v="2935"/>
    <x v="2934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x v="70"/>
    <b v="1"/>
    <s v="theater/musical"/>
    <x v="7"/>
    <n v="90.54"/>
    <x v="1"/>
    <x v="40"/>
  </r>
  <r>
    <n v="2936"/>
    <x v="2935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x v="69"/>
    <b v="1"/>
    <s v="theater/musical"/>
    <x v="30"/>
    <n v="37.65"/>
    <x v="1"/>
    <x v="40"/>
  </r>
  <r>
    <n v="2937"/>
    <x v="2936"/>
    <s v="UCAS is a new British musical premiering at the Edinburgh Fringe Festival 2014."/>
    <n v="1500"/>
    <x v="41"/>
    <x v="0"/>
    <x v="1"/>
    <s v="GBP"/>
    <n v="1405249113"/>
    <n v="1402657113"/>
    <b v="0"/>
    <x v="165"/>
    <b v="1"/>
    <s v="theater/musical"/>
    <x v="18"/>
    <n v="36.36"/>
    <x v="1"/>
    <x v="40"/>
  </r>
  <r>
    <n v="2938"/>
    <x v="2937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x v="58"/>
    <b v="1"/>
    <s v="theater/musical"/>
    <x v="7"/>
    <n v="126.72"/>
    <x v="1"/>
    <x v="40"/>
  </r>
  <r>
    <n v="2939"/>
    <x v="2938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x v="20"/>
    <b v="1"/>
    <s v="theater/musical"/>
    <x v="33"/>
    <n v="329.2"/>
    <x v="1"/>
    <x v="40"/>
  </r>
  <r>
    <n v="2940"/>
    <x v="2939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x v="51"/>
    <b v="1"/>
    <s v="theater/musical"/>
    <x v="13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x v="29"/>
    <b v="0"/>
    <s v="theater/spaces"/>
    <x v="50"/>
    <n v="1"/>
    <x v="1"/>
    <x v="38"/>
  </r>
  <r>
    <n v="2942"/>
    <x v="2941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x v="91"/>
    <b v="0"/>
    <s v="theater/spaces"/>
    <x v="68"/>
    <n v="202.23"/>
    <x v="1"/>
    <x v="38"/>
  </r>
  <r>
    <n v="2943"/>
    <x v="2942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x v="78"/>
    <b v="0"/>
    <s v="theater/spaces"/>
    <x v="50"/>
    <s v="N/A"/>
    <x v="1"/>
    <x v="38"/>
  </r>
  <r>
    <n v="2944"/>
    <x v="2943"/>
    <s v="Our vision: build and operate a Theater Arts Center for south-central Washington state in Goldendale."/>
    <n v="10000"/>
    <x v="173"/>
    <x v="2"/>
    <x v="0"/>
    <s v="USD"/>
    <n v="1433714198"/>
    <n v="1431122198"/>
    <b v="0"/>
    <x v="29"/>
    <b v="0"/>
    <s v="theater/spaces"/>
    <x v="60"/>
    <n v="100"/>
    <x v="1"/>
    <x v="38"/>
  </r>
  <r>
    <n v="2945"/>
    <x v="2944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x v="78"/>
    <b v="0"/>
    <s v="theater/spaces"/>
    <x v="50"/>
    <s v="N/A"/>
    <x v="1"/>
    <x v="38"/>
  </r>
  <r>
    <n v="2946"/>
    <x v="2945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x v="84"/>
    <b v="0"/>
    <s v="theater/spaces"/>
    <x v="50"/>
    <n v="1"/>
    <x v="1"/>
    <x v="38"/>
  </r>
  <r>
    <n v="2947"/>
    <x v="2946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x v="62"/>
    <b v="0"/>
    <s v="theater/spaces"/>
    <x v="65"/>
    <n v="82.46"/>
    <x v="1"/>
    <x v="38"/>
  </r>
  <r>
    <n v="2948"/>
    <x v="2947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x v="82"/>
    <b v="0"/>
    <s v="theater/spaces"/>
    <x v="50"/>
    <n v="2.67"/>
    <x v="1"/>
    <x v="38"/>
  </r>
  <r>
    <n v="2949"/>
    <x v="2948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x v="84"/>
    <b v="0"/>
    <s v="theater/spaces"/>
    <x v="56"/>
    <n v="12.5"/>
    <x v="1"/>
    <x v="38"/>
  </r>
  <r>
    <n v="2950"/>
    <x v="2949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x v="78"/>
    <b v="0"/>
    <s v="theater/spaces"/>
    <x v="50"/>
    <s v="N/A"/>
    <x v="1"/>
    <x v="38"/>
  </r>
  <r>
    <n v="2951"/>
    <x v="2950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x v="6"/>
    <b v="0"/>
    <s v="theater/spaces"/>
    <x v="53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x v="22"/>
    <b v="0"/>
    <s v="theater/spaces"/>
    <x v="59"/>
    <n v="200.63"/>
    <x v="1"/>
    <x v="38"/>
  </r>
  <r>
    <n v="2953"/>
    <x v="2952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x v="83"/>
    <b v="0"/>
    <s v="theater/spaces"/>
    <x v="50"/>
    <n v="201.67"/>
    <x v="1"/>
    <x v="38"/>
  </r>
  <r>
    <n v="2954"/>
    <x v="2953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x v="78"/>
    <b v="0"/>
    <s v="theater/spaces"/>
    <x v="50"/>
    <s v="N/A"/>
    <x v="1"/>
    <x v="38"/>
  </r>
  <r>
    <n v="2955"/>
    <x v="2954"/>
    <s v="Stage Door Theater needs a stage for its current and future productions. Can you help?"/>
    <n v="1200"/>
    <x v="526"/>
    <x v="1"/>
    <x v="0"/>
    <s v="USD"/>
    <n v="1434476849"/>
    <n v="1431884849"/>
    <b v="0"/>
    <x v="202"/>
    <b v="0"/>
    <s v="theater/spaces"/>
    <x v="64"/>
    <n v="65"/>
    <x v="1"/>
    <x v="38"/>
  </r>
  <r>
    <n v="2956"/>
    <x v="2955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x v="9"/>
    <b v="0"/>
    <s v="theater/spaces"/>
    <x v="123"/>
    <n v="66.099999999999994"/>
    <x v="1"/>
    <x v="38"/>
  </r>
  <r>
    <n v="2957"/>
    <x v="2956"/>
    <s v="Theatre in Tuscaloosa, AL built in the 1930s.  The headsets seem about that old. They are almost unusable."/>
    <n v="15000"/>
    <x v="668"/>
    <x v="1"/>
    <x v="0"/>
    <s v="USD"/>
    <n v="1427498172"/>
    <n v="1422317772"/>
    <b v="0"/>
    <x v="83"/>
    <b v="0"/>
    <s v="theater/spaces"/>
    <x v="53"/>
    <n v="93.33"/>
    <x v="1"/>
    <x v="38"/>
  </r>
  <r>
    <n v="2958"/>
    <x v="2957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x v="78"/>
    <b v="0"/>
    <s v="theater/spaces"/>
    <x v="50"/>
    <s v="N/A"/>
    <x v="1"/>
    <x v="38"/>
  </r>
  <r>
    <n v="2959"/>
    <x v="2958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x v="78"/>
    <b v="0"/>
    <s v="theater/spaces"/>
    <x v="50"/>
    <s v="N/A"/>
    <x v="1"/>
    <x v="38"/>
  </r>
  <r>
    <n v="2960"/>
    <x v="2959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x v="78"/>
    <b v="0"/>
    <s v="theater/spaces"/>
    <x v="50"/>
    <s v="N/A"/>
    <x v="1"/>
    <x v="38"/>
  </r>
  <r>
    <n v="2961"/>
    <x v="2960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x v="52"/>
    <b v="1"/>
    <s v="theater/plays"/>
    <x v="5"/>
    <n v="50.75"/>
    <x v="1"/>
    <x v="6"/>
  </r>
  <r>
    <n v="2962"/>
    <x v="2961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x v="9"/>
    <b v="1"/>
    <s v="theater/plays"/>
    <x v="108"/>
    <n v="60.9"/>
    <x v="1"/>
    <x v="6"/>
  </r>
  <r>
    <n v="2963"/>
    <x v="2962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x v="15"/>
    <b v="1"/>
    <s v="theater/plays"/>
    <x v="13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x v="193"/>
    <b v="1"/>
    <s v="theater/plays"/>
    <x v="7"/>
    <n v="25.69"/>
    <x v="1"/>
    <x v="6"/>
  </r>
  <r>
    <n v="2965"/>
    <x v="2964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x v="70"/>
    <b v="1"/>
    <s v="theater/plays"/>
    <x v="15"/>
    <n v="41.92"/>
    <x v="1"/>
    <x v="6"/>
  </r>
  <r>
    <n v="2966"/>
    <x v="2965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x v="130"/>
    <b v="1"/>
    <s v="theater/plays"/>
    <x v="35"/>
    <n v="88.77"/>
    <x v="1"/>
    <x v="6"/>
  </r>
  <r>
    <n v="2967"/>
    <x v="2966"/>
    <s v="Scissortail is a story of loss, grief, and recovery based on the events of the 1995 Oklahoma City Bombing."/>
    <n v="5000"/>
    <x v="1972"/>
    <x v="0"/>
    <x v="0"/>
    <s v="USD"/>
    <n v="1425872692"/>
    <n v="1423284292"/>
    <b v="0"/>
    <x v="26"/>
    <b v="1"/>
    <s v="theater/plays"/>
    <x v="35"/>
    <n v="80.23"/>
    <x v="1"/>
    <x v="6"/>
  </r>
  <r>
    <n v="2968"/>
    <x v="2967"/>
    <s v="The Curse of the Babywoman is real â€” and it is coming to FringeNYC this August."/>
    <n v="3500"/>
    <x v="1973"/>
    <x v="0"/>
    <x v="0"/>
    <s v="USD"/>
    <n v="1471406340"/>
    <n v="1470227660"/>
    <b v="0"/>
    <x v="5"/>
    <b v="1"/>
    <s v="theater/plays"/>
    <x v="6"/>
    <n v="78.94"/>
    <x v="1"/>
    <x v="6"/>
  </r>
  <r>
    <n v="2969"/>
    <x v="2968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x v="57"/>
    <b v="1"/>
    <s v="theater/plays"/>
    <x v="200"/>
    <n v="95.59"/>
    <x v="1"/>
    <x v="6"/>
  </r>
  <r>
    <n v="2970"/>
    <x v="2969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x v="110"/>
    <b v="1"/>
    <s v="theater/plays"/>
    <x v="6"/>
    <n v="69.89"/>
    <x v="1"/>
    <x v="6"/>
  </r>
  <r>
    <n v="2971"/>
    <x v="2970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x v="68"/>
    <b v="1"/>
    <s v="theater/plays"/>
    <x v="8"/>
    <n v="74.53"/>
    <x v="1"/>
    <x v="6"/>
  </r>
  <r>
    <n v="2972"/>
    <x v="2971"/>
    <s v="A group of artists. A mythical art piece. A harrowing quest. And some margaritas."/>
    <n v="2000"/>
    <x v="1975"/>
    <x v="0"/>
    <x v="0"/>
    <s v="USD"/>
    <n v="1480899600"/>
    <n v="1479609520"/>
    <b v="0"/>
    <x v="57"/>
    <b v="1"/>
    <s v="theater/plays"/>
    <x v="2"/>
    <n v="123.94"/>
    <x v="1"/>
    <x v="6"/>
  </r>
  <r>
    <n v="2973"/>
    <x v="2972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x v="51"/>
    <b v="1"/>
    <s v="theater/plays"/>
    <x v="21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x v="45"/>
    <b v="1"/>
    <s v="theater/plays"/>
    <x v="21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x v="116"/>
    <b v="1"/>
    <s v="theater/plays"/>
    <x v="8"/>
    <n v="70.88"/>
    <x v="1"/>
    <x v="6"/>
  </r>
  <r>
    <n v="2976"/>
    <x v="2975"/>
    <s v="A play that addresses an important social issue, brought to light by members of the UoM Drama Society."/>
    <n v="70"/>
    <x v="678"/>
    <x v="0"/>
    <x v="1"/>
    <s v="GBP"/>
    <n v="1457870400"/>
    <n v="1456421530"/>
    <b v="0"/>
    <x v="25"/>
    <b v="1"/>
    <s v="theater/plays"/>
    <x v="193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x v="209"/>
    <b v="1"/>
    <s v="theater/plays"/>
    <x v="35"/>
    <n v="113.57"/>
    <x v="1"/>
    <x v="6"/>
  </r>
  <r>
    <n v="2978"/>
    <x v="2977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x v="38"/>
    <b v="1"/>
    <s v="theater/plays"/>
    <x v="32"/>
    <n v="60.69"/>
    <x v="1"/>
    <x v="6"/>
  </r>
  <r>
    <n v="2979"/>
    <x v="2978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x v="67"/>
    <b v="1"/>
    <s v="theater/plays"/>
    <x v="7"/>
    <n v="110.22"/>
    <x v="1"/>
    <x v="6"/>
  </r>
  <r>
    <n v="2980"/>
    <x v="2979"/>
    <s v="1 director, 4 actors, and a whole lotta determination. Help us bring this brilliant story to the heart of NYC!"/>
    <n v="3000"/>
    <x v="1980"/>
    <x v="0"/>
    <x v="0"/>
    <s v="USD"/>
    <n v="1440381600"/>
    <n v="1438639130"/>
    <b v="0"/>
    <x v="54"/>
    <b v="1"/>
    <s v="theater/plays"/>
    <x v="15"/>
    <n v="136.46"/>
    <x v="1"/>
    <x v="6"/>
  </r>
  <r>
    <n v="2981"/>
    <x v="2980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x v="174"/>
    <b v="1"/>
    <s v="theater/spaces"/>
    <x v="32"/>
    <n v="53.16"/>
    <x v="1"/>
    <x v="38"/>
  </r>
  <r>
    <n v="2982"/>
    <x v="2981"/>
    <s v="Renovating this historical landmark, into an arts venue and theatre space for the community."/>
    <n v="5000"/>
    <x v="1982"/>
    <x v="0"/>
    <x v="1"/>
    <s v="GBP"/>
    <n v="1455208143"/>
    <n v="1452616143"/>
    <b v="1"/>
    <x v="211"/>
    <b v="1"/>
    <s v="theater/spaces"/>
    <x v="21"/>
    <n v="86.49"/>
    <x v="1"/>
    <x v="38"/>
  </r>
  <r>
    <n v="2983"/>
    <x v="2982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x v="486"/>
    <b v="1"/>
    <s v="theater/spaces"/>
    <x v="92"/>
    <n v="155.24"/>
    <x v="1"/>
    <x v="38"/>
  </r>
  <r>
    <n v="2984"/>
    <x v="2983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x v="423"/>
    <b v="1"/>
    <s v="theater/spaces"/>
    <x v="8"/>
    <n v="115.08"/>
    <x v="1"/>
    <x v="38"/>
  </r>
  <r>
    <n v="2985"/>
    <x v="2984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x v="112"/>
    <b v="1"/>
    <s v="theater/spaces"/>
    <x v="108"/>
    <n v="109.59"/>
    <x v="1"/>
    <x v="38"/>
  </r>
  <r>
    <n v="2986"/>
    <x v="2985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x v="66"/>
    <b v="1"/>
    <s v="theater/spaces"/>
    <x v="6"/>
    <n v="45.21"/>
    <x v="1"/>
    <x v="38"/>
  </r>
  <r>
    <n v="2987"/>
    <x v="2986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x v="236"/>
    <b v="1"/>
    <s v="theater/spaces"/>
    <x v="5"/>
    <n v="104.15"/>
    <x v="1"/>
    <x v="38"/>
  </r>
  <r>
    <n v="2988"/>
    <x v="2987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x v="33"/>
    <b v="1"/>
    <s v="theater/spaces"/>
    <x v="8"/>
    <n v="35.71"/>
    <x v="1"/>
    <x v="38"/>
  </r>
  <r>
    <n v="2989"/>
    <x v="2988"/>
    <s v="Bring the movies back to Bethel, Maine."/>
    <n v="20000"/>
    <x v="1987"/>
    <x v="0"/>
    <x v="0"/>
    <s v="USD"/>
    <n v="1450673940"/>
    <n v="1448756962"/>
    <b v="0"/>
    <x v="487"/>
    <b v="1"/>
    <s v="theater/spaces"/>
    <x v="93"/>
    <n v="97"/>
    <x v="1"/>
    <x v="38"/>
  </r>
  <r>
    <n v="2990"/>
    <x v="2989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x v="74"/>
    <b v="1"/>
    <s v="theater/spaces"/>
    <x v="8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x v="251"/>
    <b v="1"/>
    <s v="theater/spaces"/>
    <x v="33"/>
    <n v="94.41"/>
    <x v="1"/>
    <x v="38"/>
  </r>
  <r>
    <n v="2992"/>
    <x v="2991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x v="31"/>
    <b v="1"/>
    <s v="theater/spaces"/>
    <x v="2"/>
    <n v="48.98"/>
    <x v="1"/>
    <x v="38"/>
  </r>
  <r>
    <n v="2993"/>
    <x v="2992"/>
    <s v="Help us build the Kitchen from Hell!"/>
    <n v="1000"/>
    <x v="1141"/>
    <x v="0"/>
    <x v="0"/>
    <s v="USD"/>
    <n v="1455998867"/>
    <n v="1453406867"/>
    <b v="0"/>
    <x v="19"/>
    <b v="1"/>
    <s v="theater/spaces"/>
    <x v="8"/>
    <n v="45.59"/>
    <x v="1"/>
    <x v="38"/>
  </r>
  <r>
    <n v="2994"/>
    <x v="2993"/>
    <s v="Help the hosts of the infamous St. Michael sustain and create epic boat parties through Halloween and into 2015"/>
    <n v="300"/>
    <x v="1990"/>
    <x v="0"/>
    <x v="1"/>
    <s v="GBP"/>
    <n v="1412335772"/>
    <n v="1409743772"/>
    <b v="0"/>
    <x v="211"/>
    <b v="1"/>
    <s v="theater/spaces"/>
    <x v="354"/>
    <n v="23.28"/>
    <x v="1"/>
    <x v="38"/>
  </r>
  <r>
    <n v="2995"/>
    <x v="2994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x v="437"/>
    <b v="1"/>
    <s v="theater/spaces"/>
    <x v="2"/>
    <n v="63.23"/>
    <x v="1"/>
    <x v="38"/>
  </r>
  <r>
    <n v="2996"/>
    <x v="2995"/>
    <s v="A permanent home for comedy in Connecticut in the heart of downtown Hartford."/>
    <n v="35000"/>
    <x v="1992"/>
    <x v="0"/>
    <x v="0"/>
    <s v="USD"/>
    <n v="1432677240"/>
    <n v="1427493240"/>
    <b v="0"/>
    <x v="413"/>
    <b v="1"/>
    <s v="theater/spaces"/>
    <x v="174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x v="248"/>
    <b v="1"/>
    <s v="theater/spaces"/>
    <x v="3"/>
    <n v="90.2"/>
    <x v="1"/>
    <x v="38"/>
  </r>
  <r>
    <n v="2998"/>
    <x v="2997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x v="488"/>
    <b v="1"/>
    <s v="theater/spaces"/>
    <x v="33"/>
    <n v="118.97"/>
    <x v="1"/>
    <x v="38"/>
  </r>
  <r>
    <n v="2999"/>
    <x v="2998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x v="9"/>
    <b v="1"/>
    <s v="theater/spaces"/>
    <x v="17"/>
    <n v="80.25"/>
    <x v="1"/>
    <x v="38"/>
  </r>
  <r>
    <n v="3000"/>
    <x v="2999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x v="22"/>
    <b v="1"/>
    <s v="theater/spaces"/>
    <x v="8"/>
    <n v="62.5"/>
    <x v="1"/>
    <x v="38"/>
  </r>
  <r>
    <n v="3001"/>
    <x v="3000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x v="489"/>
    <b v="1"/>
    <s v="theater/spaces"/>
    <x v="355"/>
    <n v="131.38"/>
    <x v="1"/>
    <x v="38"/>
  </r>
  <r>
    <n v="3002"/>
    <x v="3001"/>
    <s v="Make the workshop/ small stage space at Jimmy's No 43 even better than before!"/>
    <n v="7000"/>
    <x v="1996"/>
    <x v="0"/>
    <x v="0"/>
    <s v="USD"/>
    <n v="1356552252"/>
    <n v="1353960252"/>
    <b v="0"/>
    <x v="201"/>
    <b v="1"/>
    <s v="theater/spaces"/>
    <x v="15"/>
    <n v="73.03"/>
    <x v="1"/>
    <x v="38"/>
  </r>
  <r>
    <n v="3003"/>
    <x v="3002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x v="57"/>
    <b v="1"/>
    <s v="theater/spaces"/>
    <x v="7"/>
    <n v="178.53"/>
    <x v="1"/>
    <x v="38"/>
  </r>
  <r>
    <n v="3004"/>
    <x v="3003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x v="490"/>
    <b v="1"/>
    <s v="theater/spaces"/>
    <x v="40"/>
    <n v="162.91"/>
    <x v="1"/>
    <x v="38"/>
  </r>
  <r>
    <n v="3005"/>
    <x v="3004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x v="115"/>
    <b v="1"/>
    <s v="theater/spaces"/>
    <x v="28"/>
    <n v="108.24"/>
    <x v="1"/>
    <x v="38"/>
  </r>
  <r>
    <n v="3006"/>
    <x v="3005"/>
    <s v="We're an affordable theatre and rental space that can be molded into anything by anyone."/>
    <n v="8000"/>
    <x v="1999"/>
    <x v="0"/>
    <x v="5"/>
    <s v="CAD"/>
    <n v="1418580591"/>
    <n v="1415988591"/>
    <b v="0"/>
    <x v="174"/>
    <b v="1"/>
    <s v="theater/spaces"/>
    <x v="29"/>
    <n v="88.87"/>
    <x v="1"/>
    <x v="38"/>
  </r>
  <r>
    <n v="3007"/>
    <x v="3006"/>
    <s v="Consuite for 2015 CoreCon.  An adventure into insanity."/>
    <n v="600"/>
    <x v="1144"/>
    <x v="0"/>
    <x v="0"/>
    <s v="USD"/>
    <n v="1429938683"/>
    <n v="1428124283"/>
    <b v="0"/>
    <x v="9"/>
    <b v="1"/>
    <s v="theater/spaces"/>
    <x v="144"/>
    <n v="54"/>
    <x v="1"/>
    <x v="38"/>
  </r>
  <r>
    <n v="3008"/>
    <x v="3007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x v="55"/>
    <b v="1"/>
    <s v="theater/spaces"/>
    <x v="7"/>
    <n v="116.73"/>
    <x v="1"/>
    <x v="38"/>
  </r>
  <r>
    <n v="3009"/>
    <x v="3008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x v="130"/>
    <b v="1"/>
    <s v="theater/spaces"/>
    <x v="28"/>
    <n v="233.9"/>
    <x v="1"/>
    <x v="38"/>
  </r>
  <r>
    <n v="3010"/>
    <x v="3009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x v="41"/>
    <b v="1"/>
    <s v="theater/spaces"/>
    <x v="137"/>
    <n v="158"/>
    <x v="1"/>
    <x v="38"/>
  </r>
  <r>
    <n v="3011"/>
    <x v="3010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x v="20"/>
    <b v="1"/>
    <s v="theater/spaces"/>
    <x v="39"/>
    <n v="14.84"/>
    <x v="1"/>
    <x v="38"/>
  </r>
  <r>
    <n v="3012"/>
    <x v="3011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x v="165"/>
    <b v="1"/>
    <s v="theater/spaces"/>
    <x v="16"/>
    <n v="85.18"/>
    <x v="1"/>
    <x v="38"/>
  </r>
  <r>
    <n v="3013"/>
    <x v="3012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x v="329"/>
    <b v="1"/>
    <s v="theater/spaces"/>
    <x v="96"/>
    <n v="146.69"/>
    <x v="1"/>
    <x v="38"/>
  </r>
  <r>
    <n v="3014"/>
    <x v="3013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x v="491"/>
    <b v="1"/>
    <s v="theater/spaces"/>
    <x v="40"/>
    <n v="50.76"/>
    <x v="1"/>
    <x v="38"/>
  </r>
  <r>
    <n v="3015"/>
    <x v="3014"/>
    <s v="We're turning an old yogurt shop into a live theater in downtown Charleston.   Please help us hang our sign!"/>
    <n v="3400"/>
    <x v="2005"/>
    <x v="0"/>
    <x v="0"/>
    <s v="USD"/>
    <n v="1402459200"/>
    <n v="1401125238"/>
    <b v="0"/>
    <x v="244"/>
    <b v="1"/>
    <s v="theater/spaces"/>
    <x v="33"/>
    <n v="87.7"/>
    <x v="1"/>
    <x v="38"/>
  </r>
  <r>
    <n v="3016"/>
    <x v="3015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x v="17"/>
    <b v="1"/>
    <s v="theater/spaces"/>
    <x v="33"/>
    <n v="242.28"/>
    <x v="1"/>
    <x v="38"/>
  </r>
  <r>
    <n v="3017"/>
    <x v="3016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x v="180"/>
    <b v="1"/>
    <s v="theater/spaces"/>
    <x v="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x v="14"/>
    <b v="1"/>
    <s v="theater/spaces"/>
    <x v="7"/>
    <n v="103.17"/>
    <x v="1"/>
    <x v="38"/>
  </r>
  <r>
    <n v="3019"/>
    <x v="3018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x v="334"/>
    <b v="1"/>
    <s v="theater/spaces"/>
    <x v="10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x v="209"/>
    <b v="1"/>
    <s v="theater/spaces"/>
    <x v="7"/>
    <n v="234.67"/>
    <x v="1"/>
    <x v="38"/>
  </r>
  <r>
    <n v="3021"/>
    <x v="3020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x v="273"/>
    <b v="1"/>
    <s v="theater/spaces"/>
    <x v="31"/>
    <n v="50.69"/>
    <x v="1"/>
    <x v="38"/>
  </r>
  <r>
    <n v="3022"/>
    <x v="3021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x v="95"/>
    <b v="1"/>
    <s v="theater/spaces"/>
    <x v="7"/>
    <n v="162.71"/>
    <x v="1"/>
    <x v="38"/>
  </r>
  <r>
    <n v="3023"/>
    <x v="3022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x v="79"/>
    <b v="1"/>
    <s v="theater/spaces"/>
    <x v="33"/>
    <n v="120.17"/>
    <x v="1"/>
    <x v="38"/>
  </r>
  <r>
    <n v="3024"/>
    <x v="3023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x v="0"/>
    <b v="1"/>
    <s v="theater/spaces"/>
    <x v="351"/>
    <n v="67.7"/>
    <x v="1"/>
    <x v="38"/>
  </r>
  <r>
    <n v="3025"/>
    <x v="3024"/>
    <s v="Be part of building Cardiff's first pub theatre, located right in the city centre. Launching January 2015."/>
    <n v="2500"/>
    <x v="2015"/>
    <x v="0"/>
    <x v="1"/>
    <s v="GBP"/>
    <n v="1401465600"/>
    <n v="1399032813"/>
    <b v="0"/>
    <x v="108"/>
    <b v="1"/>
    <s v="theater/spaces"/>
    <x v="120"/>
    <n v="52.1"/>
    <x v="1"/>
    <x v="38"/>
  </r>
  <r>
    <n v="3026"/>
    <x v="3025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x v="20"/>
    <b v="1"/>
    <s v="theater/spaces"/>
    <x v="1"/>
    <n v="51.6"/>
    <x v="1"/>
    <x v="38"/>
  </r>
  <r>
    <n v="3027"/>
    <x v="3026"/>
    <s v="Wavy says let's LIGHT UP THE RAINBOW STAGE and as our stretch reward we'll throw all of us a PARTY!"/>
    <n v="40000"/>
    <x v="2017"/>
    <x v="0"/>
    <x v="0"/>
    <s v="USD"/>
    <n v="1426866851"/>
    <n v="1424278451"/>
    <b v="0"/>
    <x v="492"/>
    <b v="1"/>
    <s v="theater/spaces"/>
    <x v="26"/>
    <n v="164.3"/>
    <x v="1"/>
    <x v="38"/>
  </r>
  <r>
    <n v="3028"/>
    <x v="3027"/>
    <s v="We have a space! Help us fill it with a stage, chairs, gear and audiences' laughter!"/>
    <n v="5000"/>
    <x v="2018"/>
    <x v="0"/>
    <x v="0"/>
    <s v="USD"/>
    <n v="1471242025"/>
    <n v="1468650025"/>
    <b v="0"/>
    <x v="221"/>
    <b v="1"/>
    <s v="theater/spaces"/>
    <x v="239"/>
    <n v="84.86"/>
    <x v="1"/>
    <x v="38"/>
  </r>
  <r>
    <n v="3029"/>
    <x v="3028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x v="493"/>
    <b v="1"/>
    <s v="theater/spaces"/>
    <x v="5"/>
    <n v="94.55"/>
    <x v="1"/>
    <x v="38"/>
  </r>
  <r>
    <n v="3030"/>
    <x v="3029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x v="14"/>
    <b v="1"/>
    <s v="theater/spaces"/>
    <x v="13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x v="60"/>
    <b v="1"/>
    <s v="theater/spaces"/>
    <x v="8"/>
    <n v="51.72"/>
    <x v="1"/>
    <x v="38"/>
  </r>
  <r>
    <n v="3032"/>
    <x v="3031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x v="20"/>
    <b v="1"/>
    <s v="theater/spaces"/>
    <x v="37"/>
    <n v="50.88"/>
    <x v="1"/>
    <x v="38"/>
  </r>
  <r>
    <n v="3033"/>
    <x v="3032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x v="23"/>
    <b v="1"/>
    <s v="theater/spaces"/>
    <x v="92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x v="494"/>
    <b v="1"/>
    <s v="theater/spaces"/>
    <x v="40"/>
    <n v="89.31"/>
    <x v="1"/>
    <x v="38"/>
  </r>
  <r>
    <n v="3035"/>
    <x v="3034"/>
    <s v="Help create a permanent home for live comedy shows and classes in Downtown RVA."/>
    <n v="25000"/>
    <x v="2023"/>
    <x v="0"/>
    <x v="0"/>
    <s v="USD"/>
    <n v="1367674009"/>
    <n v="1365082009"/>
    <b v="0"/>
    <x v="495"/>
    <b v="1"/>
    <s v="theater/spaces"/>
    <x v="15"/>
    <n v="88.59"/>
    <x v="1"/>
    <x v="38"/>
  </r>
  <r>
    <n v="3036"/>
    <x v="3035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x v="313"/>
    <b v="1"/>
    <s v="theater/spaces"/>
    <x v="3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x v="58"/>
    <b v="1"/>
    <s v="theater/spaces"/>
    <x v="182"/>
    <n v="33.31"/>
    <x v="1"/>
    <x v="38"/>
  </r>
  <r>
    <n v="3038"/>
    <x v="3037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x v="74"/>
    <b v="1"/>
    <s v="theater/spaces"/>
    <x v="7"/>
    <n v="37.22"/>
    <x v="1"/>
    <x v="38"/>
  </r>
  <r>
    <n v="3039"/>
    <x v="3038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x v="163"/>
    <b v="1"/>
    <s v="theater/spaces"/>
    <x v="15"/>
    <n v="92.13"/>
    <x v="1"/>
    <x v="38"/>
  </r>
  <r>
    <n v="3040"/>
    <x v="3039"/>
    <s v="48 hours of deck screws, dry wall, hard hats and needed renovation to help the Jayhawk rise from the ashes."/>
    <n v="3000"/>
    <x v="2027"/>
    <x v="0"/>
    <x v="0"/>
    <s v="USD"/>
    <n v="1435359600"/>
    <n v="1434999621"/>
    <b v="0"/>
    <x v="288"/>
    <b v="1"/>
    <s v="theater/spaces"/>
    <x v="29"/>
    <n v="76.790000000000006"/>
    <x v="1"/>
    <x v="38"/>
  </r>
  <r>
    <n v="3041"/>
    <x v="3040"/>
    <s v="Privet! Hello! Bon Jour! We are the Arlekin Players Theatre and we need a home."/>
    <n v="8300"/>
    <x v="2028"/>
    <x v="0"/>
    <x v="0"/>
    <s v="USD"/>
    <n v="1453323048"/>
    <n v="1450731048"/>
    <b v="0"/>
    <x v="195"/>
    <b v="1"/>
    <s v="theater/spaces"/>
    <x v="5"/>
    <n v="96.53"/>
    <x v="1"/>
    <x v="38"/>
  </r>
  <r>
    <n v="3042"/>
    <x v="3041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x v="77"/>
    <b v="1"/>
    <s v="theater/spaces"/>
    <x v="30"/>
    <n v="51.89"/>
    <x v="1"/>
    <x v="38"/>
  </r>
  <r>
    <n v="3043"/>
    <x v="3042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x v="130"/>
    <b v="1"/>
    <s v="theater/spaces"/>
    <x v="5"/>
    <n v="128.91"/>
    <x v="1"/>
    <x v="38"/>
  </r>
  <r>
    <n v="3044"/>
    <x v="3043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x v="239"/>
    <b v="1"/>
    <s v="theater/spaces"/>
    <x v="15"/>
    <n v="84.11"/>
    <x v="1"/>
    <x v="38"/>
  </r>
  <r>
    <n v="3045"/>
    <x v="3044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x v="31"/>
    <b v="1"/>
    <s v="theater/spaces"/>
    <x v="18"/>
    <n v="82.94"/>
    <x v="1"/>
    <x v="38"/>
  </r>
  <r>
    <n v="3046"/>
    <x v="3045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x v="6"/>
    <b v="1"/>
    <s v="theater/spaces"/>
    <x v="87"/>
    <n v="259.95"/>
    <x v="1"/>
    <x v="38"/>
  </r>
  <r>
    <n v="3047"/>
    <x v="3046"/>
    <s v="Hi! We're the Graduating Seniors Acting V Seniors at Temple University! Welcome to our Kick starter Page!"/>
    <n v="500"/>
    <x v="2033"/>
    <x v="0"/>
    <x v="0"/>
    <s v="USD"/>
    <n v="1461762960"/>
    <n v="1457999054"/>
    <b v="0"/>
    <x v="9"/>
    <b v="1"/>
    <s v="theater/spaces"/>
    <x v="328"/>
    <n v="37.25"/>
    <x v="1"/>
    <x v="38"/>
  </r>
  <r>
    <n v="3048"/>
    <x v="3047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x v="5"/>
    <b v="1"/>
    <s v="theater/spaces"/>
    <x v="183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x v="241"/>
    <b v="1"/>
    <s v="theater/spaces"/>
    <x v="13"/>
    <n v="74.069999999999993"/>
    <x v="1"/>
    <x v="38"/>
  </r>
  <r>
    <n v="3050"/>
    <x v="3049"/>
    <s v="Help fund The Black Pearl Consuite at CoreCon VIII: On Ancient Seas!"/>
    <n v="600"/>
    <x v="69"/>
    <x v="0"/>
    <x v="0"/>
    <s v="USD"/>
    <n v="1462420960"/>
    <n v="1459828960"/>
    <b v="0"/>
    <x v="82"/>
    <b v="1"/>
    <s v="theater/spaces"/>
    <x v="6"/>
    <n v="70.67"/>
    <x v="1"/>
    <x v="38"/>
  </r>
  <r>
    <n v="3051"/>
    <x v="3050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x v="2"/>
    <b v="0"/>
    <s v="theater/spaces"/>
    <x v="148"/>
    <n v="23.63"/>
    <x v="1"/>
    <x v="38"/>
  </r>
  <r>
    <n v="3052"/>
    <x v="3051"/>
    <s v="To let the arts continue in Walker Minnesota We need a performing arts space and art gallery"/>
    <n v="50000"/>
    <x v="735"/>
    <x v="2"/>
    <x v="0"/>
    <s v="USD"/>
    <n v="1432828740"/>
    <n v="1430237094"/>
    <b v="0"/>
    <x v="84"/>
    <b v="0"/>
    <s v="theater/spaces"/>
    <x v="50"/>
    <n v="37.5"/>
    <x v="1"/>
    <x v="38"/>
  </r>
  <r>
    <n v="3053"/>
    <x v="3052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x v="83"/>
    <b v="0"/>
    <s v="theater/spaces"/>
    <x v="5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x v="78"/>
    <b v="0"/>
    <s v="theater/spaces"/>
    <x v="50"/>
    <s v="N/A"/>
    <x v="1"/>
    <x v="38"/>
  </r>
  <r>
    <n v="3055"/>
    <x v="3054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x v="29"/>
    <b v="0"/>
    <s v="theater/spaces"/>
    <x v="50"/>
    <n v="1"/>
    <x v="1"/>
    <x v="38"/>
  </r>
  <r>
    <n v="3056"/>
    <x v="3055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x v="78"/>
    <b v="0"/>
    <s v="theater/spaces"/>
    <x v="50"/>
    <s v="N/A"/>
    <x v="1"/>
    <x v="38"/>
  </r>
  <r>
    <n v="3057"/>
    <x v="3056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x v="78"/>
    <b v="0"/>
    <s v="theater/spaces"/>
    <x v="50"/>
    <s v="N/A"/>
    <x v="1"/>
    <x v="38"/>
  </r>
  <r>
    <n v="3058"/>
    <x v="3057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x v="83"/>
    <b v="0"/>
    <s v="theater/spaces"/>
    <x v="50"/>
    <n v="1"/>
    <x v="1"/>
    <x v="38"/>
  </r>
  <r>
    <n v="3059"/>
    <x v="3058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x v="202"/>
    <b v="0"/>
    <s v="theater/spaces"/>
    <x v="56"/>
    <n v="41"/>
    <x v="1"/>
    <x v="38"/>
  </r>
  <r>
    <n v="3060"/>
    <x v="3059"/>
    <s v="Save the historic Roxy theatre in Bremerton WA from being repurposed as office space."/>
    <n v="220000"/>
    <x v="400"/>
    <x v="2"/>
    <x v="0"/>
    <s v="USD"/>
    <n v="1443422134"/>
    <n v="1440830134"/>
    <b v="0"/>
    <x v="79"/>
    <b v="0"/>
    <s v="theater/spaces"/>
    <x v="50"/>
    <n v="55.83"/>
    <x v="1"/>
    <x v="38"/>
  </r>
  <r>
    <n v="3061"/>
    <x v="3060"/>
    <s v="Save a historic Local theater."/>
    <n v="1000000"/>
    <x v="117"/>
    <x v="2"/>
    <x v="0"/>
    <s v="USD"/>
    <n v="1407955748"/>
    <n v="1405363748"/>
    <b v="0"/>
    <x v="78"/>
    <b v="0"/>
    <s v="theater/spaces"/>
    <x v="50"/>
    <s v="N/A"/>
    <x v="1"/>
    <x v="38"/>
  </r>
  <r>
    <n v="3062"/>
    <x v="3061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x v="85"/>
    <b v="0"/>
    <s v="theater/spaces"/>
    <x v="356"/>
    <n v="99.76"/>
    <x v="1"/>
    <x v="38"/>
  </r>
  <r>
    <n v="3063"/>
    <x v="3062"/>
    <s v="Members of the local Miami music scene are putting together a venue/creative space in Kendall!"/>
    <n v="3000"/>
    <x v="2038"/>
    <x v="2"/>
    <x v="0"/>
    <s v="USD"/>
    <n v="1477174138"/>
    <n v="1474150138"/>
    <b v="0"/>
    <x v="23"/>
    <b v="0"/>
    <s v="theater/spaces"/>
    <x v="68"/>
    <n v="25.52"/>
    <x v="1"/>
    <x v="38"/>
  </r>
  <r>
    <n v="3064"/>
    <x v="3063"/>
    <s v="An epicenter for connection, creation and expression of the community."/>
    <n v="75000"/>
    <x v="2039"/>
    <x v="2"/>
    <x v="0"/>
    <s v="USD"/>
    <n v="1448175540"/>
    <n v="1445483246"/>
    <b v="0"/>
    <x v="250"/>
    <b v="0"/>
    <s v="theater/spaces"/>
    <x v="57"/>
    <n v="117.65"/>
    <x v="1"/>
    <x v="38"/>
  </r>
  <r>
    <n v="3065"/>
    <x v="3064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x v="84"/>
    <b v="0"/>
    <s v="theater/spaces"/>
    <x v="50"/>
    <n v="5"/>
    <x v="1"/>
    <x v="38"/>
  </r>
  <r>
    <n v="3066"/>
    <x v="3065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x v="41"/>
    <b v="0"/>
    <s v="theater/spaces"/>
    <x v="81"/>
    <n v="2796.67"/>
    <x v="1"/>
    <x v="38"/>
  </r>
  <r>
    <n v="3067"/>
    <x v="3066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x v="29"/>
    <b v="0"/>
    <s v="theater/spaces"/>
    <x v="56"/>
    <n v="200"/>
    <x v="1"/>
    <x v="38"/>
  </r>
  <r>
    <n v="3068"/>
    <x v="3067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x v="84"/>
    <b v="0"/>
    <s v="theater/spaces"/>
    <x v="5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x v="63"/>
    <b v="0"/>
    <s v="theater/spaces"/>
    <x v="51"/>
    <n v="20.14"/>
    <x v="1"/>
    <x v="38"/>
  </r>
  <r>
    <n v="3070"/>
    <x v="3069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x v="38"/>
    <b v="0"/>
    <s v="theater/spaces"/>
    <x v="56"/>
    <n v="20.88"/>
    <x v="1"/>
    <x v="38"/>
  </r>
  <r>
    <n v="3071"/>
    <x v="3070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x v="27"/>
    <b v="0"/>
    <s v="theater/spaces"/>
    <x v="64"/>
    <n v="61.31"/>
    <x v="1"/>
    <x v="38"/>
  </r>
  <r>
    <n v="3072"/>
    <x v="3071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x v="84"/>
    <b v="0"/>
    <s v="theater/spaces"/>
    <x v="50"/>
    <n v="1"/>
    <x v="1"/>
    <x v="38"/>
  </r>
  <r>
    <n v="3073"/>
    <x v="3072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x v="63"/>
    <b v="0"/>
    <s v="theater/spaces"/>
    <x v="5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x v="83"/>
    <b v="0"/>
    <s v="theater/spaces"/>
    <x v="50"/>
    <n v="7.33"/>
    <x v="1"/>
    <x v="38"/>
  </r>
  <r>
    <n v="3075"/>
    <x v="3074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x v="9"/>
    <b v="0"/>
    <s v="theater/spaces"/>
    <x v="114"/>
    <n v="64.8"/>
    <x v="1"/>
    <x v="38"/>
  </r>
  <r>
    <n v="3076"/>
    <x v="3075"/>
    <s v="Helping female comedians get in their 10,000 Hours of practice!"/>
    <n v="10000"/>
    <x v="84"/>
    <x v="2"/>
    <x v="0"/>
    <s v="USD"/>
    <n v="1444405123"/>
    <n v="1439221123"/>
    <b v="0"/>
    <x v="133"/>
    <b v="0"/>
    <s v="theater/spaces"/>
    <x v="77"/>
    <n v="30.12"/>
    <x v="1"/>
    <x v="38"/>
  </r>
  <r>
    <n v="3077"/>
    <x v="3076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x v="84"/>
    <b v="0"/>
    <s v="theater/spaces"/>
    <x v="50"/>
    <n v="52.5"/>
    <x v="1"/>
    <x v="38"/>
  </r>
  <r>
    <n v="3078"/>
    <x v="3077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x v="83"/>
    <b v="0"/>
    <s v="theater/spaces"/>
    <x v="50"/>
    <n v="23.67"/>
    <x v="1"/>
    <x v="38"/>
  </r>
  <r>
    <n v="3079"/>
    <x v="3078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x v="74"/>
    <b v="0"/>
    <s v="theater/spaces"/>
    <x v="60"/>
    <n v="415.78"/>
    <x v="1"/>
    <x v="38"/>
  </r>
  <r>
    <n v="3080"/>
    <x v="3079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x v="63"/>
    <b v="0"/>
    <s v="theater/spaces"/>
    <x v="50"/>
    <n v="53.71"/>
    <x v="1"/>
    <x v="38"/>
  </r>
  <r>
    <n v="3081"/>
    <x v="3080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x v="81"/>
    <b v="0"/>
    <s v="theater/spaces"/>
    <x v="50"/>
    <n v="420.6"/>
    <x v="1"/>
    <x v="38"/>
  </r>
  <r>
    <n v="3082"/>
    <x v="3081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x v="78"/>
    <b v="0"/>
    <s v="theater/spaces"/>
    <x v="50"/>
    <s v="N/A"/>
    <x v="1"/>
    <x v="38"/>
  </r>
  <r>
    <n v="3083"/>
    <x v="3082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x v="83"/>
    <b v="0"/>
    <s v="theater/spaces"/>
    <x v="5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x v="79"/>
    <b v="0"/>
    <s v="theater/spaces"/>
    <x v="81"/>
    <n v="78.33"/>
    <x v="1"/>
    <x v="38"/>
  </r>
  <r>
    <n v="3085"/>
    <x v="3084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x v="82"/>
    <b v="0"/>
    <s v="theater/spaces"/>
    <x v="53"/>
    <n v="67.78"/>
    <x v="1"/>
    <x v="38"/>
  </r>
  <r>
    <n v="3086"/>
    <x v="3085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x v="83"/>
    <b v="0"/>
    <s v="theater/spaces"/>
    <x v="5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x v="84"/>
    <b v="0"/>
    <s v="theater/spaces"/>
    <x v="60"/>
    <n v="62.5"/>
    <x v="1"/>
    <x v="38"/>
  </r>
  <r>
    <n v="3088"/>
    <x v="3087"/>
    <s v="We believe it's time to open a visitor's center that highlights the small towns of the upper Midwest."/>
    <n v="65000"/>
    <x v="691"/>
    <x v="2"/>
    <x v="0"/>
    <s v="USD"/>
    <n v="1420724460"/>
    <n v="1418046247"/>
    <b v="0"/>
    <x v="83"/>
    <b v="0"/>
    <s v="theater/spaces"/>
    <x v="50"/>
    <n v="42"/>
    <x v="1"/>
    <x v="38"/>
  </r>
  <r>
    <n v="3089"/>
    <x v="3088"/>
    <s v="A community space in Somerville, MA to celebrate the beautiful intersection of sports and creativity."/>
    <n v="25000"/>
    <x v="2048"/>
    <x v="2"/>
    <x v="0"/>
    <s v="USD"/>
    <n v="1468029540"/>
    <n v="1465304483"/>
    <b v="0"/>
    <x v="43"/>
    <b v="0"/>
    <s v="theater/spaces"/>
    <x v="61"/>
    <n v="130.09"/>
    <x v="1"/>
    <x v="38"/>
  </r>
  <r>
    <n v="3090"/>
    <x v="3089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x v="82"/>
    <b v="0"/>
    <s v="theater/spaces"/>
    <x v="62"/>
    <n v="1270.22"/>
    <x v="1"/>
    <x v="38"/>
  </r>
  <r>
    <n v="3091"/>
    <x v="3090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x v="82"/>
    <b v="0"/>
    <s v="theater/spaces"/>
    <x v="63"/>
    <n v="88.44"/>
    <x v="1"/>
    <x v="38"/>
  </r>
  <r>
    <n v="3092"/>
    <x v="3091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x v="64"/>
    <b v="0"/>
    <s v="theater/spaces"/>
    <x v="60"/>
    <n v="56.34"/>
    <x v="1"/>
    <x v="38"/>
  </r>
  <r>
    <n v="3093"/>
    <x v="3092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x v="57"/>
    <b v="0"/>
    <s v="theater/spaces"/>
    <x v="61"/>
    <n v="53.53"/>
    <x v="1"/>
    <x v="38"/>
  </r>
  <r>
    <n v="3094"/>
    <x v="3093"/>
    <s v="This is a Kickstarter to help with the start up costs for Illusionist, Chris Lengyel's Summer 2016 Tour!"/>
    <n v="100000"/>
    <x v="379"/>
    <x v="2"/>
    <x v="0"/>
    <s v="USD"/>
    <n v="1442775956"/>
    <n v="1437591956"/>
    <b v="0"/>
    <x v="29"/>
    <b v="0"/>
    <s v="theater/spaces"/>
    <x v="50"/>
    <n v="25"/>
    <x v="1"/>
    <x v="38"/>
  </r>
  <r>
    <n v="3095"/>
    <x v="3094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x v="29"/>
    <b v="0"/>
    <s v="theater/spaces"/>
    <x v="50"/>
    <n v="50"/>
    <x v="1"/>
    <x v="38"/>
  </r>
  <r>
    <n v="3096"/>
    <x v="3095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x v="25"/>
    <b v="0"/>
    <s v="theater/spaces"/>
    <x v="65"/>
    <n v="56.79"/>
    <x v="1"/>
    <x v="38"/>
  </r>
  <r>
    <n v="3097"/>
    <x v="3096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x v="288"/>
    <b v="0"/>
    <s v="theater/spaces"/>
    <x v="123"/>
    <n v="40.83"/>
    <x v="1"/>
    <x v="38"/>
  </r>
  <r>
    <n v="3098"/>
    <x v="3097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x v="74"/>
    <b v="0"/>
    <s v="theater/spaces"/>
    <x v="65"/>
    <n v="65.11"/>
    <x v="1"/>
    <x v="38"/>
  </r>
  <r>
    <n v="3099"/>
    <x v="3098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x v="81"/>
    <b v="0"/>
    <s v="theater/spaces"/>
    <x v="51"/>
    <n v="55.6"/>
    <x v="1"/>
    <x v="38"/>
  </r>
  <r>
    <n v="3100"/>
    <x v="3099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x v="62"/>
    <b v="0"/>
    <s v="theater/spaces"/>
    <x v="77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x v="8"/>
    <b v="0"/>
    <s v="theater/spaces"/>
    <x v="81"/>
    <n v="25"/>
    <x v="1"/>
    <x v="38"/>
  </r>
  <r>
    <n v="3102"/>
    <x v="3101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x v="240"/>
    <b v="0"/>
    <s v="theater/spaces"/>
    <x v="115"/>
    <n v="69.53"/>
    <x v="1"/>
    <x v="38"/>
  </r>
  <r>
    <n v="3103"/>
    <x v="3102"/>
    <s v="Creating a place for local artists to perform, at substantially less cost for them"/>
    <n v="4100"/>
    <x v="143"/>
    <x v="2"/>
    <x v="0"/>
    <s v="USD"/>
    <n v="1434080706"/>
    <n v="1428896706"/>
    <b v="0"/>
    <x v="84"/>
    <b v="0"/>
    <s v="theater/spaces"/>
    <x v="50"/>
    <n v="5.5"/>
    <x v="1"/>
    <x v="38"/>
  </r>
  <r>
    <n v="3104"/>
    <x v="3103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x v="81"/>
    <b v="0"/>
    <s v="theater/spaces"/>
    <x v="75"/>
    <n v="237"/>
    <x v="1"/>
    <x v="38"/>
  </r>
  <r>
    <n v="3105"/>
    <x v="3104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x v="162"/>
    <b v="0"/>
    <s v="theater/spaces"/>
    <x v="72"/>
    <n v="79.87"/>
    <x v="1"/>
    <x v="38"/>
  </r>
  <r>
    <n v="3106"/>
    <x v="3105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x v="80"/>
    <b v="0"/>
    <s v="theater/spaces"/>
    <x v="65"/>
    <n v="10.25"/>
    <x v="1"/>
    <x v="38"/>
  </r>
  <r>
    <n v="3107"/>
    <x v="3106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x v="60"/>
    <b v="0"/>
    <s v="theater/spaces"/>
    <x v="68"/>
    <n v="272.58999999999997"/>
    <x v="1"/>
    <x v="38"/>
  </r>
  <r>
    <n v="3108"/>
    <x v="3107"/>
    <s v="We need a permanent home for the theater!"/>
    <n v="50000"/>
    <x v="375"/>
    <x v="2"/>
    <x v="0"/>
    <s v="USD"/>
    <n v="1430234394"/>
    <n v="1425053994"/>
    <b v="0"/>
    <x v="84"/>
    <b v="0"/>
    <s v="theater/spaces"/>
    <x v="50"/>
    <n v="13"/>
    <x v="1"/>
    <x v="38"/>
  </r>
  <r>
    <n v="3109"/>
    <x v="3108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x v="229"/>
    <b v="0"/>
    <s v="theater/spaces"/>
    <x v="78"/>
    <n v="58.18"/>
    <x v="1"/>
    <x v="38"/>
  </r>
  <r>
    <n v="3110"/>
    <x v="3109"/>
    <s v="Cat People Unite! It's time we get a space of our own to relax, socialize and learn! Join the Catmunity!"/>
    <n v="25000"/>
    <x v="115"/>
    <x v="2"/>
    <x v="0"/>
    <s v="USD"/>
    <n v="1487465119"/>
    <n v="1484009119"/>
    <b v="0"/>
    <x v="29"/>
    <b v="0"/>
    <s v="theater/spaces"/>
    <x v="50"/>
    <n v="10"/>
    <x v="1"/>
    <x v="38"/>
  </r>
  <r>
    <n v="3111"/>
    <x v="3110"/>
    <s v="Help All Puppet Players perform it's 2015 season in a beautiful 200 seat theater for an entire year."/>
    <n v="20000"/>
    <x v="2061"/>
    <x v="2"/>
    <x v="0"/>
    <s v="USD"/>
    <n v="1412432220"/>
    <n v="1409753820"/>
    <b v="0"/>
    <x v="88"/>
    <b v="0"/>
    <s v="theater/spaces"/>
    <x v="117"/>
    <n v="70.11"/>
    <x v="1"/>
    <x v="38"/>
  </r>
  <r>
    <n v="3112"/>
    <x v="3111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x v="82"/>
    <b v="0"/>
    <s v="theater/spaces"/>
    <x v="62"/>
    <n v="57.89"/>
    <x v="1"/>
    <x v="38"/>
  </r>
  <r>
    <n v="3113"/>
    <x v="3112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x v="77"/>
    <b v="0"/>
    <s v="theater/spaces"/>
    <x v="65"/>
    <n v="125.27"/>
    <x v="1"/>
    <x v="38"/>
  </r>
  <r>
    <n v="3114"/>
    <x v="3113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x v="78"/>
    <b v="0"/>
    <s v="theater/spaces"/>
    <x v="50"/>
    <s v="N/A"/>
    <x v="1"/>
    <x v="38"/>
  </r>
  <r>
    <n v="3115"/>
    <x v="3114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x v="29"/>
    <b v="0"/>
    <s v="theater/spaces"/>
    <x v="56"/>
    <n v="300"/>
    <x v="1"/>
    <x v="38"/>
  </r>
  <r>
    <n v="3116"/>
    <x v="3115"/>
    <s v="Creating a consuite for CoreCon. A focus on the insanity of asylums and early medical practices from history."/>
    <n v="750"/>
    <x v="357"/>
    <x v="2"/>
    <x v="0"/>
    <s v="USD"/>
    <n v="1427890925"/>
    <n v="1426681325"/>
    <b v="0"/>
    <x v="73"/>
    <b v="0"/>
    <s v="theater/spaces"/>
    <x v="219"/>
    <n v="43"/>
    <x v="1"/>
    <x v="38"/>
  </r>
  <r>
    <n v="3117"/>
    <x v="3116"/>
    <s v="Performing Arts workshops, for young people aged 5 -16, exploring how the sea has shaped Cowes as a settlement."/>
    <n v="1000"/>
    <x v="116"/>
    <x v="2"/>
    <x v="1"/>
    <s v="GBP"/>
    <n v="1464354720"/>
    <n v="1463648360"/>
    <b v="0"/>
    <x v="29"/>
    <b v="0"/>
    <s v="theater/spaces"/>
    <x v="50"/>
    <n v="1"/>
    <x v="1"/>
    <x v="38"/>
  </r>
  <r>
    <n v="3118"/>
    <x v="3117"/>
    <s v="a magical place for all kind of people, like a fairytaile in all colours"/>
    <n v="500000"/>
    <x v="551"/>
    <x v="2"/>
    <x v="11"/>
    <s v="SEK"/>
    <n v="1467473723"/>
    <n v="1465832123"/>
    <b v="0"/>
    <x v="84"/>
    <b v="0"/>
    <s v="theater/spaces"/>
    <x v="50"/>
    <n v="775"/>
    <x v="1"/>
    <x v="38"/>
  </r>
  <r>
    <n v="3119"/>
    <x v="3118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x v="29"/>
    <b v="0"/>
    <s v="theater/spaces"/>
    <x v="50"/>
    <n v="5"/>
    <x v="1"/>
    <x v="38"/>
  </r>
  <r>
    <n v="3120"/>
    <x v="3119"/>
    <s v="Wij willen Tropicana het subtropisch zwemparadijs van Rotterdam op een nieuwe locatie gaan bouwen."/>
    <n v="1300000"/>
    <x v="1491"/>
    <x v="2"/>
    <x v="9"/>
    <s v="EUR"/>
    <n v="1462484196"/>
    <n v="1457303796"/>
    <b v="0"/>
    <x v="73"/>
    <b v="0"/>
    <s v="theater/spaces"/>
    <x v="50"/>
    <n v="12.8"/>
    <x v="1"/>
    <x v="38"/>
  </r>
  <r>
    <n v="3121"/>
    <x v="3120"/>
    <s v="I going to build a theatre for a local ant farm so that Ants can put on their theatre productions."/>
    <n v="1500"/>
    <x v="115"/>
    <x v="1"/>
    <x v="5"/>
    <s v="CAD"/>
    <n v="1411748335"/>
    <n v="1406564335"/>
    <b v="0"/>
    <x v="29"/>
    <b v="0"/>
    <s v="theater/spaces"/>
    <x v="60"/>
    <n v="10"/>
    <x v="1"/>
    <x v="38"/>
  </r>
  <r>
    <n v="3122"/>
    <x v="3121"/>
    <s v="cancelled until further notice"/>
    <n v="199"/>
    <x v="851"/>
    <x v="1"/>
    <x v="0"/>
    <s v="USD"/>
    <n v="1478733732"/>
    <n v="1478298132"/>
    <b v="0"/>
    <x v="84"/>
    <b v="0"/>
    <s v="theater/spaces"/>
    <x v="74"/>
    <n v="58"/>
    <x v="1"/>
    <x v="38"/>
  </r>
  <r>
    <n v="3123"/>
    <x v="3122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x v="493"/>
    <b v="0"/>
    <s v="theater/spaces"/>
    <x v="149"/>
    <n v="244.8"/>
    <x v="1"/>
    <x v="38"/>
  </r>
  <r>
    <n v="3124"/>
    <x v="3123"/>
    <s v="A place where kids/ teens' dreams come true, and one finds there home without sparkly red shoes!"/>
    <n v="800000"/>
    <x v="375"/>
    <x v="1"/>
    <x v="0"/>
    <s v="USD"/>
    <n v="1422902601"/>
    <n v="1417718601"/>
    <b v="0"/>
    <x v="80"/>
    <b v="0"/>
    <s v="theater/spaces"/>
    <x v="50"/>
    <n v="6.5"/>
    <x v="1"/>
    <x v="38"/>
  </r>
  <r>
    <n v="3125"/>
    <x v="3124"/>
    <s v="N/A"/>
    <n v="1500000"/>
    <x v="117"/>
    <x v="1"/>
    <x v="0"/>
    <s v="USD"/>
    <n v="1452142672"/>
    <n v="1449550672"/>
    <b v="0"/>
    <x v="78"/>
    <b v="0"/>
    <s v="theater/spaces"/>
    <x v="50"/>
    <s v="N/A"/>
    <x v="1"/>
    <x v="38"/>
  </r>
  <r>
    <n v="3126"/>
    <x v="3125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x v="57"/>
    <b v="0"/>
    <s v="theater/spaces"/>
    <x v="65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x v="78"/>
    <b v="0"/>
    <s v="theater/spaces"/>
    <x v="50"/>
    <s v="N/A"/>
    <x v="1"/>
    <x v="38"/>
  </r>
  <r>
    <n v="3128"/>
    <x v="3127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x v="27"/>
    <b v="0"/>
    <s v="theater/plays"/>
    <x v="15"/>
    <n v="139.24"/>
    <x v="1"/>
    <x v="6"/>
  </r>
  <r>
    <n v="3129"/>
    <x v="3128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x v="29"/>
    <b v="0"/>
    <s v="theater/plays"/>
    <x v="60"/>
    <n v="10"/>
    <x v="1"/>
    <x v="6"/>
  </r>
  <r>
    <n v="3130"/>
    <x v="3129"/>
    <s v="A shockingly relevant modern take on a 2,000-year-old tragedy that confronts current gender politics."/>
    <n v="10000"/>
    <x v="672"/>
    <x v="3"/>
    <x v="0"/>
    <s v="USD"/>
    <n v="1492145940"/>
    <n v="1489504916"/>
    <b v="0"/>
    <x v="80"/>
    <b v="0"/>
    <s v="theater/plays"/>
    <x v="65"/>
    <n v="93.75"/>
    <x v="1"/>
    <x v="6"/>
  </r>
  <r>
    <n v="3131"/>
    <x v="3130"/>
    <s v="A Staged Reading of &quot;Snake Eyes,&quot; a new play by Alex Rafala"/>
    <n v="4100"/>
    <x v="2043"/>
    <x v="3"/>
    <x v="0"/>
    <s v="USD"/>
    <n v="1491656045"/>
    <n v="1489067645"/>
    <b v="0"/>
    <x v="8"/>
    <b v="0"/>
    <s v="theater/plays"/>
    <x v="63"/>
    <n v="53.75"/>
    <x v="1"/>
    <x v="6"/>
  </r>
  <r>
    <n v="3132"/>
    <x v="3131"/>
    <s v="Smells Like Money, Drips Like Honey, Taste Like Mocha, Better Run AWAY"/>
    <n v="30000"/>
    <x v="115"/>
    <x v="3"/>
    <x v="0"/>
    <s v="USD"/>
    <n v="1492759460"/>
    <n v="1487579060"/>
    <b v="0"/>
    <x v="29"/>
    <b v="0"/>
    <s v="theater/plays"/>
    <x v="50"/>
    <n v="10"/>
    <x v="1"/>
    <x v="6"/>
  </r>
  <r>
    <n v="3133"/>
    <x v="3132"/>
    <s v="TwentySomething is taking Hell Has No Fury to Edinburgh! _x000a_We're looking for your support to get us there."/>
    <n v="500"/>
    <x v="2065"/>
    <x v="3"/>
    <x v="1"/>
    <s v="GBP"/>
    <n v="1490358834"/>
    <n v="1487770434"/>
    <b v="0"/>
    <x v="38"/>
    <b v="0"/>
    <s v="theater/plays"/>
    <x v="29"/>
    <n v="33.75"/>
    <x v="1"/>
    <x v="6"/>
  </r>
  <r>
    <n v="3134"/>
    <x v="3133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x v="8"/>
    <b v="0"/>
    <s v="theater/plays"/>
    <x v="61"/>
    <n v="18.75"/>
    <x v="1"/>
    <x v="6"/>
  </r>
  <r>
    <n v="3135"/>
    <x v="3134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x v="63"/>
    <b v="0"/>
    <s v="theater/plays"/>
    <x v="70"/>
    <n v="23.14"/>
    <x v="1"/>
    <x v="6"/>
  </r>
  <r>
    <n v="3136"/>
    <x v="3135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x v="19"/>
    <b v="0"/>
    <s v="theater/plays"/>
    <x v="30"/>
    <n v="29.05"/>
    <x v="1"/>
    <x v="6"/>
  </r>
  <r>
    <n v="3137"/>
    <x v="3136"/>
    <s v="Set in 1930s Chinatown, evocative of old world South Jackson Street during the Jazz era."/>
    <n v="1500"/>
    <x v="155"/>
    <x v="3"/>
    <x v="0"/>
    <s v="USD"/>
    <n v="1493838720"/>
    <n v="1489439669"/>
    <b v="0"/>
    <x v="29"/>
    <b v="0"/>
    <s v="theater/plays"/>
    <x v="56"/>
    <n v="50"/>
    <x v="1"/>
    <x v="6"/>
  </r>
  <r>
    <n v="3138"/>
    <x v="3137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x v="78"/>
    <b v="0"/>
    <s v="theater/plays"/>
    <x v="50"/>
    <s v="N/A"/>
    <x v="1"/>
    <x v="6"/>
  </r>
  <r>
    <n v="3139"/>
    <x v="3138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x v="79"/>
    <b v="0"/>
    <s v="theater/plays"/>
    <x v="62"/>
    <n v="450"/>
    <x v="1"/>
    <x v="6"/>
  </r>
  <r>
    <n v="3140"/>
    <x v="3139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x v="80"/>
    <b v="0"/>
    <s v="theater/plays"/>
    <x v="60"/>
    <n v="24"/>
    <x v="1"/>
    <x v="6"/>
  </r>
  <r>
    <n v="3141"/>
    <x v="3140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x v="22"/>
    <b v="0"/>
    <s v="theater/plays"/>
    <x v="221"/>
    <n v="32.25"/>
    <x v="1"/>
    <x v="6"/>
  </r>
  <r>
    <n v="3142"/>
    <x v="3141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x v="83"/>
    <b v="0"/>
    <s v="theater/plays"/>
    <x v="53"/>
    <n v="15"/>
    <x v="1"/>
    <x v="6"/>
  </r>
  <r>
    <n v="3143"/>
    <x v="3142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x v="78"/>
    <b v="0"/>
    <s v="theater/plays"/>
    <x v="50"/>
    <s v="N/A"/>
    <x v="1"/>
    <x v="6"/>
  </r>
  <r>
    <n v="3144"/>
    <x v="3143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x v="209"/>
    <b v="0"/>
    <s v="theater/plays"/>
    <x v="150"/>
    <n v="251.33"/>
    <x v="1"/>
    <x v="6"/>
  </r>
  <r>
    <n v="3145"/>
    <x v="3144"/>
    <s v="Dominion Theatre Company is the first community dinner theatre  to be established in Arlington TX."/>
    <n v="25000"/>
    <x v="117"/>
    <x v="3"/>
    <x v="0"/>
    <s v="USD"/>
    <n v="1490659134"/>
    <n v="1485478734"/>
    <b v="0"/>
    <x v="78"/>
    <b v="0"/>
    <s v="theater/plays"/>
    <x v="50"/>
    <s v="N/A"/>
    <x v="1"/>
    <x v="6"/>
  </r>
  <r>
    <n v="3146"/>
    <x v="3145"/>
    <s v="Somos... Podemos... Amamos... Nuestra muralla, nuestra utopÃ­a. Que el amor sea el lÃ­mite"/>
    <n v="50000"/>
    <x v="2071"/>
    <x v="3"/>
    <x v="14"/>
    <s v="MXN"/>
    <n v="1492356166"/>
    <n v="1488471766"/>
    <b v="0"/>
    <x v="8"/>
    <b v="0"/>
    <s v="theater/plays"/>
    <x v="57"/>
    <n v="437.5"/>
    <x v="1"/>
    <x v="6"/>
  </r>
  <r>
    <n v="3147"/>
    <x v="3146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x v="496"/>
    <b v="1"/>
    <s v="theater/plays"/>
    <x v="90"/>
    <n v="110.35"/>
    <x v="1"/>
    <x v="6"/>
  </r>
  <r>
    <n v="3148"/>
    <x v="3147"/>
    <s v="Help fund The Aurora Project, an immersive science fiction epic."/>
    <n v="1800"/>
    <x v="2073"/>
    <x v="0"/>
    <x v="0"/>
    <s v="USD"/>
    <n v="1412136000"/>
    <n v="1410278284"/>
    <b v="1"/>
    <x v="7"/>
    <b v="1"/>
    <s v="theater/plays"/>
    <x v="26"/>
    <n v="41.42"/>
    <x v="1"/>
    <x v="6"/>
  </r>
  <r>
    <n v="3149"/>
    <x v="3148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x v="20"/>
    <b v="1"/>
    <s v="theater/plays"/>
    <x v="3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x v="201"/>
    <b v="1"/>
    <s v="theater/plays"/>
    <x v="7"/>
    <n v="33.99"/>
    <x v="1"/>
    <x v="6"/>
  </r>
  <r>
    <n v="3151"/>
    <x v="3150"/>
    <s v="A Multi-Media Puppet Show, with large cable control puppets to tell a hilarious story for all ages."/>
    <n v="3500"/>
    <x v="2075"/>
    <x v="0"/>
    <x v="0"/>
    <s v="USD"/>
    <n v="1410379774"/>
    <n v="1407787774"/>
    <b v="1"/>
    <x v="69"/>
    <b v="1"/>
    <s v="theater/plays"/>
    <x v="8"/>
    <n v="103.35"/>
    <x v="1"/>
    <x v="6"/>
  </r>
  <r>
    <n v="3152"/>
    <x v="3151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x v="85"/>
    <b v="1"/>
    <s v="theater/plays"/>
    <x v="6"/>
    <n v="34.79"/>
    <x v="1"/>
    <x v="6"/>
  </r>
  <r>
    <n v="3153"/>
    <x v="3152"/>
    <s v="A stage production of Terminator 2: Judgment Day, composed entirely of the words of William Shakespeare"/>
    <n v="3000"/>
    <x v="2077"/>
    <x v="0"/>
    <x v="0"/>
    <s v="USD"/>
    <n v="1304225940"/>
    <n v="1301542937"/>
    <b v="1"/>
    <x v="198"/>
    <b v="1"/>
    <s v="theater/plays"/>
    <x v="357"/>
    <n v="41.77"/>
    <x v="1"/>
    <x v="6"/>
  </r>
  <r>
    <n v="3154"/>
    <x v="3153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x v="252"/>
    <b v="1"/>
    <s v="theater/plays"/>
    <x v="40"/>
    <n v="64.27"/>
    <x v="1"/>
    <x v="6"/>
  </r>
  <r>
    <n v="3155"/>
    <x v="3154"/>
    <s v="We want to take our stage adaptation of Studio Ghibli's 'Princess Mononoke' to more people.  Help us do it!"/>
    <n v="5000"/>
    <x v="2078"/>
    <x v="0"/>
    <x v="1"/>
    <s v="GBP"/>
    <n v="1356004725"/>
    <n v="1353412725"/>
    <b v="1"/>
    <x v="177"/>
    <b v="1"/>
    <s v="theater/plays"/>
    <x v="192"/>
    <n v="31.21"/>
    <x v="1"/>
    <x v="6"/>
  </r>
  <r>
    <n v="3156"/>
    <x v="3155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x v="30"/>
    <b v="1"/>
    <s v="theater/plays"/>
    <x v="21"/>
    <n v="62.92"/>
    <x v="1"/>
    <x v="6"/>
  </r>
  <r>
    <n v="3157"/>
    <x v="3156"/>
    <s v="Four Directors.  Four One Acts.  Four Genres.  For You."/>
    <n v="4000"/>
    <x v="74"/>
    <x v="0"/>
    <x v="0"/>
    <s v="USD"/>
    <n v="1405746000"/>
    <n v="1404932105"/>
    <b v="1"/>
    <x v="14"/>
    <b v="1"/>
    <s v="theater/plays"/>
    <x v="7"/>
    <n v="98.54"/>
    <x v="1"/>
    <x v="6"/>
  </r>
  <r>
    <n v="3158"/>
    <x v="3157"/>
    <s v="A 40s crime-noir play using nursery rhyme characters."/>
    <n v="5000"/>
    <x v="2080"/>
    <x v="0"/>
    <x v="0"/>
    <s v="USD"/>
    <n v="1374523752"/>
    <n v="1371931752"/>
    <b v="1"/>
    <x v="50"/>
    <b v="1"/>
    <s v="theater/plays"/>
    <x v="35"/>
    <n v="82.61"/>
    <x v="1"/>
    <x v="6"/>
  </r>
  <r>
    <n v="3159"/>
    <x v="3158"/>
    <s v="WAXWING is an exciting new world premiere of mythic (perhaps even apocalyptic!) proportions."/>
    <n v="1500"/>
    <x v="2081"/>
    <x v="0"/>
    <x v="0"/>
    <s v="USD"/>
    <n v="1326927600"/>
    <n v="1323221761"/>
    <b v="1"/>
    <x v="47"/>
    <b v="1"/>
    <s v="theater/plays"/>
    <x v="18"/>
    <n v="38.5"/>
    <x v="1"/>
    <x v="6"/>
  </r>
  <r>
    <n v="3160"/>
    <x v="3159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x v="7"/>
    <b v="1"/>
    <s v="theater/plays"/>
    <x v="21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x v="142"/>
    <b v="1"/>
    <s v="theater/plays"/>
    <x v="2"/>
    <n v="28.41"/>
    <x v="1"/>
    <x v="6"/>
  </r>
  <r>
    <n v="3162"/>
    <x v="3161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x v="287"/>
    <b v="1"/>
    <s v="theater/plays"/>
    <x v="37"/>
    <n v="80.73"/>
    <x v="1"/>
    <x v="6"/>
  </r>
  <r>
    <n v="3163"/>
    <x v="3162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x v="250"/>
    <b v="1"/>
    <s v="theater/plays"/>
    <x v="38"/>
    <n v="200.69"/>
    <x v="1"/>
    <x v="6"/>
  </r>
  <r>
    <n v="3164"/>
    <x v="3163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x v="26"/>
    <b v="1"/>
    <s v="theater/plays"/>
    <x v="13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x v="64"/>
    <b v="1"/>
    <s v="theater/plays"/>
    <x v="200"/>
    <n v="58.1"/>
    <x v="1"/>
    <x v="6"/>
  </r>
  <r>
    <n v="3166"/>
    <x v="3165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x v="497"/>
    <b v="1"/>
    <s v="theater/plays"/>
    <x v="12"/>
    <n v="60.3"/>
    <x v="1"/>
    <x v="6"/>
  </r>
  <r>
    <n v="3167"/>
    <x v="3166"/>
    <s v="What is destiny? Explore it with us this August at FringeNYC."/>
    <n v="3000"/>
    <x v="2089"/>
    <x v="0"/>
    <x v="0"/>
    <s v="USD"/>
    <n v="1406952781"/>
    <n v="1405743181"/>
    <b v="1"/>
    <x v="165"/>
    <b v="1"/>
    <s v="theater/plays"/>
    <x v="31"/>
    <n v="63.36"/>
    <x v="1"/>
    <x v="6"/>
  </r>
  <r>
    <n v="3168"/>
    <x v="3167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x v="42"/>
    <b v="1"/>
    <s v="theater/plays"/>
    <x v="39"/>
    <n v="50.9"/>
    <x v="1"/>
    <x v="6"/>
  </r>
  <r>
    <n v="3169"/>
    <x v="3168"/>
    <s v="We're bringing The Window to the Cherry Lane Theater in January 2014."/>
    <n v="8000"/>
    <x v="2091"/>
    <x v="0"/>
    <x v="0"/>
    <s v="USD"/>
    <n v="1386910740"/>
    <n v="1384364561"/>
    <b v="1"/>
    <x v="141"/>
    <b v="1"/>
    <s v="theater/plays"/>
    <x v="33"/>
    <n v="100.5"/>
    <x v="1"/>
    <x v="6"/>
  </r>
  <r>
    <n v="3170"/>
    <x v="3169"/>
    <s v="An emotionally-charged journey through the history of black women in America told in reverse."/>
    <n v="2000"/>
    <x v="2092"/>
    <x v="0"/>
    <x v="0"/>
    <s v="USD"/>
    <n v="1404273600"/>
    <n v="1401414944"/>
    <b v="1"/>
    <x v="26"/>
    <b v="1"/>
    <s v="theater/plays"/>
    <x v="20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x v="27"/>
    <b v="1"/>
    <s v="theater/plays"/>
    <x v="15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x v="60"/>
    <b v="1"/>
    <s v="theater/plays"/>
    <x v="41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x v="142"/>
    <b v="1"/>
    <s v="theater/plays"/>
    <x v="3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x v="23"/>
    <b v="1"/>
    <s v="theater/plays"/>
    <x v="7"/>
    <n v="131.91"/>
    <x v="1"/>
    <x v="6"/>
  </r>
  <r>
    <n v="3175"/>
    <x v="3174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x v="65"/>
    <b v="1"/>
    <s v="theater/plays"/>
    <x v="5"/>
    <n v="91.3"/>
    <x v="1"/>
    <x v="6"/>
  </r>
  <r>
    <n v="3176"/>
    <x v="3175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x v="165"/>
    <b v="1"/>
    <s v="theater/plays"/>
    <x v="41"/>
    <n v="39.67"/>
    <x v="1"/>
    <x v="6"/>
  </r>
  <r>
    <n v="3177"/>
    <x v="3176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x v="13"/>
    <b v="1"/>
    <s v="theater/plays"/>
    <x v="16"/>
    <n v="57.55"/>
    <x v="1"/>
    <x v="6"/>
  </r>
  <r>
    <n v="3178"/>
    <x v="3177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x v="76"/>
    <b v="1"/>
    <s v="theater/plays"/>
    <x v="174"/>
    <n v="33.03"/>
    <x v="1"/>
    <x v="6"/>
  </r>
  <r>
    <n v="3179"/>
    <x v="3178"/>
    <s v="A Sci-fi play in several vignettes that will narrate an alternate history in the mid-20th century."/>
    <n v="4200"/>
    <x v="2099"/>
    <x v="0"/>
    <x v="0"/>
    <s v="USD"/>
    <n v="1367859071"/>
    <n v="1365699071"/>
    <b v="1"/>
    <x v="95"/>
    <b v="1"/>
    <s v="theater/plays"/>
    <x v="35"/>
    <n v="77.34"/>
    <x v="1"/>
    <x v="6"/>
  </r>
  <r>
    <n v="3180"/>
    <x v="3179"/>
    <s v="A new tale of witches, fairies, cat-hunters and and bone-boilers from London theatre company Broken Glass."/>
    <n v="1200"/>
    <x v="2100"/>
    <x v="0"/>
    <x v="1"/>
    <s v="GBP"/>
    <n v="1403258049"/>
    <n v="1400666049"/>
    <b v="1"/>
    <x v="43"/>
    <b v="1"/>
    <s v="theater/plays"/>
    <x v="28"/>
    <n v="31.93"/>
    <x v="1"/>
    <x v="6"/>
  </r>
  <r>
    <n v="3181"/>
    <x v="3180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x v="41"/>
    <b v="1"/>
    <s v="theater/plays"/>
    <x v="15"/>
    <n v="36.33"/>
    <x v="1"/>
    <x v="6"/>
  </r>
  <r>
    <n v="3182"/>
    <x v="3181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x v="299"/>
    <b v="1"/>
    <s v="theater/plays"/>
    <x v="7"/>
    <n v="46.77"/>
    <x v="1"/>
    <x v="6"/>
  </r>
  <r>
    <n v="3183"/>
    <x v="3182"/>
    <s v="Anton Chekhov's The Seagull. An outdoor Amphitheater in Manhattan. Trees. A River. Daybreak."/>
    <n v="2500"/>
    <x v="444"/>
    <x v="0"/>
    <x v="0"/>
    <s v="USD"/>
    <n v="1377284669"/>
    <n v="1375729469"/>
    <b v="1"/>
    <x v="32"/>
    <b v="1"/>
    <s v="theater/plays"/>
    <x v="15"/>
    <n v="40.07"/>
    <x v="1"/>
    <x v="6"/>
  </r>
  <r>
    <n v="3184"/>
    <x v="3183"/>
    <s v="Equus is the story of a psychiatrist treating a teenaged boy who blinds six horses with a metal spike."/>
    <n v="4300"/>
    <x v="2102"/>
    <x v="0"/>
    <x v="0"/>
    <s v="USD"/>
    <n v="1404258631"/>
    <n v="1401666631"/>
    <b v="1"/>
    <x v="67"/>
    <b v="1"/>
    <s v="theater/plays"/>
    <x v="13"/>
    <n v="100.22"/>
    <x v="1"/>
    <x v="6"/>
  </r>
  <r>
    <n v="3185"/>
    <x v="3184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x v="54"/>
    <b v="1"/>
    <s v="theater/plays"/>
    <x v="8"/>
    <n v="41.67"/>
    <x v="1"/>
    <x v="6"/>
  </r>
  <r>
    <n v="3186"/>
    <x v="3185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x v="16"/>
    <b v="1"/>
    <s v="theater/plays"/>
    <x v="21"/>
    <n v="46.71"/>
    <x v="1"/>
    <x v="6"/>
  </r>
  <r>
    <n v="3187"/>
    <x v="3186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x v="138"/>
    <b v="1"/>
    <s v="theater/plays"/>
    <x v="31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x v="82"/>
    <b v="0"/>
    <s v="theater/musical"/>
    <x v="187"/>
    <n v="14.44"/>
    <x v="1"/>
    <x v="40"/>
  </r>
  <r>
    <n v="3189"/>
    <x v="3188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x v="10"/>
    <b v="0"/>
    <s v="theater/musical"/>
    <x v="81"/>
    <n v="356.84"/>
    <x v="1"/>
    <x v="40"/>
  </r>
  <r>
    <n v="3190"/>
    <x v="3189"/>
    <s v="Call It A Day Productions is putting on their first full production in December and every little bit helps!"/>
    <n v="4000"/>
    <x v="117"/>
    <x v="2"/>
    <x v="5"/>
    <s v="CAD"/>
    <n v="1481258275"/>
    <n v="1478662675"/>
    <b v="0"/>
    <x v="78"/>
    <b v="0"/>
    <s v="theater/musical"/>
    <x v="50"/>
    <s v="N/A"/>
    <x v="1"/>
    <x v="40"/>
  </r>
  <r>
    <n v="3191"/>
    <x v="3190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x v="80"/>
    <b v="0"/>
    <s v="theater/musical"/>
    <x v="65"/>
    <n v="37.75"/>
    <x v="1"/>
    <x v="40"/>
  </r>
  <r>
    <n v="3192"/>
    <x v="3191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x v="22"/>
    <b v="0"/>
    <s v="theater/musical"/>
    <x v="60"/>
    <n v="12.75"/>
    <x v="1"/>
    <x v="40"/>
  </r>
  <r>
    <n v="3193"/>
    <x v="3192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x v="54"/>
    <b v="0"/>
    <s v="theater/musical"/>
    <x v="81"/>
    <n v="24.46"/>
    <x v="1"/>
    <x v="40"/>
  </r>
  <r>
    <n v="3194"/>
    <x v="3193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x v="78"/>
    <b v="0"/>
    <s v="theater/musical"/>
    <x v="50"/>
    <s v="N/A"/>
    <x v="1"/>
    <x v="40"/>
  </r>
  <r>
    <n v="3195"/>
    <x v="3194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x v="70"/>
    <b v="0"/>
    <s v="theater/musical"/>
    <x v="155"/>
    <n v="53.08"/>
    <x v="1"/>
    <x v="40"/>
  </r>
  <r>
    <n v="3196"/>
    <x v="3195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x v="79"/>
    <b v="0"/>
    <s v="theater/musical"/>
    <x v="50"/>
    <n v="300"/>
    <x v="1"/>
    <x v="40"/>
  </r>
  <r>
    <n v="3197"/>
    <x v="3196"/>
    <s v="This years most important stage project for young artists in our region. www.ungespor.no"/>
    <n v="10000"/>
    <x v="1288"/>
    <x v="2"/>
    <x v="10"/>
    <s v="NOK"/>
    <n v="1423050618"/>
    <n v="1420458618"/>
    <b v="0"/>
    <x v="80"/>
    <b v="0"/>
    <s v="theater/musical"/>
    <x v="57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x v="83"/>
    <b v="0"/>
    <s v="theater/musical"/>
    <x v="50"/>
    <n v="36.67"/>
    <x v="1"/>
    <x v="40"/>
  </r>
  <r>
    <n v="3199"/>
    <x v="3198"/>
    <s v="The Milburn Stone Theatre needs your help to bring its high-flying next blockbuster musical, TARZAN, to life!"/>
    <n v="5000"/>
    <x v="636"/>
    <x v="2"/>
    <x v="0"/>
    <s v="USD"/>
    <n v="1410037200"/>
    <n v="1407435418"/>
    <b v="0"/>
    <x v="28"/>
    <b v="0"/>
    <s v="theater/musical"/>
    <x v="221"/>
    <n v="49.21"/>
    <x v="1"/>
    <x v="40"/>
  </r>
  <r>
    <n v="3200"/>
    <x v="3199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x v="29"/>
    <b v="0"/>
    <s v="theater/musical"/>
    <x v="5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x v="84"/>
    <b v="0"/>
    <s v="theater/musical"/>
    <x v="60"/>
    <n v="12.5"/>
    <x v="1"/>
    <x v="40"/>
  </r>
  <r>
    <n v="3202"/>
    <x v="3201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x v="20"/>
    <b v="0"/>
    <s v="theater/musical"/>
    <x v="358"/>
    <n v="109.04"/>
    <x v="1"/>
    <x v="40"/>
  </r>
  <r>
    <n v="3203"/>
    <x v="3202"/>
    <s v="Escape from Reality's 1st Season &quot;Defying Gravity&quot; including The Last Five Years, Godspell, and Aida."/>
    <n v="1000"/>
    <x v="156"/>
    <x v="2"/>
    <x v="0"/>
    <s v="USD"/>
    <n v="1443224622"/>
    <n v="1440632622"/>
    <b v="0"/>
    <x v="79"/>
    <b v="0"/>
    <s v="theater/musical"/>
    <x v="78"/>
    <n v="41.67"/>
    <x v="1"/>
    <x v="40"/>
  </r>
  <r>
    <n v="3204"/>
    <x v="3203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x v="78"/>
    <b v="0"/>
    <s v="theater/musical"/>
    <x v="50"/>
    <s v="N/A"/>
    <x v="1"/>
    <x v="40"/>
  </r>
  <r>
    <n v="3205"/>
    <x v="3204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x v="8"/>
    <b v="0"/>
    <s v="theater/musical"/>
    <x v="56"/>
    <n v="22.75"/>
    <x v="1"/>
    <x v="40"/>
  </r>
  <r>
    <n v="3206"/>
    <x v="3205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x v="78"/>
    <b v="0"/>
    <s v="theater/musical"/>
    <x v="50"/>
    <s v="N/A"/>
    <x v="1"/>
    <x v="40"/>
  </r>
  <r>
    <n v="3207"/>
    <x v="3206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x v="17"/>
    <b v="0"/>
    <s v="theater/musical"/>
    <x v="132"/>
    <n v="70.83"/>
    <x v="1"/>
    <x v="40"/>
  </r>
  <r>
    <n v="3208"/>
    <x v="3207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x v="141"/>
    <b v="1"/>
    <s v="theater/plays"/>
    <x v="3"/>
    <n v="63.11"/>
    <x v="1"/>
    <x v="6"/>
  </r>
  <r>
    <n v="3209"/>
    <x v="3208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x v="334"/>
    <b v="1"/>
    <s v="theater/plays"/>
    <x v="17"/>
    <n v="50.16"/>
    <x v="1"/>
    <x v="6"/>
  </r>
  <r>
    <n v="3210"/>
    <x v="3209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x v="65"/>
    <b v="1"/>
    <s v="theater/plays"/>
    <x v="9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x v="498"/>
    <b v="1"/>
    <s v="theater/plays"/>
    <x v="28"/>
    <n v="85.53"/>
    <x v="1"/>
    <x v="6"/>
  </r>
  <r>
    <n v="3212"/>
    <x v="3211"/>
    <s v="Help us bring our production of Campo Maldito to New York AND San Francisco!"/>
    <n v="4000"/>
    <x v="2111"/>
    <x v="0"/>
    <x v="0"/>
    <s v="USD"/>
    <n v="1407524751"/>
    <n v="1404932751"/>
    <b v="1"/>
    <x v="225"/>
    <b v="1"/>
    <s v="theater/plays"/>
    <x v="9"/>
    <n v="53.72"/>
    <x v="1"/>
    <x v="6"/>
  </r>
  <r>
    <n v="3213"/>
    <x v="3212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x v="5"/>
    <b v="1"/>
    <s v="theater/plays"/>
    <x v="8"/>
    <n v="127.81"/>
    <x v="1"/>
    <x v="6"/>
  </r>
  <r>
    <n v="3214"/>
    <x v="3213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x v="248"/>
    <b v="1"/>
    <s v="theater/plays"/>
    <x v="21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x v="179"/>
    <b v="1"/>
    <s v="theater/plays"/>
    <x v="8"/>
    <n v="262.11"/>
    <x v="1"/>
    <x v="6"/>
  </r>
  <r>
    <n v="3216"/>
    <x v="3215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x v="2"/>
    <b v="1"/>
    <s v="theater/plays"/>
    <x v="8"/>
    <n v="57.17"/>
    <x v="1"/>
    <x v="6"/>
  </r>
  <r>
    <n v="3217"/>
    <x v="3216"/>
    <s v="Wake Up Call is a comedic play about a group of hotel employees working on Christmas Eve."/>
    <n v="4500"/>
    <x v="2011"/>
    <x v="0"/>
    <x v="0"/>
    <s v="USD"/>
    <n v="1478264784"/>
    <n v="1475672784"/>
    <b v="1"/>
    <x v="201"/>
    <b v="1"/>
    <s v="theater/plays"/>
    <x v="31"/>
    <n v="50.2"/>
    <x v="1"/>
    <x v="6"/>
  </r>
  <r>
    <n v="3218"/>
    <x v="3217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x v="192"/>
    <b v="1"/>
    <s v="theater/plays"/>
    <x v="21"/>
    <n v="66.59"/>
    <x v="1"/>
    <x v="6"/>
  </r>
  <r>
    <n v="3219"/>
    <x v="3218"/>
    <s v="Eyes Closed is a collaborative play and docudrama about New Yorkers and their dreams."/>
    <n v="20000"/>
    <x v="2116"/>
    <x v="0"/>
    <x v="0"/>
    <s v="USD"/>
    <n v="1427063747"/>
    <n v="1424043347"/>
    <b v="1"/>
    <x v="46"/>
    <b v="1"/>
    <s v="theater/plays"/>
    <x v="8"/>
    <n v="168.25"/>
    <x v="1"/>
    <x v="6"/>
  </r>
  <r>
    <n v="3220"/>
    <x v="3219"/>
    <s v="A sci-fi thriller for the stage opening March 10 in Los Angeles."/>
    <n v="15000"/>
    <x v="2117"/>
    <x v="0"/>
    <x v="0"/>
    <s v="USD"/>
    <n v="1489352400"/>
    <n v="1486411204"/>
    <b v="1"/>
    <x v="211"/>
    <b v="1"/>
    <s v="theater/plays"/>
    <x v="7"/>
    <n v="256.37"/>
    <x v="1"/>
    <x v="6"/>
  </r>
  <r>
    <n v="3221"/>
    <x v="3220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x v="116"/>
    <b v="1"/>
    <s v="theater/plays"/>
    <x v="33"/>
    <n v="36.61"/>
    <x v="1"/>
    <x v="6"/>
  </r>
  <r>
    <n v="3222"/>
    <x v="3221"/>
    <s v="Shakespeare's classic re-imagined as a spoken and signed production for deaf and hearing audiences"/>
    <n v="2500"/>
    <x v="2119"/>
    <x v="0"/>
    <x v="0"/>
    <s v="USD"/>
    <n v="1445722140"/>
    <n v="1443016697"/>
    <b v="1"/>
    <x v="87"/>
    <b v="1"/>
    <s v="theater/plays"/>
    <x v="105"/>
    <n v="37.14"/>
    <x v="1"/>
    <x v="6"/>
  </r>
  <r>
    <n v="3223"/>
    <x v="3222"/>
    <s v="Bringing David Lindsay-Abaire's award-winning story of our times to the East Bay."/>
    <n v="3100"/>
    <x v="2120"/>
    <x v="0"/>
    <x v="0"/>
    <s v="USD"/>
    <n v="1440100976"/>
    <n v="1437508976"/>
    <b v="1"/>
    <x v="142"/>
    <b v="1"/>
    <s v="theater/plays"/>
    <x v="5"/>
    <n v="45.88"/>
    <x v="1"/>
    <x v="6"/>
  </r>
  <r>
    <n v="3224"/>
    <x v="3223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x v="499"/>
    <b v="1"/>
    <s v="theater/plays"/>
    <x v="21"/>
    <n v="141.71"/>
    <x v="1"/>
    <x v="6"/>
  </r>
  <r>
    <n v="3225"/>
    <x v="3224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x v="70"/>
    <b v="1"/>
    <s v="theater/plays"/>
    <x v="21"/>
    <n v="52.49"/>
    <x v="1"/>
    <x v="6"/>
  </r>
  <r>
    <n v="3226"/>
    <x v="3225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x v="64"/>
    <b v="1"/>
    <s v="theater/plays"/>
    <x v="3"/>
    <n v="59.52"/>
    <x v="1"/>
    <x v="6"/>
  </r>
  <r>
    <n v="3227"/>
    <x v="3226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x v="209"/>
    <b v="1"/>
    <s v="theater/plays"/>
    <x v="105"/>
    <n v="50"/>
    <x v="1"/>
    <x v="6"/>
  </r>
  <r>
    <n v="3228"/>
    <x v="3227"/>
    <s v="A Season of Powerful Women. A Season of Defiance."/>
    <n v="7000"/>
    <x v="2123"/>
    <x v="0"/>
    <x v="0"/>
    <s v="USD"/>
    <n v="1450328340"/>
    <n v="1447606884"/>
    <b v="1"/>
    <x v="77"/>
    <b v="1"/>
    <s v="theater/plays"/>
    <x v="21"/>
    <n v="193.62"/>
    <x v="1"/>
    <x v="6"/>
  </r>
  <r>
    <n v="3229"/>
    <x v="3228"/>
    <s v="After electrifying audiences in Seattle and Tashkent, The Seagull Project embarks on a brand new journey."/>
    <n v="20000"/>
    <x v="2124"/>
    <x v="0"/>
    <x v="0"/>
    <s v="USD"/>
    <n v="1416470398"/>
    <n v="1413874798"/>
    <b v="1"/>
    <x v="91"/>
    <b v="1"/>
    <s v="theater/plays"/>
    <x v="29"/>
    <n v="106.8"/>
    <x v="1"/>
    <x v="6"/>
  </r>
  <r>
    <n v="3230"/>
    <x v="3229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x v="77"/>
    <b v="1"/>
    <s v="theater/plays"/>
    <x v="5"/>
    <n v="77.22"/>
    <x v="1"/>
    <x v="6"/>
  </r>
  <r>
    <n v="3231"/>
    <x v="3230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x v="33"/>
    <b v="1"/>
    <s v="theater/plays"/>
    <x v="164"/>
    <n v="57.5"/>
    <x v="1"/>
    <x v="6"/>
  </r>
  <r>
    <n v="3232"/>
    <x v="3231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x v="55"/>
    <b v="1"/>
    <s v="theater/plays"/>
    <x v="26"/>
    <n v="50.46"/>
    <x v="1"/>
    <x v="6"/>
  </r>
  <r>
    <n v="3233"/>
    <x v="3232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x v="42"/>
    <b v="1"/>
    <s v="theater/plays"/>
    <x v="17"/>
    <n v="97.38"/>
    <x v="1"/>
    <x v="6"/>
  </r>
  <r>
    <n v="3234"/>
    <x v="3233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x v="248"/>
    <b v="1"/>
    <s v="theater/plays"/>
    <x v="8"/>
    <n v="34.92"/>
    <x v="1"/>
    <x v="6"/>
  </r>
  <r>
    <n v="3235"/>
    <x v="3234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x v="331"/>
    <b v="1"/>
    <s v="theater/plays"/>
    <x v="33"/>
    <n v="85.53"/>
    <x v="1"/>
    <x v="6"/>
  </r>
  <r>
    <n v="3236"/>
    <x v="3235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x v="238"/>
    <b v="1"/>
    <s v="theater/plays"/>
    <x v="7"/>
    <n v="182.91"/>
    <x v="1"/>
    <x v="6"/>
  </r>
  <r>
    <n v="3237"/>
    <x v="3236"/>
    <s v="An annual campaign supporting our intensive for artists 25 and under."/>
    <n v="35000"/>
    <x v="2132"/>
    <x v="0"/>
    <x v="0"/>
    <s v="USD"/>
    <n v="1443499140"/>
    <n v="1441452184"/>
    <b v="1"/>
    <x v="314"/>
    <b v="1"/>
    <s v="theater/plays"/>
    <x v="7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x v="1"/>
    <b v="1"/>
    <s v="theater/plays"/>
    <x v="20"/>
    <n v="39.81"/>
    <x v="1"/>
    <x v="6"/>
  </r>
  <r>
    <n v="3239"/>
    <x v="3238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x v="201"/>
    <b v="1"/>
    <s v="theater/plays"/>
    <x v="6"/>
    <n v="59.7"/>
    <x v="1"/>
    <x v="6"/>
  </r>
  <r>
    <n v="3240"/>
    <x v="3239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x v="69"/>
    <b v="1"/>
    <s v="theater/plays"/>
    <x v="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x v="157"/>
    <b v="1"/>
    <s v="theater/plays"/>
    <x v="41"/>
    <n v="58.69"/>
    <x v="1"/>
    <x v="6"/>
  </r>
  <r>
    <n v="3242"/>
    <x v="3241"/>
    <s v="First Day Off in a Long Time is a comedy show...            _x000a_About suicide."/>
    <n v="10000"/>
    <x v="2136"/>
    <x v="0"/>
    <x v="0"/>
    <s v="USD"/>
    <n v="1411150092"/>
    <n v="1408558092"/>
    <b v="1"/>
    <x v="275"/>
    <b v="1"/>
    <s v="theater/plays"/>
    <x v="37"/>
    <n v="69.569999999999993"/>
    <x v="1"/>
    <x v="6"/>
  </r>
  <r>
    <n v="3243"/>
    <x v="3242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x v="26"/>
    <b v="1"/>
    <s v="theater/plays"/>
    <x v="33"/>
    <n v="115.87"/>
    <x v="1"/>
    <x v="6"/>
  </r>
  <r>
    <n v="3244"/>
    <x v="3243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x v="50"/>
    <b v="1"/>
    <s v="theater/plays"/>
    <x v="33"/>
    <n v="23.87"/>
    <x v="1"/>
    <x v="6"/>
  </r>
  <r>
    <n v="3245"/>
    <x v="3244"/>
    <s v="Five playwrights volunteer at New York's largest soup kitchen and develop a play around the people they meet."/>
    <n v="21000"/>
    <x v="2139"/>
    <x v="0"/>
    <x v="0"/>
    <s v="USD"/>
    <n v="1434074400"/>
    <n v="1431354258"/>
    <b v="0"/>
    <x v="500"/>
    <b v="1"/>
    <s v="theater/plays"/>
    <x v="3"/>
    <n v="81.13"/>
    <x v="1"/>
    <x v="6"/>
  </r>
  <r>
    <n v="3246"/>
    <x v="3245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x v="189"/>
    <b v="1"/>
    <s v="theater/plays"/>
    <x v="38"/>
    <n v="57.63"/>
    <x v="1"/>
    <x v="6"/>
  </r>
  <r>
    <n v="3247"/>
    <x v="3246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x v="7"/>
    <b v="1"/>
    <s v="theater/plays"/>
    <x v="6"/>
    <n v="46.43"/>
    <x v="1"/>
    <x v="6"/>
  </r>
  <r>
    <n v="3248"/>
    <x v="3247"/>
    <s v="Honest Accomplice Theatre produces theatre for social change."/>
    <n v="12000"/>
    <x v="2142"/>
    <x v="0"/>
    <x v="0"/>
    <s v="USD"/>
    <n v="1428178757"/>
    <n v="1425590357"/>
    <b v="1"/>
    <x v="452"/>
    <b v="1"/>
    <s v="theater/plays"/>
    <x v="7"/>
    <n v="60.48"/>
    <x v="1"/>
    <x v="6"/>
  </r>
  <r>
    <n v="3249"/>
    <x v="3248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x v="106"/>
    <b v="1"/>
    <s v="theater/plays"/>
    <x v="2"/>
    <n v="65.58"/>
    <x v="1"/>
    <x v="6"/>
  </r>
  <r>
    <n v="3250"/>
    <x v="3249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x v="496"/>
    <b v="1"/>
    <s v="theater/plays"/>
    <x v="21"/>
    <n v="119.19"/>
    <x v="1"/>
    <x v="6"/>
  </r>
  <r>
    <n v="3251"/>
    <x v="3250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x v="9"/>
    <b v="1"/>
    <s v="theater/plays"/>
    <x v="38"/>
    <n v="83.05"/>
    <x v="1"/>
    <x v="6"/>
  </r>
  <r>
    <n v="3252"/>
    <x v="3251"/>
    <s v="How do we navigate the boundaries between friendship, sexual intimacy and obsessive desire?"/>
    <n v="2250"/>
    <x v="2145"/>
    <x v="0"/>
    <x v="1"/>
    <s v="GBP"/>
    <n v="1473247240"/>
    <n v="1470655240"/>
    <b v="1"/>
    <x v="133"/>
    <b v="1"/>
    <s v="theater/plays"/>
    <x v="30"/>
    <n v="57.52"/>
    <x v="1"/>
    <x v="6"/>
  </r>
  <r>
    <n v="3253"/>
    <x v="3252"/>
    <s v="Can you ever truly feel what someone else is feeling?_x000a_Do you want to?"/>
    <n v="20000"/>
    <x v="2146"/>
    <x v="0"/>
    <x v="0"/>
    <s v="USD"/>
    <n v="1473306300"/>
    <n v="1471701028"/>
    <b v="1"/>
    <x v="248"/>
    <b v="1"/>
    <s v="theater/plays"/>
    <x v="21"/>
    <n v="177.09"/>
    <x v="1"/>
    <x v="6"/>
  </r>
  <r>
    <n v="3254"/>
    <x v="3253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x v="153"/>
    <b v="1"/>
    <s v="theater/plays"/>
    <x v="7"/>
    <n v="70.77"/>
    <x v="1"/>
    <x v="6"/>
  </r>
  <r>
    <n v="3255"/>
    <x v="3254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x v="59"/>
    <b v="1"/>
    <s v="theater/plays"/>
    <x v="215"/>
    <n v="29.17"/>
    <x v="1"/>
    <x v="6"/>
  </r>
  <r>
    <n v="3256"/>
    <x v="3255"/>
    <s v="Our 16th year promises to be bigger and better than ever but we need your help to bring the show to life!"/>
    <n v="10000"/>
    <x v="2148"/>
    <x v="0"/>
    <x v="0"/>
    <s v="USD"/>
    <n v="1433995140"/>
    <n v="1432129577"/>
    <b v="1"/>
    <x v="282"/>
    <b v="1"/>
    <s v="theater/plays"/>
    <x v="30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x v="14"/>
    <b v="1"/>
    <s v="theater/plays"/>
    <x v="6"/>
    <n v="51.85"/>
    <x v="1"/>
    <x v="6"/>
  </r>
  <r>
    <n v="3258"/>
    <x v="3257"/>
    <s v="A guy named Walt steals a book and plans to sell it to get his life on track... until his wife finds out."/>
    <n v="7000"/>
    <x v="2150"/>
    <x v="0"/>
    <x v="0"/>
    <s v="USD"/>
    <n v="1420751861"/>
    <n v="1418159861"/>
    <b v="1"/>
    <x v="11"/>
    <b v="1"/>
    <s v="theater/plays"/>
    <x v="2"/>
    <n v="98.2"/>
    <x v="1"/>
    <x v="6"/>
  </r>
  <r>
    <n v="3259"/>
    <x v="3258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x v="174"/>
    <b v="1"/>
    <s v="theater/plays"/>
    <x v="6"/>
    <n v="251.74"/>
    <x v="1"/>
    <x v="6"/>
  </r>
  <r>
    <n v="3260"/>
    <x v="3259"/>
    <s v="We're looking to raise money to continue bringing Brooklyn the vanishing art form of marionette puppetry."/>
    <n v="5000"/>
    <x v="2152"/>
    <x v="0"/>
    <x v="0"/>
    <s v="USD"/>
    <n v="1448903318"/>
    <n v="1445875718"/>
    <b v="1"/>
    <x v="196"/>
    <b v="1"/>
    <s v="theater/plays"/>
    <x v="15"/>
    <n v="74.819999999999993"/>
    <x v="1"/>
    <x v="6"/>
  </r>
  <r>
    <n v="3261"/>
    <x v="3260"/>
    <s v="Six Spartanburg-based professional actors perform A Midsummer Night's Dream outdoors in downtown Spartanburg."/>
    <n v="3300"/>
    <x v="2153"/>
    <x v="0"/>
    <x v="0"/>
    <s v="USD"/>
    <n v="1437067476"/>
    <n v="1434475476"/>
    <b v="1"/>
    <x v="72"/>
    <b v="1"/>
    <s v="theater/plays"/>
    <x v="8"/>
    <n v="67.650000000000006"/>
    <x v="1"/>
    <x v="6"/>
  </r>
  <r>
    <n v="3262"/>
    <x v="3261"/>
    <s v="A one-woman theatrical exploration of the prison system and its inhabitants."/>
    <n v="12200"/>
    <x v="2154"/>
    <x v="0"/>
    <x v="0"/>
    <s v="USD"/>
    <n v="1419220800"/>
    <n v="1416555262"/>
    <b v="1"/>
    <x v="179"/>
    <b v="1"/>
    <s v="theater/plays"/>
    <x v="33"/>
    <n v="93.81"/>
    <x v="1"/>
    <x v="6"/>
  </r>
  <r>
    <n v="3263"/>
    <x v="3262"/>
    <s v="Shakespeare's bloodiest tragedy, performed and produced exclusively by women."/>
    <n v="2500"/>
    <x v="2155"/>
    <x v="0"/>
    <x v="0"/>
    <s v="USD"/>
    <n v="1446238800"/>
    <n v="1444220588"/>
    <b v="1"/>
    <x v="32"/>
    <b v="1"/>
    <s v="theater/plays"/>
    <x v="20"/>
    <n v="41.24"/>
    <x v="1"/>
    <x v="6"/>
  </r>
  <r>
    <n v="3264"/>
    <x v="3263"/>
    <s v="The three part comedic saga of Kapow-i GoGo, who saves the world.  Again.  And again."/>
    <n v="2500"/>
    <x v="2156"/>
    <x v="0"/>
    <x v="0"/>
    <s v="USD"/>
    <n v="1422482400"/>
    <n v="1421089938"/>
    <b v="1"/>
    <x v="72"/>
    <b v="1"/>
    <s v="theater/plays"/>
    <x v="33"/>
    <n v="52.55"/>
    <x v="1"/>
    <x v="6"/>
  </r>
  <r>
    <n v="3265"/>
    <x v="3264"/>
    <s v="A theatrical play on Alzheimerâ€™s and the challenges of loving a person who keeps disappearing."/>
    <n v="2700"/>
    <x v="2157"/>
    <x v="0"/>
    <x v="17"/>
    <s v="EUR"/>
    <n v="1449162000"/>
    <n v="1446570315"/>
    <b v="1"/>
    <x v="287"/>
    <b v="1"/>
    <s v="theater/plays"/>
    <x v="344"/>
    <n v="70.290000000000006"/>
    <x v="1"/>
    <x v="6"/>
  </r>
  <r>
    <n v="3266"/>
    <x v="3265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x v="430"/>
    <b v="1"/>
    <s v="theater/plays"/>
    <x v="26"/>
    <n v="48.33"/>
    <x v="1"/>
    <x v="6"/>
  </r>
  <r>
    <n v="3267"/>
    <x v="3266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x v="449"/>
    <b v="1"/>
    <s v="theater/plays"/>
    <x v="21"/>
    <n v="53.18"/>
    <x v="1"/>
    <x v="6"/>
  </r>
  <r>
    <n v="3268"/>
    <x v="3267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x v="288"/>
    <b v="1"/>
    <s v="theater/plays"/>
    <x v="30"/>
    <n v="60.95"/>
    <x v="1"/>
    <x v="6"/>
  </r>
  <r>
    <n v="3269"/>
    <x v="3268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x v="16"/>
    <b v="1"/>
    <s v="theater/plays"/>
    <x v="21"/>
    <n v="116"/>
    <x v="1"/>
    <x v="6"/>
  </r>
  <r>
    <n v="3270"/>
    <x v="3269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x v="209"/>
    <b v="1"/>
    <s v="theater/plays"/>
    <x v="21"/>
    <n v="61"/>
    <x v="1"/>
    <x v="6"/>
  </r>
  <r>
    <n v="3271"/>
    <x v="3270"/>
    <s v="A razor sharp satire to darken your Christmas."/>
    <n v="1500"/>
    <x v="2161"/>
    <x v="0"/>
    <x v="1"/>
    <s v="GBP"/>
    <n v="1414927775"/>
    <n v="1412332175"/>
    <b v="1"/>
    <x v="13"/>
    <b v="1"/>
    <s v="theater/plays"/>
    <x v="22"/>
    <n v="38.24"/>
    <x v="1"/>
    <x v="6"/>
  </r>
  <r>
    <n v="3272"/>
    <x v="3271"/>
    <s v="A new original play that follows two Israeli singles navigate the humorous and confusing dating scene of NYC."/>
    <n v="10000"/>
    <x v="2162"/>
    <x v="0"/>
    <x v="0"/>
    <s v="USD"/>
    <n v="1446814809"/>
    <n v="1444219209"/>
    <b v="1"/>
    <x v="108"/>
    <b v="1"/>
    <s v="theater/plays"/>
    <x v="224"/>
    <n v="106.5"/>
    <x v="1"/>
    <x v="6"/>
  </r>
  <r>
    <n v="3273"/>
    <x v="3272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x v="64"/>
    <b v="1"/>
    <s v="theater/plays"/>
    <x v="13"/>
    <n v="204.57"/>
    <x v="1"/>
    <x v="6"/>
  </r>
  <r>
    <n v="3274"/>
    <x v="3273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x v="172"/>
    <b v="1"/>
    <s v="theater/plays"/>
    <x v="7"/>
    <n v="54.91"/>
    <x v="1"/>
    <x v="6"/>
  </r>
  <r>
    <n v="3275"/>
    <x v="3274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x v="8"/>
    <b v="1"/>
    <s v="theater/plays"/>
    <x v="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x v="61"/>
    <b v="1"/>
    <s v="theater/plays"/>
    <x v="16"/>
    <n v="52.58"/>
    <x v="1"/>
    <x v="6"/>
  </r>
  <r>
    <n v="3277"/>
    <x v="3276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x v="61"/>
    <b v="1"/>
    <s v="theater/plays"/>
    <x v="15"/>
    <n v="54.3"/>
    <x v="1"/>
    <x v="6"/>
  </r>
  <r>
    <n v="3278"/>
    <x v="3277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x v="69"/>
    <b v="1"/>
    <s v="theater/plays"/>
    <x v="3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x v="287"/>
    <b v="1"/>
    <s v="theater/plays"/>
    <x v="35"/>
    <n v="105.21"/>
    <x v="1"/>
    <x v="6"/>
  </r>
  <r>
    <n v="3280"/>
    <x v="3279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x v="209"/>
    <b v="1"/>
    <s v="theater/plays"/>
    <x v="33"/>
    <n v="68.67"/>
    <x v="1"/>
    <x v="6"/>
  </r>
  <r>
    <n v="3281"/>
    <x v="3280"/>
    <s v="&quot;This is how theater should connect to people&quot;  Margo Jefferson, Pulitzer Prize winning critic"/>
    <n v="5000"/>
    <x v="599"/>
    <x v="0"/>
    <x v="0"/>
    <s v="USD"/>
    <n v="1441153705"/>
    <n v="1438561705"/>
    <b v="0"/>
    <x v="5"/>
    <b v="1"/>
    <s v="theater/plays"/>
    <x v="108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x v="186"/>
    <b v="1"/>
    <s v="theater/plays"/>
    <x v="33"/>
    <n v="134.26"/>
    <x v="1"/>
    <x v="6"/>
  </r>
  <r>
    <n v="3283"/>
    <x v="3282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x v="5"/>
    <b v="1"/>
    <s v="theater/plays"/>
    <x v="2"/>
    <n v="17.829999999999998"/>
    <x v="1"/>
    <x v="6"/>
  </r>
  <r>
    <n v="3284"/>
    <x v="3283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x v="41"/>
    <b v="1"/>
    <s v="theater/plays"/>
    <x v="21"/>
    <n v="203.2"/>
    <x v="1"/>
    <x v="6"/>
  </r>
  <r>
    <n v="3285"/>
    <x v="3284"/>
    <s v="A new play by Matthew Gasda"/>
    <n v="4999"/>
    <x v="2173"/>
    <x v="0"/>
    <x v="0"/>
    <s v="USD"/>
    <n v="1488258000"/>
    <n v="1485556626"/>
    <b v="0"/>
    <x v="75"/>
    <b v="1"/>
    <s v="theater/plays"/>
    <x v="20"/>
    <n v="69.19"/>
    <x v="1"/>
    <x v="6"/>
  </r>
  <r>
    <n v="3286"/>
    <x v="3285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x v="259"/>
    <b v="1"/>
    <s v="theater/plays"/>
    <x v="21"/>
    <n v="125.12"/>
    <x v="1"/>
    <x v="6"/>
  </r>
  <r>
    <n v="3287"/>
    <x v="3286"/>
    <s v="An inspirational one-man play about crisis, community, and the search for wholeness."/>
    <n v="2500"/>
    <x v="911"/>
    <x v="0"/>
    <x v="5"/>
    <s v="CAD"/>
    <n v="1448733628"/>
    <n v="1446573628"/>
    <b v="0"/>
    <x v="69"/>
    <b v="1"/>
    <s v="theater/plays"/>
    <x v="8"/>
    <n v="73.53"/>
    <x v="1"/>
    <x v="6"/>
  </r>
  <r>
    <n v="3288"/>
    <x v="3287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x v="447"/>
    <b v="1"/>
    <s v="theater/plays"/>
    <x v="8"/>
    <n v="48.44"/>
    <x v="1"/>
    <x v="6"/>
  </r>
  <r>
    <n v="3289"/>
    <x v="3288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x v="20"/>
    <b v="1"/>
    <s v="theater/plays"/>
    <x v="18"/>
    <n v="26.61"/>
    <x v="1"/>
    <x v="6"/>
  </r>
  <r>
    <n v="3290"/>
    <x v="3289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x v="250"/>
    <b v="1"/>
    <s v="theater/plays"/>
    <x v="10"/>
    <n v="33.67"/>
    <x v="1"/>
    <x v="6"/>
  </r>
  <r>
    <n v="3291"/>
    <x v="3290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x v="25"/>
    <b v="1"/>
    <s v="theater/plays"/>
    <x v="35"/>
    <n v="40.71"/>
    <x v="1"/>
    <x v="6"/>
  </r>
  <r>
    <n v="3292"/>
    <x v="3291"/>
    <s v="Iver Heath Drama Club is a not-for-profit community group and this year we are performing DICK WHITTINGTON."/>
    <n v="101"/>
    <x v="683"/>
    <x v="0"/>
    <x v="1"/>
    <s v="GBP"/>
    <n v="1449257348"/>
    <n v="1444069748"/>
    <b v="0"/>
    <x v="41"/>
    <b v="1"/>
    <s v="theater/plays"/>
    <x v="359"/>
    <n v="19.27"/>
    <x v="1"/>
    <x v="6"/>
  </r>
  <r>
    <n v="3293"/>
    <x v="3292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x v="110"/>
    <b v="1"/>
    <s v="theater/plays"/>
    <x v="106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x v="54"/>
    <b v="1"/>
    <s v="theater/plays"/>
    <x v="90"/>
    <n v="29.58"/>
    <x v="1"/>
    <x v="6"/>
  </r>
  <r>
    <n v="3295"/>
    <x v="3294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x v="74"/>
    <b v="1"/>
    <s v="theater/plays"/>
    <x v="33"/>
    <n v="26.67"/>
    <x v="1"/>
    <x v="6"/>
  </r>
  <r>
    <n v="3296"/>
    <x v="3295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x v="5"/>
    <b v="1"/>
    <s v="theater/plays"/>
    <x v="124"/>
    <n v="45.98"/>
    <x v="1"/>
    <x v="6"/>
  </r>
  <r>
    <n v="3297"/>
    <x v="3296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x v="34"/>
    <b v="1"/>
    <s v="theater/plays"/>
    <x v="8"/>
    <n v="125.09"/>
    <x v="1"/>
    <x v="6"/>
  </r>
  <r>
    <n v="3298"/>
    <x v="3297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x v="250"/>
    <b v="1"/>
    <s v="theater/plays"/>
    <x v="21"/>
    <n v="141.29"/>
    <x v="1"/>
    <x v="6"/>
  </r>
  <r>
    <n v="3299"/>
    <x v="3298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x v="287"/>
    <b v="1"/>
    <s v="theater/plays"/>
    <x v="31"/>
    <n v="55.33"/>
    <x v="1"/>
    <x v="6"/>
  </r>
  <r>
    <n v="3300"/>
    <x v="3299"/>
    <s v="A subversive parody about the two people for whom the hills were NOT alive with THE SOUND OF MUSIC."/>
    <n v="3000"/>
    <x v="1734"/>
    <x v="0"/>
    <x v="0"/>
    <s v="USD"/>
    <n v="1430329862"/>
    <n v="1428515462"/>
    <b v="0"/>
    <x v="106"/>
    <b v="1"/>
    <s v="theater/plays"/>
    <x v="104"/>
    <n v="46.42"/>
    <x v="1"/>
    <x v="6"/>
  </r>
  <r>
    <n v="3301"/>
    <x v="3300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x v="16"/>
    <b v="1"/>
    <s v="theater/plays"/>
    <x v="18"/>
    <n v="57.2"/>
    <x v="1"/>
    <x v="6"/>
  </r>
  <r>
    <n v="3302"/>
    <x v="3301"/>
    <s v="FilosofÃ­a de los anÃ³nimos"/>
    <n v="8400"/>
    <x v="2186"/>
    <x v="0"/>
    <x v="3"/>
    <s v="EUR"/>
    <n v="1481099176"/>
    <n v="1478507176"/>
    <b v="0"/>
    <x v="133"/>
    <b v="1"/>
    <s v="theater/plays"/>
    <x v="33"/>
    <n v="173.7"/>
    <x v="1"/>
    <x v="6"/>
  </r>
  <r>
    <n v="3303"/>
    <x v="3302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x v="2"/>
    <b v="1"/>
    <s v="theater/plays"/>
    <x v="31"/>
    <n v="59.6"/>
    <x v="1"/>
    <x v="6"/>
  </r>
  <r>
    <n v="3304"/>
    <x v="330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x v="489"/>
    <b v="1"/>
    <s v="theater/plays"/>
    <x v="2"/>
    <n v="89.59"/>
    <x v="1"/>
    <x v="6"/>
  </r>
  <r>
    <n v="3305"/>
    <x v="3304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x v="9"/>
    <b v="1"/>
    <s v="theater/plays"/>
    <x v="2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x v="241"/>
    <b v="1"/>
    <s v="theater/plays"/>
    <x v="215"/>
    <n v="48.7"/>
    <x v="1"/>
    <x v="6"/>
  </r>
  <r>
    <n v="3307"/>
    <x v="3306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x v="9"/>
    <b v="1"/>
    <s v="theater/plays"/>
    <x v="13"/>
    <n v="53.34"/>
    <x v="1"/>
    <x v="6"/>
  </r>
  <r>
    <n v="3308"/>
    <x v="3307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x v="7"/>
    <b v="1"/>
    <s v="theater/plays"/>
    <x v="108"/>
    <n v="75.09"/>
    <x v="1"/>
    <x v="6"/>
  </r>
  <r>
    <n v="3309"/>
    <x v="3308"/>
    <s v="Two unlikely friends, a garage, tinned beans &amp; the end of the world."/>
    <n v="350"/>
    <x v="2191"/>
    <x v="0"/>
    <x v="1"/>
    <s v="GBP"/>
    <n v="1476632178"/>
    <n v="1473953778"/>
    <b v="0"/>
    <x v="162"/>
    <b v="1"/>
    <s v="theater/plays"/>
    <x v="175"/>
    <n v="18"/>
    <x v="1"/>
    <x v="6"/>
  </r>
  <r>
    <n v="3310"/>
    <x v="3309"/>
    <s v="A new play about coming coming home, recovery, and trying to find God in the process."/>
    <n v="6500"/>
    <x v="2192"/>
    <x v="0"/>
    <x v="0"/>
    <s v="USD"/>
    <n v="1444169825"/>
    <n v="1441577825"/>
    <b v="0"/>
    <x v="162"/>
    <b v="1"/>
    <s v="theater/plays"/>
    <x v="8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x v="43"/>
    <b v="1"/>
    <s v="theater/plays"/>
    <x v="5"/>
    <n v="61.02"/>
    <x v="1"/>
    <x v="6"/>
  </r>
  <r>
    <n v="3312"/>
    <x v="3311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x v="14"/>
    <b v="1"/>
    <s v="theater/plays"/>
    <x v="8"/>
    <n v="61"/>
    <x v="1"/>
    <x v="6"/>
  </r>
  <r>
    <n v="3313"/>
    <x v="3312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x v="60"/>
    <b v="1"/>
    <s v="theater/plays"/>
    <x v="31"/>
    <n v="80.03"/>
    <x v="1"/>
    <x v="6"/>
  </r>
  <r>
    <n v="3314"/>
    <x v="3313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x v="6"/>
    <b v="1"/>
    <s v="theater/plays"/>
    <x v="185"/>
    <n v="29.07"/>
    <x v="1"/>
    <x v="6"/>
  </r>
  <r>
    <n v="3315"/>
    <x v="3314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x v="30"/>
    <b v="1"/>
    <s v="theater/plays"/>
    <x v="5"/>
    <n v="49.44"/>
    <x v="1"/>
    <x v="6"/>
  </r>
  <r>
    <n v="3316"/>
    <x v="3315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x v="207"/>
    <b v="1"/>
    <s v="theater/plays"/>
    <x v="8"/>
    <n v="93.98"/>
    <x v="1"/>
    <x v="6"/>
  </r>
  <r>
    <n v="3317"/>
    <x v="3316"/>
    <s v="Andy Boyd's epic new satire about heroes and villains, humankind's search for glory, and fascism in America"/>
    <n v="1050"/>
    <x v="2196"/>
    <x v="0"/>
    <x v="0"/>
    <s v="USD"/>
    <n v="1465347424"/>
    <n v="1462755424"/>
    <b v="0"/>
    <x v="59"/>
    <b v="1"/>
    <s v="theater/plays"/>
    <x v="6"/>
    <n v="61.94"/>
    <x v="1"/>
    <x v="6"/>
  </r>
  <r>
    <n v="3318"/>
    <x v="3317"/>
    <s v="Help us strengthen and inspire disability arts in Atlantic Canada"/>
    <n v="2000"/>
    <x v="2197"/>
    <x v="0"/>
    <x v="5"/>
    <s v="CAD"/>
    <n v="1460341800"/>
    <n v="1456902893"/>
    <b v="0"/>
    <x v="58"/>
    <b v="1"/>
    <s v="theater/plays"/>
    <x v="9"/>
    <n v="78.5"/>
    <x v="1"/>
    <x v="6"/>
  </r>
  <r>
    <n v="3319"/>
    <x v="3318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x v="38"/>
    <b v="1"/>
    <s v="theater/plays"/>
    <x v="29"/>
    <n v="33.75"/>
    <x v="1"/>
    <x v="6"/>
  </r>
  <r>
    <n v="3320"/>
    <x v="3319"/>
    <s v="Imaginary Theater Company presents two modern day tall tales about family, resilience and redemption."/>
    <n v="2500"/>
    <x v="2198"/>
    <x v="0"/>
    <x v="0"/>
    <s v="USD"/>
    <n v="1466557557"/>
    <n v="1463965557"/>
    <b v="0"/>
    <x v="44"/>
    <b v="1"/>
    <s v="theater/plays"/>
    <x v="7"/>
    <n v="66.45"/>
    <x v="1"/>
    <x v="6"/>
  </r>
  <r>
    <n v="3321"/>
    <x v="3320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x v="41"/>
    <b v="1"/>
    <s v="theater/plays"/>
    <x v="13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x v="23"/>
    <b v="1"/>
    <s v="theater/plays"/>
    <x v="21"/>
    <n v="145.65"/>
    <x v="1"/>
    <x v="6"/>
  </r>
  <r>
    <n v="3323"/>
    <x v="3322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x v="72"/>
    <b v="1"/>
    <s v="theater/plays"/>
    <x v="9"/>
    <n v="25.69"/>
    <x v="1"/>
    <x v="6"/>
  </r>
  <r>
    <n v="3324"/>
    <x v="3323"/>
    <s v="The play tells the story of Jim and Doyler and their friendship on the brink of Irish independence."/>
    <n v="1500"/>
    <x v="2201"/>
    <x v="0"/>
    <x v="17"/>
    <s v="EUR"/>
    <n v="1465135190"/>
    <n v="1463925590"/>
    <b v="0"/>
    <x v="73"/>
    <b v="1"/>
    <s v="theater/plays"/>
    <x v="21"/>
    <n v="152.5"/>
    <x v="1"/>
    <x v="6"/>
  </r>
  <r>
    <n v="3325"/>
    <x v="3324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x v="41"/>
    <b v="1"/>
    <s v="theater/plays"/>
    <x v="40"/>
    <n v="30"/>
    <x v="1"/>
    <x v="6"/>
  </r>
  <r>
    <n v="3326"/>
    <x v="3325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x v="7"/>
    <b v="1"/>
    <s v="theater/plays"/>
    <x v="7"/>
    <n v="142.28"/>
    <x v="1"/>
    <x v="6"/>
  </r>
  <r>
    <n v="3327"/>
    <x v="3326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x v="51"/>
    <b v="1"/>
    <s v="theater/plays"/>
    <x v="7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x v="82"/>
    <b v="1"/>
    <s v="theater/plays"/>
    <x v="91"/>
    <n v="292.77999999999997"/>
    <x v="1"/>
    <x v="6"/>
  </r>
  <r>
    <n v="3329"/>
    <x v="3328"/>
    <s v="Jestia and Raedon is a brand new romantic comedy play going to the Edinburgh Fringe Festival this summer."/>
    <n v="1000"/>
    <x v="2205"/>
    <x v="0"/>
    <x v="1"/>
    <s v="GBP"/>
    <n v="1406502000"/>
    <n v="1405583108"/>
    <b v="0"/>
    <x v="55"/>
    <b v="1"/>
    <s v="theater/plays"/>
    <x v="16"/>
    <n v="44.92"/>
    <x v="1"/>
    <x v="6"/>
  </r>
  <r>
    <n v="3330"/>
    <x v="3329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x v="50"/>
    <b v="1"/>
    <s v="theater/plays"/>
    <x v="6"/>
    <n v="23.1"/>
    <x v="1"/>
    <x v="6"/>
  </r>
  <r>
    <n v="3331"/>
    <x v="3330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x v="71"/>
    <b v="1"/>
    <s v="theater/plays"/>
    <x v="2"/>
    <n v="80.400000000000006"/>
    <x v="1"/>
    <x v="6"/>
  </r>
  <r>
    <n v="3332"/>
    <x v="3331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x v="183"/>
    <b v="1"/>
    <s v="theater/plays"/>
    <x v="8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x v="112"/>
    <b v="1"/>
    <s v="theater/plays"/>
    <x v="2"/>
    <n v="32.97"/>
    <x v="1"/>
    <x v="6"/>
  </r>
  <r>
    <n v="3334"/>
    <x v="3333"/>
    <s v="The Saltbox Theatre Collective is a brand new not-for-profit theatre company in Illinois."/>
    <n v="3871"/>
    <x v="2208"/>
    <x v="0"/>
    <x v="0"/>
    <s v="USD"/>
    <n v="1438259422"/>
    <n v="1435667422"/>
    <b v="0"/>
    <x v="67"/>
    <b v="1"/>
    <s v="theater/plays"/>
    <x v="86"/>
    <n v="116.65"/>
    <x v="1"/>
    <x v="6"/>
  </r>
  <r>
    <n v="3335"/>
    <x v="333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x v="287"/>
    <b v="1"/>
    <s v="theater/plays"/>
    <x v="8"/>
    <n v="79.62"/>
    <x v="1"/>
    <x v="6"/>
  </r>
  <r>
    <n v="3336"/>
    <x v="3335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x v="82"/>
    <b v="1"/>
    <s v="theater/plays"/>
    <x v="8"/>
    <n v="27.78"/>
    <x v="1"/>
    <x v="6"/>
  </r>
  <r>
    <n v="3337"/>
    <x v="3336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x v="69"/>
    <b v="1"/>
    <s v="theater/plays"/>
    <x v="5"/>
    <n v="81.03"/>
    <x v="1"/>
    <x v="6"/>
  </r>
  <r>
    <n v="3338"/>
    <x v="3337"/>
    <s v="Join Estelle Parsons in support of Theater That Looks and Sounds Like America"/>
    <n v="15000"/>
    <x v="2211"/>
    <x v="0"/>
    <x v="0"/>
    <s v="USD"/>
    <n v="1487944080"/>
    <n v="1486129680"/>
    <b v="0"/>
    <x v="300"/>
    <b v="1"/>
    <s v="theater/plays"/>
    <x v="21"/>
    <n v="136.85"/>
    <x v="1"/>
    <x v="6"/>
  </r>
  <r>
    <n v="3339"/>
    <x v="3338"/>
    <s v="FPLA presents FRIENDS IN TRANSIENT PLACES by Jonathan Caren: a magical story of modern life."/>
    <n v="8000"/>
    <x v="2212"/>
    <x v="0"/>
    <x v="0"/>
    <s v="USD"/>
    <n v="1469721518"/>
    <n v="1467129518"/>
    <b v="0"/>
    <x v="5"/>
    <b v="1"/>
    <s v="theater/plays"/>
    <x v="3"/>
    <n v="177.62"/>
    <x v="1"/>
    <x v="6"/>
  </r>
  <r>
    <n v="3340"/>
    <x v="3339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x v="44"/>
    <b v="1"/>
    <s v="theater/plays"/>
    <x v="178"/>
    <n v="109.08"/>
    <x v="1"/>
    <x v="6"/>
  </r>
  <r>
    <n v="3341"/>
    <x v="3340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x v="33"/>
    <b v="1"/>
    <s v="theater/plays"/>
    <x v="8"/>
    <n v="119.64"/>
    <x v="1"/>
    <x v="6"/>
  </r>
  <r>
    <n v="3342"/>
    <x v="3341"/>
    <s v="We believe in the power of stories to change the world. Theatre that inspires transformation."/>
    <n v="6000"/>
    <x v="627"/>
    <x v="0"/>
    <x v="0"/>
    <s v="USD"/>
    <n v="1427864340"/>
    <n v="1425020810"/>
    <b v="0"/>
    <x v="76"/>
    <b v="1"/>
    <s v="theater/plays"/>
    <x v="21"/>
    <n v="78.209999999999994"/>
    <x v="1"/>
    <x v="6"/>
  </r>
  <r>
    <n v="3343"/>
    <x v="3342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x v="23"/>
    <b v="1"/>
    <s v="theater/plays"/>
    <x v="193"/>
    <n v="52.17"/>
    <x v="1"/>
    <x v="6"/>
  </r>
  <r>
    <n v="3344"/>
    <x v="3343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x v="244"/>
    <b v="1"/>
    <s v="theater/plays"/>
    <x v="7"/>
    <n v="114.13"/>
    <x v="1"/>
    <x v="6"/>
  </r>
  <r>
    <n v="3345"/>
    <x v="3344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x v="62"/>
    <b v="1"/>
    <s v="theater/plays"/>
    <x v="22"/>
    <n v="50"/>
    <x v="1"/>
    <x v="6"/>
  </r>
  <r>
    <n v="3346"/>
    <x v="3345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x v="59"/>
    <b v="1"/>
    <s v="theater/plays"/>
    <x v="5"/>
    <n v="91.67"/>
    <x v="1"/>
    <x v="6"/>
  </r>
  <r>
    <n v="3347"/>
    <x v="3346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x v="19"/>
    <b v="1"/>
    <s v="theater/plays"/>
    <x v="17"/>
    <n v="108.59"/>
    <x v="1"/>
    <x v="6"/>
  </r>
  <r>
    <n v="3348"/>
    <x v="3265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x v="1"/>
    <b v="1"/>
    <s v="theater/plays"/>
    <x v="8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x v="25"/>
    <b v="1"/>
    <s v="theater/plays"/>
    <x v="42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x v="13"/>
    <b v="1"/>
    <s v="theater/plays"/>
    <x v="3"/>
    <n v="71.67"/>
    <x v="1"/>
    <x v="6"/>
  </r>
  <r>
    <n v="3351"/>
    <x v="3349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x v="241"/>
    <b v="1"/>
    <s v="theater/plays"/>
    <x v="7"/>
    <n v="93.61"/>
    <x v="1"/>
    <x v="6"/>
  </r>
  <r>
    <n v="3352"/>
    <x v="3350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x v="16"/>
    <b v="1"/>
    <s v="theater/plays"/>
    <x v="29"/>
    <n v="76.8"/>
    <x v="1"/>
    <x v="6"/>
  </r>
  <r>
    <n v="3353"/>
    <x v="3351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x v="34"/>
    <b v="1"/>
    <s v="theater/plays"/>
    <x v="136"/>
    <n v="35.799999999999997"/>
    <x v="1"/>
    <x v="6"/>
  </r>
  <r>
    <n v="3354"/>
    <x v="3352"/>
    <s v="Help Strangeloop Theatre create and support new work by sponsoring our 2015-2016 season."/>
    <n v="3000"/>
    <x v="2221"/>
    <x v="0"/>
    <x v="0"/>
    <s v="USD"/>
    <n v="1446091260"/>
    <n v="1443029206"/>
    <b v="0"/>
    <x v="165"/>
    <b v="1"/>
    <s v="theater/plays"/>
    <x v="21"/>
    <n v="55.6"/>
    <x v="1"/>
    <x v="6"/>
  </r>
  <r>
    <n v="3355"/>
    <x v="335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x v="41"/>
    <b v="1"/>
    <s v="theater/plays"/>
    <x v="9"/>
    <n v="147.33000000000001"/>
    <x v="1"/>
    <x v="6"/>
  </r>
  <r>
    <n v="3356"/>
    <x v="3354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x v="74"/>
    <b v="1"/>
    <s v="theater/plays"/>
    <x v="7"/>
    <n v="56.33"/>
    <x v="1"/>
    <x v="6"/>
  </r>
  <r>
    <n v="3357"/>
    <x v="3355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x v="64"/>
    <b v="1"/>
    <s v="theater/plays"/>
    <x v="7"/>
    <n v="96.19"/>
    <x v="1"/>
    <x v="6"/>
  </r>
  <r>
    <n v="3358"/>
    <x v="3356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x v="372"/>
    <b v="1"/>
    <s v="theater/plays"/>
    <x v="33"/>
    <n v="63.57"/>
    <x v="1"/>
    <x v="6"/>
  </r>
  <r>
    <n v="3359"/>
    <x v="3357"/>
    <s v="A Theatrical Production Celebrating the Lebanese Culture and the Human Spirit in Time of War."/>
    <n v="4000"/>
    <x v="2224"/>
    <x v="0"/>
    <x v="0"/>
    <s v="USD"/>
    <n v="1487985734"/>
    <n v="1484097734"/>
    <b v="0"/>
    <x v="23"/>
    <b v="1"/>
    <s v="theater/plays"/>
    <x v="6"/>
    <n v="184.78"/>
    <x v="1"/>
    <x v="6"/>
  </r>
  <r>
    <n v="3360"/>
    <x v="3358"/>
    <s v="World Premiere, an M1 Singapore Fringe Festival 2017 commission."/>
    <n v="9000"/>
    <x v="2225"/>
    <x v="0"/>
    <x v="20"/>
    <s v="SGD"/>
    <n v="1481731140"/>
    <n v="1479866343"/>
    <b v="0"/>
    <x v="250"/>
    <b v="1"/>
    <s v="theater/plays"/>
    <x v="7"/>
    <n v="126.72"/>
    <x v="1"/>
    <x v="6"/>
  </r>
  <r>
    <n v="3361"/>
    <x v="3359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x v="32"/>
    <b v="1"/>
    <s v="theater/plays"/>
    <x v="40"/>
    <n v="83.43"/>
    <x v="1"/>
    <x v="6"/>
  </r>
  <r>
    <n v="3362"/>
    <x v="3360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x v="9"/>
    <b v="1"/>
    <s v="theater/plays"/>
    <x v="147"/>
    <n v="54.5"/>
    <x v="1"/>
    <x v="6"/>
  </r>
  <r>
    <n v="3363"/>
    <x v="3361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x v="55"/>
    <b v="1"/>
    <s v="theater/plays"/>
    <x v="7"/>
    <n v="302.31"/>
    <x v="1"/>
    <x v="6"/>
  </r>
  <r>
    <n v="3364"/>
    <x v="3362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x v="250"/>
    <b v="1"/>
    <s v="theater/plays"/>
    <x v="6"/>
    <n v="44.14"/>
    <x v="1"/>
    <x v="6"/>
  </r>
  <r>
    <n v="3365"/>
    <x v="3363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x v="83"/>
    <b v="1"/>
    <s v="theater/plays"/>
    <x v="3"/>
    <n v="866.67"/>
    <x v="1"/>
    <x v="6"/>
  </r>
  <r>
    <n v="3366"/>
    <x v="3364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x v="59"/>
    <b v="1"/>
    <s v="theater/plays"/>
    <x v="360"/>
    <n v="61.39"/>
    <x v="1"/>
    <x v="6"/>
  </r>
  <r>
    <n v="3367"/>
    <x v="3365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x v="209"/>
    <b v="1"/>
    <s v="theater/plays"/>
    <x v="17"/>
    <n v="29.67"/>
    <x v="1"/>
    <x v="6"/>
  </r>
  <r>
    <n v="3368"/>
    <x v="3366"/>
    <s v="Help a non-profit community theatre create an unforgettable production of J.M. Barrie's classic play."/>
    <n v="1000"/>
    <x v="2231"/>
    <x v="0"/>
    <x v="0"/>
    <s v="USD"/>
    <n v="1420088400"/>
    <n v="1416977259"/>
    <b v="0"/>
    <x v="23"/>
    <b v="1"/>
    <s v="theater/plays"/>
    <x v="2"/>
    <n v="45.48"/>
    <x v="1"/>
    <x v="6"/>
  </r>
  <r>
    <n v="3369"/>
    <x v="3367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x v="241"/>
    <b v="1"/>
    <s v="theater/plays"/>
    <x v="3"/>
    <n v="96.2"/>
    <x v="1"/>
    <x v="6"/>
  </r>
  <r>
    <n v="3370"/>
    <x v="3368"/>
    <s v="I'm Alright. A story of young women, told by young women, for the world."/>
    <n v="1500"/>
    <x v="2233"/>
    <x v="0"/>
    <x v="0"/>
    <s v="USD"/>
    <n v="1481961600"/>
    <n v="1479283285"/>
    <b v="0"/>
    <x v="55"/>
    <b v="1"/>
    <s v="theater/plays"/>
    <x v="90"/>
    <n v="67.92"/>
    <x v="1"/>
    <x v="6"/>
  </r>
  <r>
    <n v="3371"/>
    <x v="3369"/>
    <s v="Help support Red Planet, a new science fiction play based off the Mars One exploration."/>
    <n v="200"/>
    <x v="1766"/>
    <x v="0"/>
    <x v="0"/>
    <s v="USD"/>
    <n v="1449089965"/>
    <n v="1446670765"/>
    <b v="0"/>
    <x v="82"/>
    <b v="1"/>
    <s v="theater/plays"/>
    <x v="86"/>
    <n v="30.78"/>
    <x v="1"/>
    <x v="6"/>
  </r>
  <r>
    <n v="3372"/>
    <x v="3370"/>
    <s v="This play tells the story of the toxicity of sensationalism shown through one man's struggle with notoriety."/>
    <n v="1000"/>
    <x v="831"/>
    <x v="0"/>
    <x v="0"/>
    <s v="USD"/>
    <n v="1408942740"/>
    <n v="1407157756"/>
    <b v="0"/>
    <x v="74"/>
    <b v="1"/>
    <s v="theater/plays"/>
    <x v="3"/>
    <n v="38.33"/>
    <x v="1"/>
    <x v="6"/>
  </r>
  <r>
    <n v="3373"/>
    <x v="3371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x v="209"/>
    <b v="1"/>
    <s v="theater/plays"/>
    <x v="8"/>
    <n v="66.83"/>
    <x v="1"/>
    <x v="6"/>
  </r>
  <r>
    <n v="3374"/>
    <x v="3372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x v="47"/>
    <b v="1"/>
    <s v="theater/plays"/>
    <x v="13"/>
    <n v="71.73"/>
    <x v="1"/>
    <x v="6"/>
  </r>
  <r>
    <n v="3375"/>
    <x v="3373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x v="57"/>
    <b v="1"/>
    <s v="theater/plays"/>
    <x v="8"/>
    <n v="176.47"/>
    <x v="1"/>
    <x v="6"/>
  </r>
  <r>
    <n v="3376"/>
    <x v="3374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x v="10"/>
    <b v="1"/>
    <s v="theater/plays"/>
    <x v="8"/>
    <n v="421.11"/>
    <x v="1"/>
    <x v="6"/>
  </r>
  <r>
    <n v="3377"/>
    <x v="3375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x v="99"/>
    <b v="1"/>
    <s v="theater/plays"/>
    <x v="7"/>
    <n v="104.99"/>
    <x v="1"/>
    <x v="6"/>
  </r>
  <r>
    <n v="3378"/>
    <x v="3376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x v="64"/>
    <b v="1"/>
    <s v="theater/plays"/>
    <x v="29"/>
    <n v="28.19"/>
    <x v="1"/>
    <x v="6"/>
  </r>
  <r>
    <n v="3379"/>
    <x v="3377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x v="44"/>
    <b v="1"/>
    <s v="theater/plays"/>
    <x v="3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x v="33"/>
    <b v="1"/>
    <s v="theater/plays"/>
    <x v="3"/>
    <n v="111.89"/>
    <x v="1"/>
    <x v="6"/>
  </r>
  <r>
    <n v="3381"/>
    <x v="3379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x v="53"/>
    <b v="1"/>
    <s v="theater/plays"/>
    <x v="21"/>
    <n v="85.21"/>
    <x v="1"/>
    <x v="6"/>
  </r>
  <r>
    <n v="3382"/>
    <x v="3380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x v="67"/>
    <b v="1"/>
    <s v="theater/plays"/>
    <x v="7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x v="209"/>
    <b v="1"/>
    <s v="theater/plays"/>
    <x v="20"/>
    <n v="65.17"/>
    <x v="1"/>
    <x v="6"/>
  </r>
  <r>
    <n v="3384"/>
    <x v="3382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x v="31"/>
    <b v="1"/>
    <s v="theater/plays"/>
    <x v="8"/>
    <n v="93.76"/>
    <x v="1"/>
    <x v="6"/>
  </r>
  <r>
    <n v="3385"/>
    <x v="3383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x v="41"/>
    <b v="1"/>
    <s v="theater/plays"/>
    <x v="8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x v="14"/>
    <b v="1"/>
    <s v="theater/plays"/>
    <x v="2"/>
    <n v="51.22"/>
    <x v="1"/>
    <x v="6"/>
  </r>
  <r>
    <n v="3387"/>
    <x v="3385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x v="2"/>
    <b v="1"/>
    <s v="theater/plays"/>
    <x v="16"/>
    <n v="100.17"/>
    <x v="1"/>
    <x v="6"/>
  </r>
  <r>
    <n v="3388"/>
    <x v="3386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x v="43"/>
    <b v="1"/>
    <s v="theater/plays"/>
    <x v="3"/>
    <n v="34.6"/>
    <x v="1"/>
    <x v="6"/>
  </r>
  <r>
    <n v="3389"/>
    <x v="3387"/>
    <s v="Chimera Ensemble is launching 2 inaugural theater productions, and we need support to do high quality work!"/>
    <n v="10000"/>
    <x v="2246"/>
    <x v="0"/>
    <x v="0"/>
    <s v="USD"/>
    <n v="1464960682"/>
    <n v="1462368682"/>
    <b v="0"/>
    <x v="95"/>
    <b v="1"/>
    <s v="theater/plays"/>
    <x v="41"/>
    <n v="184.68"/>
    <x v="1"/>
    <x v="6"/>
  </r>
  <r>
    <n v="3390"/>
    <x v="3388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x v="19"/>
    <b v="1"/>
    <s v="theater/plays"/>
    <x v="21"/>
    <n v="69.819999999999993"/>
    <x v="1"/>
    <x v="6"/>
  </r>
  <r>
    <n v="3391"/>
    <x v="3389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x v="59"/>
    <b v="1"/>
    <s v="theater/plays"/>
    <x v="316"/>
    <n v="61.94"/>
    <x v="1"/>
    <x v="6"/>
  </r>
  <r>
    <n v="3392"/>
    <x v="3390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x v="8"/>
    <b v="1"/>
    <s v="theater/plays"/>
    <x v="8"/>
    <n v="41.67"/>
    <x v="1"/>
    <x v="6"/>
  </r>
  <r>
    <n v="3393"/>
    <x v="3391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x v="34"/>
    <b v="1"/>
    <s v="theater/plays"/>
    <x v="6"/>
    <n v="36.07"/>
    <x v="1"/>
    <x v="6"/>
  </r>
  <r>
    <n v="3394"/>
    <x v="3392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x v="74"/>
    <b v="1"/>
    <s v="theater/plays"/>
    <x v="24"/>
    <n v="29"/>
    <x v="1"/>
    <x v="6"/>
  </r>
  <r>
    <n v="3395"/>
    <x v="3393"/>
    <s v="Miramar is a a darkly funny play exploring what it is we call â€˜homeâ€™."/>
    <n v="500"/>
    <x v="1622"/>
    <x v="0"/>
    <x v="1"/>
    <s v="GBP"/>
    <n v="1433009400"/>
    <n v="1431795944"/>
    <b v="0"/>
    <x v="44"/>
    <b v="1"/>
    <s v="theater/plays"/>
    <x v="361"/>
    <n v="24.21"/>
    <x v="1"/>
    <x v="6"/>
  </r>
  <r>
    <n v="3396"/>
    <x v="3394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x v="33"/>
    <b v="1"/>
    <s v="theater/plays"/>
    <x v="3"/>
    <n v="55.89"/>
    <x v="1"/>
    <x v="6"/>
  </r>
  <r>
    <n v="3397"/>
    <x v="3395"/>
    <s v="Help a group of recovering alcoholics bring Samuel Beckett's classic to a seaside town!"/>
    <n v="250"/>
    <x v="668"/>
    <x v="0"/>
    <x v="1"/>
    <s v="GBP"/>
    <n v="1455832800"/>
    <n v="1452338929"/>
    <b v="0"/>
    <x v="54"/>
    <b v="1"/>
    <s v="theater/plays"/>
    <x v="20"/>
    <n v="11.67"/>
    <x v="1"/>
    <x v="6"/>
  </r>
  <r>
    <n v="3398"/>
    <x v="3396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x v="71"/>
    <b v="1"/>
    <s v="theater/plays"/>
    <x v="38"/>
    <n v="68.349999999999994"/>
    <x v="1"/>
    <x v="6"/>
  </r>
  <r>
    <n v="3399"/>
    <x v="3397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x v="67"/>
    <b v="1"/>
    <s v="theater/plays"/>
    <x v="3"/>
    <n v="27.07"/>
    <x v="1"/>
    <x v="6"/>
  </r>
  <r>
    <n v="3400"/>
    <x v="3398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x v="268"/>
    <b v="1"/>
    <s v="theater/plays"/>
    <x v="8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x v="36"/>
    <b v="1"/>
    <s v="theater/plays"/>
    <x v="21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x v="111"/>
    <b v="1"/>
    <s v="theater/plays"/>
    <x v="5"/>
    <n v="99.79"/>
    <x v="1"/>
    <x v="6"/>
  </r>
  <r>
    <n v="3403"/>
    <x v="3401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x v="57"/>
    <b v="1"/>
    <s v="theater/plays"/>
    <x v="8"/>
    <n v="117.65"/>
    <x v="1"/>
    <x v="6"/>
  </r>
  <r>
    <n v="3404"/>
    <x v="3402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x v="83"/>
    <b v="1"/>
    <s v="theater/plays"/>
    <x v="108"/>
    <n v="203.33"/>
    <x v="1"/>
    <x v="6"/>
  </r>
  <r>
    <n v="3405"/>
    <x v="3403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x v="57"/>
    <b v="1"/>
    <s v="theater/plays"/>
    <x v="178"/>
    <n v="28.32"/>
    <x v="1"/>
    <x v="6"/>
  </r>
  <r>
    <n v="3406"/>
    <x v="3404"/>
    <s v="A funny and moving new play about two families dealing with aging parents in very different ways!"/>
    <n v="10000"/>
    <x v="2255"/>
    <x v="0"/>
    <x v="0"/>
    <s v="USD"/>
    <n v="1405511376"/>
    <n v="1401623376"/>
    <b v="0"/>
    <x v="110"/>
    <b v="1"/>
    <s v="theater/plays"/>
    <x v="8"/>
    <n v="110.23"/>
    <x v="1"/>
    <x v="6"/>
  </r>
  <r>
    <n v="3407"/>
    <x v="3405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x v="85"/>
    <b v="1"/>
    <s v="theater/plays"/>
    <x v="13"/>
    <n v="31.97"/>
    <x v="1"/>
    <x v="6"/>
  </r>
  <r>
    <n v="3408"/>
    <x v="3406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x v="59"/>
    <b v="1"/>
    <s v="theater/plays"/>
    <x v="185"/>
    <n v="58.61"/>
    <x v="1"/>
    <x v="6"/>
  </r>
  <r>
    <n v="3409"/>
    <x v="3407"/>
    <s v="Exciting and visceral new-writing that challenges the way we view the fine line between war and terror..."/>
    <n v="500"/>
    <x v="2258"/>
    <x v="0"/>
    <x v="1"/>
    <s v="GBP"/>
    <n v="1469998680"/>
    <n v="1466710358"/>
    <b v="0"/>
    <x v="64"/>
    <b v="1"/>
    <s v="theater/plays"/>
    <x v="39"/>
    <n v="29.43"/>
    <x v="1"/>
    <x v="6"/>
  </r>
  <r>
    <n v="3410"/>
    <x v="3408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x v="244"/>
    <b v="1"/>
    <s v="theater/plays"/>
    <x v="15"/>
    <n v="81.38"/>
    <x v="1"/>
    <x v="6"/>
  </r>
  <r>
    <n v="3411"/>
    <x v="3409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x v="76"/>
    <b v="1"/>
    <s v="theater/plays"/>
    <x v="3"/>
    <n v="199.17"/>
    <x v="1"/>
    <x v="6"/>
  </r>
  <r>
    <n v="3412"/>
    <x v="3410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x v="55"/>
    <b v="1"/>
    <s v="theater/plays"/>
    <x v="8"/>
    <n v="115.38"/>
    <x v="1"/>
    <x v="6"/>
  </r>
  <r>
    <n v="3413"/>
    <x v="3411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x v="25"/>
    <b v="1"/>
    <s v="theater/plays"/>
    <x v="22"/>
    <n v="46.43"/>
    <x v="1"/>
    <x v="6"/>
  </r>
  <r>
    <n v="3414"/>
    <x v="3412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x v="34"/>
    <b v="1"/>
    <s v="theater/plays"/>
    <x v="3"/>
    <n v="70.569999999999993"/>
    <x v="1"/>
    <x v="6"/>
  </r>
  <r>
    <n v="3415"/>
    <x v="3413"/>
    <s v="We are raising funds to allow for enhanced scenic, costume, and lighting design. Every dollar helps!"/>
    <n v="200"/>
    <x v="148"/>
    <x v="0"/>
    <x v="0"/>
    <s v="USD"/>
    <n v="1460935800"/>
    <n v="1459999656"/>
    <b v="0"/>
    <x v="82"/>
    <b v="1"/>
    <s v="theater/plays"/>
    <x v="8"/>
    <n v="22.22"/>
    <x v="1"/>
    <x v="6"/>
  </r>
  <r>
    <n v="3416"/>
    <x v="3414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x v="209"/>
    <b v="1"/>
    <s v="theater/plays"/>
    <x v="28"/>
    <n v="159.47"/>
    <x v="1"/>
    <x v="6"/>
  </r>
  <r>
    <n v="3417"/>
    <x v="3415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x v="43"/>
    <b v="1"/>
    <s v="theater/plays"/>
    <x v="8"/>
    <n v="37.78"/>
    <x v="1"/>
    <x v="6"/>
  </r>
  <r>
    <n v="3418"/>
    <x v="3416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x v="66"/>
    <b v="1"/>
    <s v="theater/plays"/>
    <x v="7"/>
    <n v="72.05"/>
    <x v="1"/>
    <x v="6"/>
  </r>
  <r>
    <n v="3419"/>
    <x v="3417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x v="67"/>
    <b v="1"/>
    <s v="theater/plays"/>
    <x v="13"/>
    <n v="63.7"/>
    <x v="1"/>
    <x v="6"/>
  </r>
  <r>
    <n v="3420"/>
    <x v="3418"/>
    <s v="A powerful and urgent tale of the first line of defence for the NHS. Based on true stories from junior doctors."/>
    <n v="700"/>
    <x v="2265"/>
    <x v="0"/>
    <x v="1"/>
    <s v="GBP"/>
    <n v="1455408000"/>
    <n v="1454638202"/>
    <b v="0"/>
    <x v="69"/>
    <b v="1"/>
    <s v="theater/plays"/>
    <x v="178"/>
    <n v="28.41"/>
    <x v="1"/>
    <x v="6"/>
  </r>
  <r>
    <n v="3421"/>
    <x v="3419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x v="15"/>
    <b v="1"/>
    <s v="theater/plays"/>
    <x v="7"/>
    <n v="103.21"/>
    <x v="1"/>
    <x v="6"/>
  </r>
  <r>
    <n v="3422"/>
    <x v="3420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x v="67"/>
    <b v="1"/>
    <s v="theater/plays"/>
    <x v="15"/>
    <n v="71.150000000000006"/>
    <x v="1"/>
    <x v="6"/>
  </r>
  <r>
    <n v="3423"/>
    <x v="3421"/>
    <s v="Forest Hills Eastern's Student Run Show 2015. Our goal is to present a professional quality show on a budget."/>
    <n v="250"/>
    <x v="457"/>
    <x v="0"/>
    <x v="0"/>
    <s v="USD"/>
    <n v="1429912341"/>
    <n v="1427320341"/>
    <b v="0"/>
    <x v="73"/>
    <b v="1"/>
    <s v="theater/plays"/>
    <x v="49"/>
    <n v="35"/>
    <x v="1"/>
    <x v="6"/>
  </r>
  <r>
    <n v="3424"/>
    <x v="3422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x v="88"/>
    <b v="1"/>
    <s v="theater/plays"/>
    <x v="3"/>
    <n v="81.78"/>
    <x v="1"/>
    <x v="6"/>
  </r>
  <r>
    <n v="3425"/>
    <x v="3423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x v="201"/>
    <b v="1"/>
    <s v="theater/plays"/>
    <x v="33"/>
    <n v="297.02999999999997"/>
    <x v="1"/>
    <x v="6"/>
  </r>
  <r>
    <n v="3426"/>
    <x v="3424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x v="45"/>
    <b v="1"/>
    <s v="theater/plays"/>
    <x v="29"/>
    <n v="46.61"/>
    <x v="1"/>
    <x v="6"/>
  </r>
  <r>
    <n v="3427"/>
    <x v="3425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x v="60"/>
    <b v="1"/>
    <s v="theater/plays"/>
    <x v="8"/>
    <n v="51.72"/>
    <x v="1"/>
    <x v="6"/>
  </r>
  <r>
    <n v="3428"/>
    <x v="3426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x v="13"/>
    <b v="1"/>
    <s v="theater/plays"/>
    <x v="33"/>
    <n v="40.29"/>
    <x v="1"/>
    <x v="6"/>
  </r>
  <r>
    <n v="3429"/>
    <x v="3427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x v="8"/>
    <b v="1"/>
    <s v="theater/plays"/>
    <x v="22"/>
    <n v="16.25"/>
    <x v="1"/>
    <x v="6"/>
  </r>
  <r>
    <n v="3430"/>
    <x v="3428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x v="250"/>
    <b v="1"/>
    <s v="theater/plays"/>
    <x v="15"/>
    <n v="30.15"/>
    <x v="1"/>
    <x v="6"/>
  </r>
  <r>
    <n v="3431"/>
    <x v="3429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x v="64"/>
    <b v="1"/>
    <s v="theater/plays"/>
    <x v="8"/>
    <n v="95.24"/>
    <x v="1"/>
    <x v="6"/>
  </r>
  <r>
    <n v="3432"/>
    <x v="3430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x v="288"/>
    <b v="1"/>
    <s v="theater/plays"/>
    <x v="5"/>
    <n v="52.21"/>
    <x v="1"/>
    <x v="6"/>
  </r>
  <r>
    <n v="3433"/>
    <x v="3431"/>
    <s v="death&amp;pretzels presents their first Chicago based project:_x000a_The Dybbuk by S. Ansky"/>
    <n v="9500"/>
    <x v="2272"/>
    <x v="0"/>
    <x v="0"/>
    <s v="USD"/>
    <n v="1402974000"/>
    <n v="1400290255"/>
    <b v="0"/>
    <x v="26"/>
    <b v="1"/>
    <s v="theater/plays"/>
    <x v="8"/>
    <n v="134.15"/>
    <x v="1"/>
    <x v="6"/>
  </r>
  <r>
    <n v="3434"/>
    <x v="3432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x v="129"/>
    <b v="1"/>
    <s v="theater/plays"/>
    <x v="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x v="10"/>
    <b v="1"/>
    <s v="theater/plays"/>
    <x v="20"/>
    <n v="58.95"/>
    <x v="1"/>
    <x v="6"/>
  </r>
  <r>
    <n v="3436"/>
    <x v="3434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x v="77"/>
    <b v="1"/>
    <s v="theater/plays"/>
    <x v="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x v="17"/>
    <b v="1"/>
    <s v="theater/plays"/>
    <x v="7"/>
    <n v="84.17"/>
    <x v="1"/>
    <x v="6"/>
  </r>
  <r>
    <n v="3438"/>
    <x v="3436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x v="25"/>
    <b v="1"/>
    <s v="theater/plays"/>
    <x v="3"/>
    <n v="186.07"/>
    <x v="1"/>
    <x v="6"/>
  </r>
  <r>
    <n v="3439"/>
    <x v="3437"/>
    <s v="Help a small theater produce an original adaptation of Lewis Carroll's classic story."/>
    <n v="1200"/>
    <x v="2276"/>
    <x v="0"/>
    <x v="0"/>
    <s v="USD"/>
    <n v="1453179540"/>
    <n v="1452030730"/>
    <b v="0"/>
    <x v="59"/>
    <b v="1"/>
    <s v="theater/plays"/>
    <x v="165"/>
    <n v="89.79"/>
    <x v="1"/>
    <x v="6"/>
  </r>
  <r>
    <n v="3440"/>
    <x v="3438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x v="141"/>
    <b v="1"/>
    <s v="theater/plays"/>
    <x v="2"/>
    <n v="64.16"/>
    <x v="1"/>
    <x v="6"/>
  </r>
  <r>
    <n v="3441"/>
    <x v="3439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x v="68"/>
    <b v="1"/>
    <s v="theater/plays"/>
    <x v="33"/>
    <n v="59.65"/>
    <x v="1"/>
    <x v="6"/>
  </r>
  <r>
    <n v="3442"/>
    <x v="3440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x v="22"/>
    <b v="1"/>
    <s v="theater/plays"/>
    <x v="8"/>
    <n v="31.25"/>
    <x v="1"/>
    <x v="6"/>
  </r>
  <r>
    <n v="3443"/>
    <x v="3441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x v="43"/>
    <b v="1"/>
    <s v="theater/plays"/>
    <x v="362"/>
    <n v="41.22"/>
    <x v="1"/>
    <x v="6"/>
  </r>
  <r>
    <n v="3444"/>
    <x v="3442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x v="9"/>
    <b v="1"/>
    <s v="theater/plays"/>
    <x v="363"/>
    <n v="43.35"/>
    <x v="1"/>
    <x v="6"/>
  </r>
  <r>
    <n v="3445"/>
    <x v="3443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x v="162"/>
    <b v="1"/>
    <s v="theater/plays"/>
    <x v="8"/>
    <n v="64.52"/>
    <x v="1"/>
    <x v="6"/>
  </r>
  <r>
    <n v="3446"/>
    <x v="3444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x v="20"/>
    <b v="1"/>
    <s v="theater/plays"/>
    <x v="29"/>
    <n v="43.28"/>
    <x v="1"/>
    <x v="6"/>
  </r>
  <r>
    <n v="3447"/>
    <x v="3445"/>
    <s v="&quot;He was a poet, a vagrant, a philosopher, a lady's man and a hard drinker&quot;"/>
    <n v="1000"/>
    <x v="2280"/>
    <x v="0"/>
    <x v="0"/>
    <s v="USD"/>
    <n v="1458332412"/>
    <n v="1454448012"/>
    <b v="0"/>
    <x v="25"/>
    <b v="1"/>
    <s v="theater/plays"/>
    <x v="29"/>
    <n v="77"/>
    <x v="1"/>
    <x v="6"/>
  </r>
  <r>
    <n v="3448"/>
    <x v="3446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x v="43"/>
    <b v="1"/>
    <s v="theater/plays"/>
    <x v="5"/>
    <n v="51.22"/>
    <x v="1"/>
    <x v="6"/>
  </r>
  <r>
    <n v="3449"/>
    <x v="3447"/>
    <s v="Help us produce this original play! The play will be presented at the LSTFI July 12-14. Follow us on Facebook."/>
    <n v="800"/>
    <x v="2282"/>
    <x v="0"/>
    <x v="0"/>
    <s v="USD"/>
    <n v="1468036800"/>
    <n v="1465607738"/>
    <b v="0"/>
    <x v="9"/>
    <b v="1"/>
    <s v="theater/plays"/>
    <x v="193"/>
    <n v="68.25"/>
    <x v="1"/>
    <x v="6"/>
  </r>
  <r>
    <n v="3450"/>
    <x v="3448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x v="70"/>
    <b v="1"/>
    <s v="theater/plays"/>
    <x v="143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x v="38"/>
    <b v="1"/>
    <s v="theater/plays"/>
    <x v="7"/>
    <n v="41.13"/>
    <x v="1"/>
    <x v="6"/>
  </r>
  <r>
    <n v="3452"/>
    <x v="3450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x v="77"/>
    <b v="1"/>
    <s v="theater/plays"/>
    <x v="42"/>
    <n v="41.41"/>
    <x v="1"/>
    <x v="6"/>
  </r>
  <r>
    <n v="3453"/>
    <x v="3451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x v="25"/>
    <b v="1"/>
    <s v="theater/plays"/>
    <x v="30"/>
    <n v="27.5"/>
    <x v="1"/>
    <x v="6"/>
  </r>
  <r>
    <n v="3454"/>
    <x v="3452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x v="64"/>
    <b v="1"/>
    <s v="theater/plays"/>
    <x v="7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x v="50"/>
    <b v="1"/>
    <s v="theater/plays"/>
    <x v="7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x v="38"/>
    <b v="1"/>
    <s v="theater/plays"/>
    <x v="87"/>
    <n v="358.69"/>
    <x v="1"/>
    <x v="6"/>
  </r>
  <r>
    <n v="3457"/>
    <x v="3455"/>
    <s v="Robots, Space Battles, Mystery, and Intrigue. Nothing is Impossible..."/>
    <n v="2000"/>
    <x v="2289"/>
    <x v="0"/>
    <x v="0"/>
    <s v="USD"/>
    <n v="1423720740"/>
    <n v="1421081857"/>
    <b v="0"/>
    <x v="165"/>
    <b v="1"/>
    <s v="theater/plays"/>
    <x v="49"/>
    <n v="50.98"/>
    <x v="1"/>
    <x v="6"/>
  </r>
  <r>
    <n v="3458"/>
    <x v="3456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x v="74"/>
    <b v="1"/>
    <s v="theater/plays"/>
    <x v="39"/>
    <n v="45.04"/>
    <x v="1"/>
    <x v="6"/>
  </r>
  <r>
    <n v="3459"/>
    <x v="3457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x v="17"/>
    <b v="1"/>
    <s v="theater/plays"/>
    <x v="9"/>
    <n v="17.53"/>
    <x v="1"/>
    <x v="6"/>
  </r>
  <r>
    <n v="3460"/>
    <x v="3458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x v="10"/>
    <b v="1"/>
    <s v="theater/plays"/>
    <x v="364"/>
    <n v="50"/>
    <x v="1"/>
    <x v="6"/>
  </r>
  <r>
    <n v="3461"/>
    <x v="3459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x v="8"/>
    <b v="1"/>
    <s v="theater/plays"/>
    <x v="86"/>
    <n v="57.92"/>
    <x v="1"/>
    <x v="6"/>
  </r>
  <r>
    <n v="3462"/>
    <x v="3460"/>
    <s v="Help the Upstart Crows of Santa Fe bring Shakespeare's Julius Caesar to life with quality wooden stage swords!"/>
    <n v="250"/>
    <x v="2294"/>
    <x v="0"/>
    <x v="0"/>
    <s v="USD"/>
    <n v="1436551200"/>
    <n v="1435181628"/>
    <b v="0"/>
    <x v="57"/>
    <b v="1"/>
    <s v="theater/plays"/>
    <x v="180"/>
    <n v="29.71"/>
    <x v="1"/>
    <x v="6"/>
  </r>
  <r>
    <n v="3463"/>
    <x v="3461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x v="229"/>
    <b v="1"/>
    <s v="theater/plays"/>
    <x v="33"/>
    <n v="90.68"/>
    <x v="1"/>
    <x v="6"/>
  </r>
  <r>
    <n v="3464"/>
    <x v="3462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x v="251"/>
    <b v="1"/>
    <s v="theater/plays"/>
    <x v="21"/>
    <n v="55.01"/>
    <x v="1"/>
    <x v="6"/>
  </r>
  <r>
    <n v="3465"/>
    <x v="3463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x v="17"/>
    <b v="1"/>
    <s v="theater/plays"/>
    <x v="33"/>
    <n v="57.22"/>
    <x v="1"/>
    <x v="6"/>
  </r>
  <r>
    <n v="3466"/>
    <x v="3464"/>
    <s v="The Spotlight Youth Theater is a program where every participant has a moment in the spotlight."/>
    <n v="3500"/>
    <x v="2297"/>
    <x v="0"/>
    <x v="0"/>
    <s v="USD"/>
    <n v="1461108450"/>
    <n v="1455928050"/>
    <b v="0"/>
    <x v="42"/>
    <b v="1"/>
    <s v="theater/plays"/>
    <x v="37"/>
    <n v="72.95"/>
    <x v="1"/>
    <x v="6"/>
  </r>
  <r>
    <n v="3467"/>
    <x v="3465"/>
    <s v="Venus in Fur, By David Ives."/>
    <n v="3000"/>
    <x v="168"/>
    <x v="0"/>
    <x v="0"/>
    <s v="USD"/>
    <n v="1426864032"/>
    <n v="1424275632"/>
    <b v="0"/>
    <x v="5"/>
    <b v="1"/>
    <s v="theater/plays"/>
    <x v="7"/>
    <n v="64.47"/>
    <x v="1"/>
    <x v="6"/>
  </r>
  <r>
    <n v="3468"/>
    <x v="3466"/>
    <s v="Amidst the atrocities of WWII, two women transcend enemy lines to make the ultimate heroic sacrifice."/>
    <n v="10000"/>
    <x v="2298"/>
    <x v="0"/>
    <x v="0"/>
    <s v="USD"/>
    <n v="1474426800"/>
    <n v="1471976529"/>
    <b v="0"/>
    <x v="57"/>
    <b v="1"/>
    <s v="theater/plays"/>
    <x v="108"/>
    <n v="716.35"/>
    <x v="1"/>
    <x v="6"/>
  </r>
  <r>
    <n v="3469"/>
    <x v="3467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x v="287"/>
    <b v="1"/>
    <s v="theater/plays"/>
    <x v="40"/>
    <n v="50.4"/>
    <x v="1"/>
    <x v="6"/>
  </r>
  <r>
    <n v="3470"/>
    <x v="3468"/>
    <s v="The New Artist's Circle is a theatre company dedicated to bringing the arts to young people."/>
    <n v="250"/>
    <x v="672"/>
    <x v="0"/>
    <x v="0"/>
    <s v="USD"/>
    <n v="1468618680"/>
    <n v="1465345902"/>
    <b v="0"/>
    <x v="82"/>
    <b v="1"/>
    <s v="theater/plays"/>
    <x v="95"/>
    <n v="41.67"/>
    <x v="1"/>
    <x v="6"/>
  </r>
  <r>
    <n v="3471"/>
    <x v="3469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x v="209"/>
    <b v="1"/>
    <s v="theater/plays"/>
    <x v="20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x v="23"/>
    <b v="1"/>
    <s v="theater/plays"/>
    <x v="21"/>
    <n v="88.74"/>
    <x v="1"/>
    <x v="6"/>
  </r>
  <r>
    <n v="3473"/>
    <x v="3471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x v="51"/>
    <b v="1"/>
    <s v="theater/plays"/>
    <x v="8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x v="70"/>
    <b v="1"/>
    <s v="theater/plays"/>
    <x v="7"/>
    <n v="51.79"/>
    <x v="1"/>
    <x v="6"/>
  </r>
  <r>
    <n v="3475"/>
    <x v="3473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x v="57"/>
    <b v="1"/>
    <s v="theater/plays"/>
    <x v="40"/>
    <n v="20"/>
    <x v="1"/>
    <x v="6"/>
  </r>
  <r>
    <n v="3476"/>
    <x v="3474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x v="79"/>
    <b v="1"/>
    <s v="theater/plays"/>
    <x v="3"/>
    <n v="52"/>
    <x v="1"/>
    <x v="6"/>
  </r>
  <r>
    <n v="3477"/>
    <x v="3475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x v="70"/>
    <b v="1"/>
    <s v="theater/plays"/>
    <x v="41"/>
    <n v="53.23"/>
    <x v="1"/>
    <x v="6"/>
  </r>
  <r>
    <n v="3478"/>
    <x v="3476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x v="7"/>
    <b v="1"/>
    <s v="theater/plays"/>
    <x v="40"/>
    <n v="39.6"/>
    <x v="1"/>
    <x v="6"/>
  </r>
  <r>
    <n v="3479"/>
    <x v="3477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x v="66"/>
    <b v="1"/>
    <s v="theater/plays"/>
    <x v="30"/>
    <n v="34.25"/>
    <x v="1"/>
    <x v="6"/>
  </r>
  <r>
    <n v="3480"/>
    <x v="3478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x v="62"/>
    <b v="1"/>
    <s v="theater/plays"/>
    <x v="1"/>
    <n v="164.62"/>
    <x v="1"/>
    <x v="6"/>
  </r>
  <r>
    <n v="3481"/>
    <x v="3479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x v="195"/>
    <b v="1"/>
    <s v="theater/plays"/>
    <x v="17"/>
    <n v="125.05"/>
    <x v="1"/>
    <x v="6"/>
  </r>
  <r>
    <n v="3482"/>
    <x v="3480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x v="144"/>
    <b v="1"/>
    <s v="theater/plays"/>
    <x v="178"/>
    <n v="51.88"/>
    <x v="1"/>
    <x v="6"/>
  </r>
  <r>
    <n v="3483"/>
    <x v="3481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x v="182"/>
    <b v="1"/>
    <s v="theater/plays"/>
    <x v="12"/>
    <n v="40.29"/>
    <x v="1"/>
    <x v="6"/>
  </r>
  <r>
    <n v="3484"/>
    <x v="3482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x v="34"/>
    <b v="1"/>
    <s v="theater/plays"/>
    <x v="35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x v="209"/>
    <b v="1"/>
    <s v="theater/plays"/>
    <x v="7"/>
    <n v="55.33"/>
    <x v="1"/>
    <x v="6"/>
  </r>
  <r>
    <n v="3486"/>
    <x v="3484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x v="66"/>
    <b v="1"/>
    <s v="theater/plays"/>
    <x v="19"/>
    <n v="83.14"/>
    <x v="1"/>
    <x v="6"/>
  </r>
  <r>
    <n v="3487"/>
    <x v="3485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x v="36"/>
    <b v="1"/>
    <s v="theater/plays"/>
    <x v="30"/>
    <n v="38.71"/>
    <x v="1"/>
    <x v="6"/>
  </r>
  <r>
    <n v="3488"/>
    <x v="3486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x v="60"/>
    <b v="1"/>
    <s v="theater/plays"/>
    <x v="10"/>
    <n v="125.38"/>
    <x v="1"/>
    <x v="6"/>
  </r>
  <r>
    <n v="3489"/>
    <x v="3487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x v="250"/>
    <b v="1"/>
    <s v="theater/plays"/>
    <x v="40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x v="74"/>
    <b v="1"/>
    <s v="theater/plays"/>
    <x v="30"/>
    <n v="47.22"/>
    <x v="1"/>
    <x v="6"/>
  </r>
  <r>
    <n v="3491"/>
    <x v="3489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x v="73"/>
    <b v="1"/>
    <s v="theater/plays"/>
    <x v="137"/>
    <n v="79.099999999999994"/>
    <x v="1"/>
    <x v="6"/>
  </r>
  <r>
    <n v="3492"/>
    <x v="3490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x v="2"/>
    <b v="1"/>
    <s v="theater/plays"/>
    <x v="2"/>
    <n v="114.29"/>
    <x v="1"/>
    <x v="6"/>
  </r>
  <r>
    <n v="3493"/>
    <x v="3491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x v="60"/>
    <b v="1"/>
    <s v="theater/plays"/>
    <x v="8"/>
    <n v="51.72"/>
    <x v="1"/>
    <x v="6"/>
  </r>
  <r>
    <n v="3494"/>
    <x v="3492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x v="62"/>
    <b v="1"/>
    <s v="theater/plays"/>
    <x v="8"/>
    <n v="30.77"/>
    <x v="1"/>
    <x v="6"/>
  </r>
  <r>
    <n v="3495"/>
    <x v="3493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x v="250"/>
    <b v="1"/>
    <s v="theater/plays"/>
    <x v="13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x v="76"/>
    <b v="1"/>
    <s v="theater/plays"/>
    <x v="39"/>
    <n v="47.85"/>
    <x v="1"/>
    <x v="6"/>
  </r>
  <r>
    <n v="3497"/>
    <x v="3495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x v="72"/>
    <b v="1"/>
    <s v="theater/plays"/>
    <x v="15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x v="288"/>
    <b v="1"/>
    <s v="theater/plays"/>
    <x v="21"/>
    <n v="40.24"/>
    <x v="1"/>
    <x v="6"/>
  </r>
  <r>
    <n v="3499"/>
    <x v="3497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x v="2"/>
    <b v="1"/>
    <s v="theater/plays"/>
    <x v="6"/>
    <n v="60.29"/>
    <x v="1"/>
    <x v="6"/>
  </r>
  <r>
    <n v="3500"/>
    <x v="3498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x v="288"/>
    <b v="1"/>
    <s v="theater/plays"/>
    <x v="6"/>
    <n v="25.31"/>
    <x v="1"/>
    <x v="6"/>
  </r>
  <r>
    <n v="3501"/>
    <x v="3499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x v="288"/>
    <b v="1"/>
    <s v="theater/plays"/>
    <x v="7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x v="162"/>
    <b v="1"/>
    <s v="theater/plays"/>
    <x v="2"/>
    <n v="136"/>
    <x v="1"/>
    <x v="6"/>
  </r>
  <r>
    <n v="3503"/>
    <x v="3501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x v="44"/>
    <b v="1"/>
    <s v="theater/plays"/>
    <x v="29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x v="22"/>
    <b v="1"/>
    <s v="theater/plays"/>
    <x v="8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x v="70"/>
    <b v="1"/>
    <s v="theater/plays"/>
    <x v="3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x v="60"/>
    <b v="1"/>
    <s v="theater/plays"/>
    <x v="21"/>
    <n v="105"/>
    <x v="1"/>
    <x v="6"/>
  </r>
  <r>
    <n v="3507"/>
    <x v="3505"/>
    <s v="Please help our troupe bring our first project from planning to reality! Join us on one exciting ride!"/>
    <n v="10000"/>
    <x v="2326"/>
    <x v="0"/>
    <x v="0"/>
    <s v="USD"/>
    <n v="1464732537"/>
    <n v="1462140537"/>
    <b v="0"/>
    <x v="250"/>
    <b v="1"/>
    <s v="theater/plays"/>
    <x v="3"/>
    <n v="145"/>
    <x v="1"/>
    <x v="6"/>
  </r>
  <r>
    <n v="3508"/>
    <x v="3506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x v="41"/>
    <b v="1"/>
    <s v="theater/plays"/>
    <x v="144"/>
    <n v="12"/>
    <x v="1"/>
    <x v="6"/>
  </r>
  <r>
    <n v="3509"/>
    <x v="3507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x v="51"/>
    <b v="1"/>
    <s v="theater/plays"/>
    <x v="6"/>
    <n v="96.67"/>
    <x v="1"/>
    <x v="6"/>
  </r>
  <r>
    <n v="3510"/>
    <x v="3508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x v="41"/>
    <b v="1"/>
    <s v="theater/plays"/>
    <x v="7"/>
    <n v="60.33"/>
    <x v="1"/>
    <x v="6"/>
  </r>
  <r>
    <n v="3511"/>
    <x v="3509"/>
    <s v="The world premiere of the first full-length play by Eve Leigh, at the intimate Finborough Theatre in London."/>
    <n v="1500"/>
    <x v="2328"/>
    <x v="0"/>
    <x v="1"/>
    <s v="GBP"/>
    <n v="1415385000"/>
    <n v="1413406695"/>
    <b v="0"/>
    <x v="10"/>
    <b v="1"/>
    <s v="theater/plays"/>
    <x v="7"/>
    <n v="79.89"/>
    <x v="1"/>
    <x v="6"/>
  </r>
  <r>
    <n v="3512"/>
    <x v="3510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x v="57"/>
    <b v="1"/>
    <s v="theater/plays"/>
    <x v="8"/>
    <n v="58.82"/>
    <x v="1"/>
    <x v="6"/>
  </r>
  <r>
    <n v="3513"/>
    <x v="3511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x v="34"/>
    <b v="1"/>
    <s v="theater/plays"/>
    <x v="90"/>
    <n v="75.34"/>
    <x v="1"/>
    <x v="6"/>
  </r>
  <r>
    <n v="3514"/>
    <x v="3512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x v="73"/>
    <b v="1"/>
    <s v="theater/plays"/>
    <x v="5"/>
    <n v="55"/>
    <x v="1"/>
    <x v="6"/>
  </r>
  <r>
    <n v="3515"/>
    <x v="3513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x v="67"/>
    <b v="1"/>
    <s v="theater/plays"/>
    <x v="3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x v="202"/>
    <b v="1"/>
    <s v="theater/plays"/>
    <x v="8"/>
    <n v="227.27"/>
    <x v="1"/>
    <x v="6"/>
  </r>
  <r>
    <n v="3517"/>
    <x v="3515"/>
    <s v="Support an outstanding cast of actors to take on a professional production of a masterpiece of modern theatre"/>
    <n v="4000"/>
    <x v="417"/>
    <x v="0"/>
    <x v="1"/>
    <s v="GBP"/>
    <n v="1404471600"/>
    <n v="1401910634"/>
    <b v="0"/>
    <x v="62"/>
    <b v="1"/>
    <s v="theater/plays"/>
    <x v="8"/>
    <n v="307.69"/>
    <x v="1"/>
    <x v="6"/>
  </r>
  <r>
    <n v="3518"/>
    <x v="3516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x v="51"/>
    <b v="1"/>
    <s v="theater/plays"/>
    <x v="5"/>
    <n v="50.02"/>
    <x v="1"/>
    <x v="6"/>
  </r>
  <r>
    <n v="3519"/>
    <x v="3517"/>
    <s v="Bookstory is a tiny puppet musical with some very big ideas that tells the story of the story in the digital age"/>
    <n v="2000"/>
    <x v="40"/>
    <x v="0"/>
    <x v="1"/>
    <s v="GBP"/>
    <n v="1425478950"/>
    <n v="1422886950"/>
    <b v="0"/>
    <x v="33"/>
    <b v="1"/>
    <s v="theater/plays"/>
    <x v="7"/>
    <n v="72.39"/>
    <x v="1"/>
    <x v="6"/>
  </r>
  <r>
    <n v="3520"/>
    <x v="3518"/>
    <s v="Help us to bring &quot;Protocols&quot; at the 2015 Camden Fringe. The most controversial play of the year."/>
    <n v="2000"/>
    <x v="1132"/>
    <x v="0"/>
    <x v="1"/>
    <s v="GBP"/>
    <n v="1441547220"/>
    <n v="1439322412"/>
    <b v="0"/>
    <x v="64"/>
    <b v="1"/>
    <s v="theater/plays"/>
    <x v="7"/>
    <n v="95.95"/>
    <x v="1"/>
    <x v="6"/>
  </r>
  <r>
    <n v="3521"/>
    <x v="3519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x v="62"/>
    <b v="1"/>
    <s v="theater/plays"/>
    <x v="312"/>
    <n v="45.62"/>
    <x v="1"/>
    <x v="6"/>
  </r>
  <r>
    <n v="3522"/>
    <x v="3520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x v="69"/>
    <b v="1"/>
    <s v="theater/plays"/>
    <x v="8"/>
    <n v="41.03"/>
    <x v="1"/>
    <x v="6"/>
  </r>
  <r>
    <n v="3523"/>
    <x v="3521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x v="144"/>
    <b v="1"/>
    <s v="theater/plays"/>
    <x v="35"/>
    <n v="56.83"/>
    <x v="1"/>
    <x v="6"/>
  </r>
  <r>
    <n v="3524"/>
    <x v="3522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x v="142"/>
    <b v="1"/>
    <s v="theater/plays"/>
    <x v="21"/>
    <n v="137.24"/>
    <x v="1"/>
    <x v="6"/>
  </r>
  <r>
    <n v="3525"/>
    <x v="3523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x v="63"/>
    <b v="1"/>
    <s v="theater/plays"/>
    <x v="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x v="69"/>
    <b v="1"/>
    <s v="theater/plays"/>
    <x v="21"/>
    <n v="99"/>
    <x v="1"/>
    <x v="6"/>
  </r>
  <r>
    <n v="3527"/>
    <x v="3525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x v="48"/>
    <b v="1"/>
    <s v="theater/plays"/>
    <x v="16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x v="77"/>
    <b v="1"/>
    <s v="theater/plays"/>
    <x v="7"/>
    <n v="45.11"/>
    <x v="1"/>
    <x v="6"/>
  </r>
  <r>
    <n v="3529"/>
    <x v="3527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x v="59"/>
    <b v="1"/>
    <s v="theater/plays"/>
    <x v="88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x v="19"/>
    <b v="1"/>
    <s v="theater/plays"/>
    <x v="8"/>
    <n v="125"/>
    <x v="1"/>
    <x v="6"/>
  </r>
  <r>
    <n v="3531"/>
    <x v="3529"/>
    <s v="A political comedy for a crazy election year"/>
    <n v="1000"/>
    <x v="1958"/>
    <x v="0"/>
    <x v="0"/>
    <s v="USD"/>
    <n v="1467301334"/>
    <n v="1464709334"/>
    <b v="0"/>
    <x v="55"/>
    <b v="1"/>
    <s v="theater/plays"/>
    <x v="30"/>
    <n v="49.23"/>
    <x v="1"/>
    <x v="6"/>
  </r>
  <r>
    <n v="3532"/>
    <x v="3530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x v="74"/>
    <b v="1"/>
    <s v="theater/plays"/>
    <x v="17"/>
    <n v="42.3"/>
    <x v="1"/>
    <x v="6"/>
  </r>
  <r>
    <n v="3533"/>
    <x v="3531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x v="22"/>
    <b v="1"/>
    <s v="theater/plays"/>
    <x v="9"/>
    <n v="78.88"/>
    <x v="1"/>
    <x v="6"/>
  </r>
  <r>
    <n v="3534"/>
    <x v="3532"/>
    <s v="A Theatrical Prequel to Hell's Rebels, the current Pathfinder Adventure Path from Paizo Publishing"/>
    <n v="5000"/>
    <x v="2339"/>
    <x v="0"/>
    <x v="0"/>
    <s v="USD"/>
    <n v="1443711623"/>
    <n v="1440687623"/>
    <b v="0"/>
    <x v="386"/>
    <b v="1"/>
    <s v="theater/plays"/>
    <x v="94"/>
    <n v="38.28"/>
    <x v="1"/>
    <x v="6"/>
  </r>
  <r>
    <n v="3535"/>
    <x v="3533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x v="67"/>
    <b v="1"/>
    <s v="theater/plays"/>
    <x v="33"/>
    <n v="44.85"/>
    <x v="1"/>
    <x v="6"/>
  </r>
  <r>
    <n v="3536"/>
    <x v="3534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x v="57"/>
    <b v="1"/>
    <s v="theater/plays"/>
    <x v="42"/>
    <n v="13.53"/>
    <x v="1"/>
    <x v="6"/>
  </r>
  <r>
    <n v="3537"/>
    <x v="3535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x v="33"/>
    <b v="1"/>
    <s v="theater/plays"/>
    <x v="144"/>
    <n v="43.5"/>
    <x v="1"/>
    <x v="6"/>
  </r>
  <r>
    <n v="3538"/>
    <x v="3536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x v="183"/>
    <b v="1"/>
    <s v="theater/plays"/>
    <x v="30"/>
    <n v="30.95"/>
    <x v="1"/>
    <x v="6"/>
  </r>
  <r>
    <n v="3539"/>
    <x v="3537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x v="62"/>
    <b v="1"/>
    <s v="theater/plays"/>
    <x v="28"/>
    <n v="55.23"/>
    <x v="1"/>
    <x v="6"/>
  </r>
  <r>
    <n v="3540"/>
    <x v="3538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x v="22"/>
    <b v="1"/>
    <s v="theater/plays"/>
    <x v="4"/>
    <n v="46.13"/>
    <x v="1"/>
    <x v="6"/>
  </r>
  <r>
    <n v="3541"/>
    <x v="3539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x v="58"/>
    <b v="1"/>
    <s v="theater/plays"/>
    <x v="2"/>
    <n v="39.380000000000003"/>
    <x v="1"/>
    <x v="6"/>
  </r>
  <r>
    <n v="3542"/>
    <x v="3540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x v="268"/>
    <b v="1"/>
    <s v="theater/plays"/>
    <x v="21"/>
    <n v="66.150000000000006"/>
    <x v="1"/>
    <x v="6"/>
  </r>
  <r>
    <n v="3543"/>
    <x v="3541"/>
    <s v="A circus theater show. An escaped carousel horse and a beautiful wire dancer let the fantasies run wild."/>
    <n v="1500"/>
    <x v="76"/>
    <x v="0"/>
    <x v="12"/>
    <s v="EUR"/>
    <n v="1435255659"/>
    <n v="1432663659"/>
    <b v="0"/>
    <x v="60"/>
    <b v="1"/>
    <s v="theater/plays"/>
    <x v="2"/>
    <n v="54.14"/>
    <x v="1"/>
    <x v="6"/>
  </r>
  <r>
    <n v="3544"/>
    <x v="3542"/>
    <s v="Death &amp; Pretzels presents the world premiere of Paul Pasulka's Gruoch, or Lady Macbeth"/>
    <n v="2500"/>
    <x v="911"/>
    <x v="0"/>
    <x v="0"/>
    <s v="USD"/>
    <n v="1425758257"/>
    <n v="1423166257"/>
    <b v="0"/>
    <x v="54"/>
    <b v="1"/>
    <s v="theater/plays"/>
    <x v="8"/>
    <n v="104.17"/>
    <x v="1"/>
    <x v="6"/>
  </r>
  <r>
    <n v="3545"/>
    <x v="3543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x v="22"/>
    <b v="1"/>
    <s v="theater/plays"/>
    <x v="8"/>
    <n v="31.38"/>
    <x v="1"/>
    <x v="6"/>
  </r>
  <r>
    <n v="3546"/>
    <x v="3544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x v="10"/>
    <b v="1"/>
    <s v="theater/plays"/>
    <x v="21"/>
    <n v="59.21"/>
    <x v="1"/>
    <x v="6"/>
  </r>
  <r>
    <n v="3547"/>
    <x v="3545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x v="226"/>
    <b v="1"/>
    <s v="theater/plays"/>
    <x v="35"/>
    <n v="119.18"/>
    <x v="1"/>
    <x v="6"/>
  </r>
  <r>
    <n v="3548"/>
    <x v="3546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x v="62"/>
    <b v="1"/>
    <s v="theater/plays"/>
    <x v="21"/>
    <n v="164.62"/>
    <x v="1"/>
    <x v="6"/>
  </r>
  <r>
    <n v="3549"/>
    <x v="3547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x v="288"/>
    <b v="1"/>
    <s v="theater/plays"/>
    <x v="21"/>
    <n v="24.29"/>
    <x v="1"/>
    <x v="6"/>
  </r>
  <r>
    <n v="3550"/>
    <x v="3548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x v="31"/>
    <b v="1"/>
    <s v="theater/plays"/>
    <x v="2"/>
    <n v="40.94"/>
    <x v="1"/>
    <x v="6"/>
  </r>
  <r>
    <n v="3551"/>
    <x v="3549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x v="20"/>
    <b v="1"/>
    <s v="theater/plays"/>
    <x v="21"/>
    <n v="61.1"/>
    <x v="1"/>
    <x v="6"/>
  </r>
  <r>
    <n v="3552"/>
    <x v="3550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x v="9"/>
    <b v="1"/>
    <s v="theater/plays"/>
    <x v="8"/>
    <n v="38.65"/>
    <x v="1"/>
    <x v="6"/>
  </r>
  <r>
    <n v="3553"/>
    <x v="3551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x v="201"/>
    <b v="1"/>
    <s v="theater/plays"/>
    <x v="6"/>
    <n v="56.2"/>
    <x v="1"/>
    <x v="6"/>
  </r>
  <r>
    <n v="3554"/>
    <x v="3552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x v="28"/>
    <b v="1"/>
    <s v="theater/plays"/>
    <x v="40"/>
    <n v="107"/>
    <x v="1"/>
    <x v="6"/>
  </r>
  <r>
    <n v="3555"/>
    <x v="3553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x v="25"/>
    <b v="1"/>
    <s v="theater/plays"/>
    <x v="8"/>
    <n v="171.43"/>
    <x v="1"/>
    <x v="6"/>
  </r>
  <r>
    <n v="3556"/>
    <x v="3554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x v="9"/>
    <b v="1"/>
    <s v="theater/plays"/>
    <x v="8"/>
    <n v="110.5"/>
    <x v="1"/>
    <x v="6"/>
  </r>
  <r>
    <n v="3557"/>
    <x v="3555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x v="501"/>
    <b v="1"/>
    <s v="theater/plays"/>
    <x v="8"/>
    <n v="179.28"/>
    <x v="1"/>
    <x v="6"/>
  </r>
  <r>
    <n v="3558"/>
    <x v="3556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x v="19"/>
    <b v="1"/>
    <s v="theater/plays"/>
    <x v="124"/>
    <n v="22.91"/>
    <x v="1"/>
    <x v="6"/>
  </r>
  <r>
    <n v="3559"/>
    <x v="3557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x v="54"/>
    <b v="1"/>
    <s v="theater/plays"/>
    <x v="3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x v="142"/>
    <b v="1"/>
    <s v="theater/plays"/>
    <x v="29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x v="241"/>
    <b v="1"/>
    <s v="theater/plays"/>
    <x v="21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x v="162"/>
    <b v="1"/>
    <s v="theater/plays"/>
    <x v="328"/>
    <n v="15.13"/>
    <x v="1"/>
    <x v="6"/>
  </r>
  <r>
    <n v="3563"/>
    <x v="3561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x v="20"/>
    <b v="1"/>
    <s v="theater/plays"/>
    <x v="2"/>
    <n v="21.1"/>
    <x v="1"/>
    <x v="6"/>
  </r>
  <r>
    <n v="3564"/>
    <x v="3562"/>
    <s v="Multi Award-Winng play THE PILLOWMAN coming to the Arts Centre Theatre, Aberdeen"/>
    <n v="1000"/>
    <x v="2025"/>
    <x v="0"/>
    <x v="1"/>
    <s v="GBP"/>
    <n v="1444060800"/>
    <n v="1440082649"/>
    <b v="0"/>
    <x v="57"/>
    <b v="1"/>
    <s v="theater/plays"/>
    <x v="7"/>
    <n v="59.12"/>
    <x v="1"/>
    <x v="6"/>
  </r>
  <r>
    <n v="3565"/>
    <x v="3563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x v="8"/>
    <b v="1"/>
    <s v="theater/plays"/>
    <x v="2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x v="44"/>
    <b v="1"/>
    <s v="theater/plays"/>
    <x v="2"/>
    <n v="55.13"/>
    <x v="1"/>
    <x v="6"/>
  </r>
  <r>
    <n v="3567"/>
    <x v="3565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x v="14"/>
    <b v="1"/>
    <s v="theater/plays"/>
    <x v="15"/>
    <n v="26.54"/>
    <x v="1"/>
    <x v="6"/>
  </r>
  <r>
    <n v="3568"/>
    <x v="3566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x v="10"/>
    <b v="1"/>
    <s v="theater/plays"/>
    <x v="38"/>
    <n v="58.42"/>
    <x v="1"/>
    <x v="6"/>
  </r>
  <r>
    <n v="3569"/>
    <x v="3567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x v="14"/>
    <b v="1"/>
    <s v="theater/plays"/>
    <x v="8"/>
    <n v="122.54"/>
    <x v="1"/>
    <x v="6"/>
  </r>
  <r>
    <n v="3570"/>
    <x v="3568"/>
    <s v="Theatre Machine presents an all-new adaptation of Maxim Gorky's classic of Russian theatre, The Lower Depths."/>
    <n v="2000"/>
    <x v="2361"/>
    <x v="0"/>
    <x v="0"/>
    <s v="USD"/>
    <n v="1420009200"/>
    <n v="1417593483"/>
    <b v="0"/>
    <x v="55"/>
    <b v="1"/>
    <s v="theater/plays"/>
    <x v="35"/>
    <n v="87.96"/>
    <x v="1"/>
    <x v="6"/>
  </r>
  <r>
    <n v="3571"/>
    <x v="3569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x v="20"/>
    <b v="1"/>
    <s v="theater/plays"/>
    <x v="108"/>
    <n v="73.239999999999995"/>
    <x v="1"/>
    <x v="6"/>
  </r>
  <r>
    <n v="3572"/>
    <x v="3570"/>
    <s v="A darkly comic one woman show by Abram Rooney as part of The Camden Fringe 2015."/>
    <n v="500"/>
    <x v="83"/>
    <x v="0"/>
    <x v="1"/>
    <s v="GBP"/>
    <n v="1434894082"/>
    <n v="1432302082"/>
    <b v="0"/>
    <x v="82"/>
    <b v="1"/>
    <s v="theater/plays"/>
    <x v="8"/>
    <n v="55.56"/>
    <x v="1"/>
    <x v="6"/>
  </r>
  <r>
    <n v="3573"/>
    <x v="3571"/>
    <s v="London based theatre makers collaborating to create a new show about the history of HipHop."/>
    <n v="3000"/>
    <x v="2363"/>
    <x v="0"/>
    <x v="1"/>
    <s v="GBP"/>
    <n v="1415440846"/>
    <n v="1412845246"/>
    <b v="0"/>
    <x v="76"/>
    <b v="1"/>
    <s v="theater/plays"/>
    <x v="33"/>
    <n v="39.54"/>
    <x v="1"/>
    <x v="6"/>
  </r>
  <r>
    <n v="3574"/>
    <x v="3572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x v="43"/>
    <b v="1"/>
    <s v="theater/plays"/>
    <x v="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x v="332"/>
    <b v="1"/>
    <s v="theater/plays"/>
    <x v="7"/>
    <n v="99.34"/>
    <x v="1"/>
    <x v="6"/>
  </r>
  <r>
    <n v="3576"/>
    <x v="3574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x v="81"/>
    <b v="1"/>
    <s v="theater/plays"/>
    <x v="8"/>
    <n v="20"/>
    <x v="1"/>
    <x v="6"/>
  </r>
  <r>
    <n v="3577"/>
    <x v="3575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x v="74"/>
    <b v="1"/>
    <s v="theater/plays"/>
    <x v="22"/>
    <n v="28.89"/>
    <x v="1"/>
    <x v="6"/>
  </r>
  <r>
    <n v="3578"/>
    <x v="3576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x v="77"/>
    <b v="1"/>
    <s v="theater/plays"/>
    <x v="8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x v="25"/>
    <b v="1"/>
    <s v="theater/plays"/>
    <x v="8"/>
    <n v="35.71"/>
    <x v="1"/>
    <x v="6"/>
  </r>
  <r>
    <n v="3580"/>
    <x v="3578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x v="74"/>
    <b v="1"/>
    <s v="theater/plays"/>
    <x v="35"/>
    <n v="37.96"/>
    <x v="1"/>
    <x v="6"/>
  </r>
  <r>
    <n v="3581"/>
    <x v="3579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x v="43"/>
    <b v="1"/>
    <s v="theater/plays"/>
    <x v="8"/>
    <n v="33.33"/>
    <x v="1"/>
    <x v="6"/>
  </r>
  <r>
    <n v="3582"/>
    <x v="3580"/>
    <s v="A contemporary American play touching on the scorching realities of growing up in the Millennial generation."/>
    <n v="1000"/>
    <x v="2367"/>
    <x v="0"/>
    <x v="0"/>
    <s v="USD"/>
    <n v="1459822682"/>
    <n v="1458613082"/>
    <b v="0"/>
    <x v="72"/>
    <b v="1"/>
    <s v="theater/plays"/>
    <x v="315"/>
    <n v="58.57"/>
    <x v="1"/>
    <x v="6"/>
  </r>
  <r>
    <n v="3583"/>
    <x v="3581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x v="54"/>
    <b v="1"/>
    <s v="theater/plays"/>
    <x v="1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x v="300"/>
    <b v="1"/>
    <s v="theater/plays"/>
    <x v="31"/>
    <n v="30.94"/>
    <x v="1"/>
    <x v="6"/>
  </r>
  <r>
    <n v="3585"/>
    <x v="3583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x v="23"/>
    <b v="1"/>
    <s v="theater/plays"/>
    <x v="17"/>
    <n v="176.09"/>
    <x v="1"/>
    <x v="6"/>
  </r>
  <r>
    <n v="3586"/>
    <x v="3584"/>
    <s v="See Theatre In A New Light"/>
    <n v="7500"/>
    <x v="2369"/>
    <x v="0"/>
    <x v="0"/>
    <s v="USD"/>
    <n v="1474649070"/>
    <n v="1469465070"/>
    <b v="0"/>
    <x v="241"/>
    <b v="1"/>
    <s v="theater/plays"/>
    <x v="15"/>
    <n v="151.97999999999999"/>
    <x v="1"/>
    <x v="6"/>
  </r>
  <r>
    <n v="3587"/>
    <x v="3585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x v="33"/>
    <b v="1"/>
    <s v="theater/plays"/>
    <x v="37"/>
    <n v="22.61"/>
    <x v="1"/>
    <x v="6"/>
  </r>
  <r>
    <n v="3588"/>
    <x v="3586"/>
    <s v="Touring the fast-paced, playful and poignant story of three twenty-somethings in a mental-health support group."/>
    <n v="200"/>
    <x v="1671"/>
    <x v="0"/>
    <x v="1"/>
    <s v="GBP"/>
    <n v="1430348400"/>
    <n v="1428436410"/>
    <b v="0"/>
    <x v="202"/>
    <b v="1"/>
    <s v="theater/plays"/>
    <x v="7"/>
    <n v="18.27"/>
    <x v="1"/>
    <x v="6"/>
  </r>
  <r>
    <n v="3589"/>
    <x v="3587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x v="95"/>
    <b v="1"/>
    <s v="theater/plays"/>
    <x v="30"/>
    <n v="82.26"/>
    <x v="1"/>
    <x v="6"/>
  </r>
  <r>
    <n v="3590"/>
    <x v="3588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x v="196"/>
    <b v="1"/>
    <s v="theater/plays"/>
    <x v="8"/>
    <n v="68.53"/>
    <x v="1"/>
    <x v="6"/>
  </r>
  <r>
    <n v="3591"/>
    <x v="3589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x v="59"/>
    <b v="1"/>
    <s v="theater/plays"/>
    <x v="215"/>
    <n v="68.06"/>
    <x v="1"/>
    <x v="6"/>
  </r>
  <r>
    <n v="3592"/>
    <x v="3590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x v="2"/>
    <b v="1"/>
    <s v="theater/plays"/>
    <x v="3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x v="68"/>
    <b v="1"/>
    <s v="theater/plays"/>
    <x v="38"/>
    <n v="77.19"/>
    <x v="1"/>
    <x v="6"/>
  </r>
  <r>
    <n v="3594"/>
    <x v="3592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x v="17"/>
    <b v="1"/>
    <s v="theater/plays"/>
    <x v="9"/>
    <n v="55.97"/>
    <x v="1"/>
    <x v="6"/>
  </r>
  <r>
    <n v="3595"/>
    <x v="3593"/>
    <s v="A new theatre company staging Will Eno's The Flu Season in Seattle"/>
    <n v="2600"/>
    <x v="2372"/>
    <x v="0"/>
    <x v="0"/>
    <s v="USD"/>
    <n v="1426229940"/>
    <n v="1423959123"/>
    <b v="0"/>
    <x v="95"/>
    <b v="1"/>
    <s v="theater/plays"/>
    <x v="17"/>
    <n v="49.69"/>
    <x v="1"/>
    <x v="6"/>
  </r>
  <r>
    <n v="3596"/>
    <x v="3594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x v="41"/>
    <b v="1"/>
    <s v="theater/plays"/>
    <x v="29"/>
    <n v="79"/>
    <x v="1"/>
    <x v="6"/>
  </r>
  <r>
    <n v="3597"/>
    <x v="3595"/>
    <s v="&quot;I think that I have my own will. I can stop this, I tell myself. But it's not true.&quot;"/>
    <n v="2500"/>
    <x v="1644"/>
    <x v="0"/>
    <x v="0"/>
    <s v="USD"/>
    <n v="1456984740"/>
    <n v="1455717790"/>
    <b v="0"/>
    <x v="51"/>
    <b v="1"/>
    <s v="theater/plays"/>
    <x v="33"/>
    <n v="77.73"/>
    <x v="1"/>
    <x v="6"/>
  </r>
  <r>
    <n v="3598"/>
    <x v="3596"/>
    <s v="River City Theatre Company needs your support as we embark on our thirteenth production, CINDERELLA!"/>
    <n v="1000"/>
    <x v="1666"/>
    <x v="0"/>
    <x v="0"/>
    <s v="USD"/>
    <n v="1409720340"/>
    <n v="1408129822"/>
    <b v="0"/>
    <x v="74"/>
    <b v="1"/>
    <s v="theater/plays"/>
    <x v="5"/>
    <n v="40.78"/>
    <x v="1"/>
    <x v="6"/>
  </r>
  <r>
    <n v="3599"/>
    <x v="3597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x v="57"/>
    <b v="1"/>
    <s v="theater/plays"/>
    <x v="180"/>
    <n v="59.41"/>
    <x v="1"/>
    <x v="6"/>
  </r>
  <r>
    <n v="3600"/>
    <x v="3598"/>
    <s v="The First Play From The Man Who Brought You The Black James Bond!"/>
    <n v="10"/>
    <x v="31"/>
    <x v="0"/>
    <x v="0"/>
    <s v="USD"/>
    <n v="1476390164"/>
    <n v="1473970964"/>
    <b v="0"/>
    <x v="80"/>
    <b v="1"/>
    <s v="theater/plays"/>
    <x v="22"/>
    <n v="3.25"/>
    <x v="1"/>
    <x v="6"/>
  </r>
  <r>
    <n v="3601"/>
    <x v="3599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x v="28"/>
    <b v="1"/>
    <s v="theater/plays"/>
    <x v="3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x v="72"/>
    <b v="1"/>
    <s v="theater/plays"/>
    <x v="8"/>
    <n v="81.67"/>
    <x v="1"/>
    <x v="6"/>
  </r>
  <r>
    <n v="3603"/>
    <x v="3601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x v="7"/>
    <b v="1"/>
    <s v="theater/plays"/>
    <x v="193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x v="50"/>
    <b v="1"/>
    <s v="theater/plays"/>
    <x v="40"/>
    <n v="49.06"/>
    <x v="1"/>
    <x v="6"/>
  </r>
  <r>
    <n v="3605"/>
    <x v="3603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x v="41"/>
    <b v="1"/>
    <s v="theater/plays"/>
    <x v="361"/>
    <n v="30.67"/>
    <x v="1"/>
    <x v="6"/>
  </r>
  <r>
    <n v="3606"/>
    <x v="3604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x v="31"/>
    <b v="1"/>
    <s v="theater/plays"/>
    <x v="22"/>
    <n v="61.06"/>
    <x v="1"/>
    <x v="6"/>
  </r>
  <r>
    <n v="3607"/>
    <x v="3605"/>
    <s v="'E15' is a verbatim project that looks at the story of the Focus E15 Campaign"/>
    <n v="550"/>
    <x v="2377"/>
    <x v="0"/>
    <x v="1"/>
    <s v="GBP"/>
    <n v="1450137600"/>
    <n v="1448924882"/>
    <b v="0"/>
    <x v="9"/>
    <b v="1"/>
    <s v="theater/plays"/>
    <x v="2"/>
    <n v="29"/>
    <x v="1"/>
    <x v="6"/>
  </r>
  <r>
    <n v="3608"/>
    <x v="3606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x v="74"/>
    <b v="1"/>
    <s v="theater/plays"/>
    <x v="8"/>
    <n v="29.63"/>
    <x v="1"/>
    <x v="6"/>
  </r>
  <r>
    <n v="3609"/>
    <x v="3607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x v="64"/>
    <b v="1"/>
    <s v="theater/plays"/>
    <x v="42"/>
    <n v="143.1"/>
    <x v="1"/>
    <x v="6"/>
  </r>
  <r>
    <n v="3610"/>
    <x v="3608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x v="162"/>
    <b v="1"/>
    <s v="theater/plays"/>
    <x v="184"/>
    <n v="52.35"/>
    <x v="1"/>
    <x v="6"/>
  </r>
  <r>
    <n v="3611"/>
    <x v="3609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x v="13"/>
    <b v="1"/>
    <s v="theater/plays"/>
    <x v="104"/>
    <n v="66.67"/>
    <x v="1"/>
    <x v="6"/>
  </r>
  <r>
    <n v="3612"/>
    <x v="3610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x v="7"/>
    <b v="1"/>
    <s v="theater/plays"/>
    <x v="124"/>
    <n v="126.67"/>
    <x v="1"/>
    <x v="6"/>
  </r>
  <r>
    <n v="3613"/>
    <x v="3611"/>
    <s v="a woman walks into a bar except she looks like a man and no one's serving drinks. one night only"/>
    <n v="1250"/>
    <x v="380"/>
    <x v="0"/>
    <x v="0"/>
    <s v="USD"/>
    <n v="1403964574"/>
    <n v="1401372574"/>
    <b v="0"/>
    <x v="9"/>
    <b v="1"/>
    <s v="theater/plays"/>
    <x v="8"/>
    <n v="62.5"/>
    <x v="1"/>
    <x v="6"/>
  </r>
  <r>
    <n v="3614"/>
    <x v="3438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x v="26"/>
    <b v="1"/>
    <s v="theater/plays"/>
    <x v="7"/>
    <n v="35.49"/>
    <x v="1"/>
    <x v="6"/>
  </r>
  <r>
    <n v="3615"/>
    <x v="3612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x v="250"/>
    <b v="1"/>
    <s v="theater/plays"/>
    <x v="13"/>
    <n v="37.08"/>
    <x v="1"/>
    <x v="6"/>
  </r>
  <r>
    <n v="3616"/>
    <x v="3613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x v="43"/>
    <b v="1"/>
    <s v="theater/plays"/>
    <x v="105"/>
    <n v="69.33"/>
    <x v="1"/>
    <x v="6"/>
  </r>
  <r>
    <n v="3617"/>
    <x v="3614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x v="13"/>
    <b v="1"/>
    <s v="theater/plays"/>
    <x v="17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x v="66"/>
    <b v="1"/>
    <s v="theater/plays"/>
    <x v="7"/>
    <n v="36.07"/>
    <x v="1"/>
    <x v="6"/>
  </r>
  <r>
    <n v="3619"/>
    <x v="3616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x v="57"/>
    <b v="1"/>
    <s v="theater/plays"/>
    <x v="40"/>
    <n v="66.47"/>
    <x v="1"/>
    <x v="6"/>
  </r>
  <r>
    <n v="3620"/>
    <x v="3617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x v="438"/>
    <b v="1"/>
    <s v="theater/plays"/>
    <x v="2"/>
    <n v="56.07"/>
    <x v="1"/>
    <x v="6"/>
  </r>
  <r>
    <n v="3621"/>
    <x v="3618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x v="16"/>
    <b v="1"/>
    <s v="theater/plays"/>
    <x v="5"/>
    <n v="47.03"/>
    <x v="1"/>
    <x v="6"/>
  </r>
  <r>
    <n v="3622"/>
    <x v="3619"/>
    <s v="5 actors. 39 characters. 1 epic adventure. Presented by the Cradle Theatre Company."/>
    <n v="1000"/>
    <x v="2385"/>
    <x v="0"/>
    <x v="0"/>
    <s v="USD"/>
    <n v="1411874580"/>
    <n v="1409030371"/>
    <b v="0"/>
    <x v="64"/>
    <b v="1"/>
    <s v="theater/plays"/>
    <x v="8"/>
    <n v="47.67"/>
    <x v="1"/>
    <x v="6"/>
  </r>
  <r>
    <n v="3623"/>
    <x v="3620"/>
    <s v="An original play exploring the complications of romantic relationships in all forms."/>
    <n v="2500"/>
    <x v="142"/>
    <x v="0"/>
    <x v="0"/>
    <s v="USD"/>
    <n v="1406358000"/>
    <n v="1404841270"/>
    <b v="0"/>
    <x v="69"/>
    <b v="1"/>
    <s v="theater/plays"/>
    <x v="28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x v="70"/>
    <b v="1"/>
    <s v="theater/plays"/>
    <x v="2"/>
    <n v="80.72"/>
    <x v="1"/>
    <x v="6"/>
  </r>
  <r>
    <n v="3625"/>
    <x v="3622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x v="76"/>
    <b v="1"/>
    <s v="theater/plays"/>
    <x v="33"/>
    <n v="39.49"/>
    <x v="1"/>
    <x v="6"/>
  </r>
  <r>
    <n v="3626"/>
    <x v="3623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x v="53"/>
    <b v="1"/>
    <s v="theater/plays"/>
    <x v="21"/>
    <n v="84.85"/>
    <x v="1"/>
    <x v="6"/>
  </r>
  <r>
    <n v="3627"/>
    <x v="3624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x v="60"/>
    <b v="1"/>
    <s v="theater/plays"/>
    <x v="8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x v="78"/>
    <b v="0"/>
    <s v="theater/musical"/>
    <x v="50"/>
    <s v="N/A"/>
    <x v="1"/>
    <x v="40"/>
  </r>
  <r>
    <n v="3629"/>
    <x v="3626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x v="84"/>
    <b v="0"/>
    <s v="theater/musical"/>
    <x v="50"/>
    <n v="1"/>
    <x v="1"/>
    <x v="40"/>
  </r>
  <r>
    <n v="3630"/>
    <x v="3627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x v="29"/>
    <b v="0"/>
    <s v="theater/musical"/>
    <x v="50"/>
    <n v="1"/>
    <x v="1"/>
    <x v="40"/>
  </r>
  <r>
    <n v="3631"/>
    <x v="3628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x v="211"/>
    <b v="0"/>
    <s v="theater/musical"/>
    <x v="76"/>
    <n v="147.88"/>
    <x v="1"/>
    <x v="40"/>
  </r>
  <r>
    <n v="3632"/>
    <x v="3629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x v="29"/>
    <b v="0"/>
    <s v="theater/musical"/>
    <x v="68"/>
    <n v="100"/>
    <x v="1"/>
    <x v="40"/>
  </r>
  <r>
    <n v="3633"/>
    <x v="3630"/>
    <s v="SMOKEY AND THE BANDIT: THE MUSICAL_x000a_The classic film, characters and music you love, on stage, LIVE!"/>
    <n v="5000"/>
    <x v="2389"/>
    <x v="2"/>
    <x v="0"/>
    <s v="USD"/>
    <n v="1479517200"/>
    <n v="1475765867"/>
    <b v="0"/>
    <x v="162"/>
    <b v="0"/>
    <s v="theater/musical"/>
    <x v="131"/>
    <n v="56.84"/>
    <x v="1"/>
    <x v="40"/>
  </r>
  <r>
    <n v="3634"/>
    <x v="3631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x v="59"/>
    <b v="0"/>
    <s v="theater/musical"/>
    <x v="65"/>
    <n v="176.94"/>
    <x v="1"/>
    <x v="40"/>
  </r>
  <r>
    <n v="3635"/>
    <x v="3632"/>
    <s v="Mary's Son is a pop opera about Jesus and the hope he brings to all people."/>
    <n v="3500"/>
    <x v="2391"/>
    <x v="2"/>
    <x v="0"/>
    <s v="USD"/>
    <n v="1461186676"/>
    <n v="1458594676"/>
    <b v="0"/>
    <x v="73"/>
    <b v="0"/>
    <s v="theater/musical"/>
    <x v="71"/>
    <n v="127.6"/>
    <x v="1"/>
    <x v="40"/>
  </r>
  <r>
    <n v="3636"/>
    <x v="3633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x v="78"/>
    <b v="0"/>
    <s v="theater/musical"/>
    <x v="50"/>
    <s v="N/A"/>
    <x v="1"/>
    <x v="40"/>
  </r>
  <r>
    <n v="3637"/>
    <x v="3634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x v="25"/>
    <b v="0"/>
    <s v="theater/musical"/>
    <x v="134"/>
    <n v="66.14"/>
    <x v="1"/>
    <x v="40"/>
  </r>
  <r>
    <n v="3638"/>
    <x v="3635"/>
    <s v="A rock and roll journey that explores love, loss, redemption, duality and ascension."/>
    <n v="3300"/>
    <x v="1168"/>
    <x v="2"/>
    <x v="5"/>
    <s v="CAD"/>
    <n v="1429456132"/>
    <n v="1424275732"/>
    <b v="0"/>
    <x v="84"/>
    <b v="0"/>
    <s v="theater/musical"/>
    <x v="113"/>
    <n v="108"/>
    <x v="1"/>
    <x v="40"/>
  </r>
  <r>
    <n v="3639"/>
    <x v="3636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x v="29"/>
    <b v="0"/>
    <s v="theater/musical"/>
    <x v="50"/>
    <n v="1"/>
    <x v="1"/>
    <x v="40"/>
  </r>
  <r>
    <n v="3640"/>
    <x v="3637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x v="83"/>
    <b v="0"/>
    <s v="theater/musical"/>
    <x v="52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x v="78"/>
    <b v="0"/>
    <s v="theater/musical"/>
    <x v="50"/>
    <s v="N/A"/>
    <x v="1"/>
    <x v="40"/>
  </r>
  <r>
    <n v="3642"/>
    <x v="3639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x v="84"/>
    <b v="0"/>
    <s v="theater/musical"/>
    <x v="53"/>
    <n v="7.5"/>
    <x v="1"/>
    <x v="40"/>
  </r>
  <r>
    <n v="3643"/>
    <x v="3640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x v="78"/>
    <b v="0"/>
    <s v="theater/musical"/>
    <x v="50"/>
    <s v="N/A"/>
    <x v="1"/>
    <x v="40"/>
  </r>
  <r>
    <n v="3644"/>
    <x v="3641"/>
    <s v="We are the Saugerties High School drama club. Please help us create our musical to keep theater alive!"/>
    <n v="5000"/>
    <x v="378"/>
    <x v="2"/>
    <x v="0"/>
    <s v="USD"/>
    <n v="1457413140"/>
    <n v="1454996887"/>
    <b v="0"/>
    <x v="8"/>
    <b v="0"/>
    <s v="theater/musical"/>
    <x v="63"/>
    <n v="68.42"/>
    <x v="1"/>
    <x v="40"/>
  </r>
  <r>
    <n v="3645"/>
    <x v="3642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x v="29"/>
    <b v="0"/>
    <s v="theater/musical"/>
    <x v="50"/>
    <n v="1"/>
    <x v="1"/>
    <x v="40"/>
  </r>
  <r>
    <n v="3646"/>
    <x v="3643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x v="22"/>
    <b v="0"/>
    <s v="theater/musical"/>
    <x v="62"/>
    <n v="60.13"/>
    <x v="1"/>
    <x v="40"/>
  </r>
  <r>
    <n v="3647"/>
    <x v="3644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x v="84"/>
    <b v="0"/>
    <s v="theater/musical"/>
    <x v="52"/>
    <n v="15"/>
    <x v="1"/>
    <x v="40"/>
  </r>
  <r>
    <n v="3648"/>
    <x v="3645"/>
    <s v="Help Moth Live! Support Moth and its artist collective to achieve its 2014/15 season."/>
    <n v="40000"/>
    <x v="2392"/>
    <x v="0"/>
    <x v="0"/>
    <s v="USD"/>
    <n v="1412492445"/>
    <n v="1409900445"/>
    <b v="0"/>
    <x v="196"/>
    <b v="1"/>
    <s v="theater/plays"/>
    <x v="8"/>
    <n v="550.04"/>
    <x v="1"/>
    <x v="6"/>
  </r>
  <r>
    <n v="3649"/>
    <x v="3646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x v="22"/>
    <b v="1"/>
    <s v="theater/plays"/>
    <x v="3"/>
    <n v="97.5"/>
    <x v="1"/>
    <x v="6"/>
  </r>
  <r>
    <n v="3650"/>
    <x v="3647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x v="57"/>
    <b v="1"/>
    <s v="theater/plays"/>
    <x v="8"/>
    <n v="29.41"/>
    <x v="1"/>
    <x v="6"/>
  </r>
  <r>
    <n v="3651"/>
    <x v="3648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x v="82"/>
    <b v="1"/>
    <s v="theater/plays"/>
    <x v="3"/>
    <n v="57.78"/>
    <x v="1"/>
    <x v="6"/>
  </r>
  <r>
    <n v="3652"/>
    <x v="2866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x v="57"/>
    <b v="1"/>
    <s v="theater/plays"/>
    <x v="365"/>
    <n v="44.24"/>
    <x v="1"/>
    <x v="6"/>
  </r>
  <r>
    <n v="3653"/>
    <x v="3649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x v="51"/>
    <b v="1"/>
    <s v="theater/plays"/>
    <x v="7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x v="44"/>
    <b v="1"/>
    <s v="theater/plays"/>
    <x v="107"/>
    <n v="68.84"/>
    <x v="1"/>
    <x v="6"/>
  </r>
  <r>
    <n v="3655"/>
    <x v="3651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x v="1"/>
    <b v="1"/>
    <s v="theater/plays"/>
    <x v="31"/>
    <n v="73.58"/>
    <x v="1"/>
    <x v="6"/>
  </r>
  <r>
    <n v="3656"/>
    <x v="3652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x v="67"/>
    <b v="1"/>
    <s v="theater/plays"/>
    <x v="6"/>
    <n v="115.02"/>
    <x v="1"/>
    <x v="6"/>
  </r>
  <r>
    <n v="3657"/>
    <x v="3653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x v="9"/>
    <b v="1"/>
    <s v="theater/plays"/>
    <x v="38"/>
    <n v="110.75"/>
    <x v="1"/>
    <x v="6"/>
  </r>
  <r>
    <n v="3658"/>
    <x v="3654"/>
    <s v="Life is hard when your own imaginary friend can't make time for you."/>
    <n v="1500"/>
    <x v="17"/>
    <x v="0"/>
    <x v="0"/>
    <s v="USD"/>
    <n v="1404273540"/>
    <n v="1400272580"/>
    <b v="0"/>
    <x v="9"/>
    <b v="1"/>
    <s v="theater/plays"/>
    <x v="7"/>
    <n v="75.5"/>
    <x v="1"/>
    <x v="6"/>
  </r>
  <r>
    <n v="3659"/>
    <x v="3655"/>
    <s v="We want you to analyze while we dramatize if people who romanticize can recognize true love in a disguise."/>
    <n v="3000"/>
    <x v="2398"/>
    <x v="0"/>
    <x v="0"/>
    <s v="USD"/>
    <n v="1426775940"/>
    <n v="1424414350"/>
    <b v="0"/>
    <x v="62"/>
    <b v="1"/>
    <s v="theater/plays"/>
    <x v="21"/>
    <n v="235.46"/>
    <x v="1"/>
    <x v="6"/>
  </r>
  <r>
    <n v="3660"/>
    <x v="3656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x v="19"/>
    <b v="1"/>
    <s v="theater/plays"/>
    <x v="8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x v="17"/>
    <b v="1"/>
    <s v="theater/plays"/>
    <x v="38"/>
    <n v="92.5"/>
    <x v="1"/>
    <x v="6"/>
  </r>
  <r>
    <n v="3662"/>
    <x v="3658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x v="244"/>
    <b v="1"/>
    <s v="theater/plays"/>
    <x v="7"/>
    <n v="202.85"/>
    <x v="1"/>
    <x v="6"/>
  </r>
  <r>
    <n v="3663"/>
    <x v="3659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x v="82"/>
    <b v="1"/>
    <s v="theater/plays"/>
    <x v="3"/>
    <n v="26"/>
    <x v="1"/>
    <x v="6"/>
  </r>
  <r>
    <n v="3664"/>
    <x v="3660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x v="10"/>
    <b v="1"/>
    <s v="theater/plays"/>
    <x v="15"/>
    <n v="46.05"/>
    <x v="1"/>
    <x v="6"/>
  </r>
  <r>
    <n v="3665"/>
    <x v="3661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x v="25"/>
    <b v="1"/>
    <s v="theater/plays"/>
    <x v="41"/>
    <n v="51"/>
    <x v="1"/>
    <x v="6"/>
  </r>
  <r>
    <n v="3666"/>
    <x v="3662"/>
    <s v="Artistic Internship @ Ojai Playwrights Conference"/>
    <n v="1200"/>
    <x v="647"/>
    <x v="0"/>
    <x v="0"/>
    <s v="USD"/>
    <n v="1406185200"/>
    <n v="1404337382"/>
    <b v="0"/>
    <x v="44"/>
    <b v="1"/>
    <s v="theater/plays"/>
    <x v="8"/>
    <n v="31.58"/>
    <x v="1"/>
    <x v="6"/>
  </r>
  <r>
    <n v="3667"/>
    <x v="3663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x v="6"/>
    <b v="1"/>
    <s v="theater/plays"/>
    <x v="33"/>
    <n v="53.36"/>
    <x v="1"/>
    <x v="6"/>
  </r>
  <r>
    <n v="3668"/>
    <x v="3664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x v="33"/>
    <b v="1"/>
    <s v="theater/plays"/>
    <x v="3"/>
    <n v="36.96"/>
    <x v="1"/>
    <x v="6"/>
  </r>
  <r>
    <n v="3669"/>
    <x v="3665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x v="57"/>
    <b v="1"/>
    <s v="theater/plays"/>
    <x v="178"/>
    <n v="81.290000000000006"/>
    <x v="1"/>
    <x v="6"/>
  </r>
  <r>
    <n v="3670"/>
    <x v="3666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x v="8"/>
    <b v="1"/>
    <s v="theater/plays"/>
    <x v="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x v="244"/>
    <b v="1"/>
    <s v="theater/plays"/>
    <x v="7"/>
    <n v="88.25"/>
    <x v="1"/>
    <x v="6"/>
  </r>
  <r>
    <n v="3672"/>
    <x v="3668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x v="7"/>
    <b v="1"/>
    <s v="theater/plays"/>
    <x v="21"/>
    <n v="53.44"/>
    <x v="1"/>
    <x v="6"/>
  </r>
  <r>
    <n v="3673"/>
    <x v="3669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x v="229"/>
    <b v="1"/>
    <s v="theater/plays"/>
    <x v="35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x v="162"/>
    <b v="1"/>
    <s v="theater/plays"/>
    <x v="8"/>
    <n v="145.16"/>
    <x v="1"/>
    <x v="6"/>
  </r>
  <r>
    <n v="3675"/>
    <x v="3671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x v="83"/>
    <b v="1"/>
    <s v="theater/plays"/>
    <x v="49"/>
    <n v="23.33"/>
    <x v="1"/>
    <x v="6"/>
  </r>
  <r>
    <n v="3676"/>
    <x v="3672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x v="38"/>
    <b v="1"/>
    <s v="theater/plays"/>
    <x v="32"/>
    <n v="64.38"/>
    <x v="1"/>
    <x v="6"/>
  </r>
  <r>
    <n v="3677"/>
    <x v="3673"/>
    <s v="Goldfish Memory Productions seeks at least $12,000 to begin their first 3 professional projects."/>
    <n v="12000"/>
    <x v="2407"/>
    <x v="0"/>
    <x v="0"/>
    <s v="USD"/>
    <n v="1404359940"/>
    <n v="1402580818"/>
    <b v="0"/>
    <x v="473"/>
    <b v="1"/>
    <s v="theater/plays"/>
    <x v="33"/>
    <n v="62.05"/>
    <x v="1"/>
    <x v="6"/>
  </r>
  <r>
    <n v="3678"/>
    <x v="3674"/>
    <s v="The Ugly Collective takes Some big Some bang to the Underbelly Venues at the Edinburgh Fringe!"/>
    <n v="2000"/>
    <x v="420"/>
    <x v="0"/>
    <x v="1"/>
    <s v="GBP"/>
    <n v="1433076298"/>
    <n v="1430052298"/>
    <b v="0"/>
    <x v="162"/>
    <b v="1"/>
    <s v="theater/plays"/>
    <x v="33"/>
    <n v="66.13"/>
    <x v="1"/>
    <x v="6"/>
  </r>
  <r>
    <n v="3679"/>
    <x v="3675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x v="209"/>
    <b v="1"/>
    <s v="theater/plays"/>
    <x v="5"/>
    <n v="73.400000000000006"/>
    <x v="1"/>
    <x v="6"/>
  </r>
  <r>
    <n v="3680"/>
    <x v="3676"/>
    <s v="In The Dudleys! family memories are brought to life as a malfunctioning 8-bit video game. Press Start."/>
    <n v="3000"/>
    <x v="2409"/>
    <x v="0"/>
    <x v="0"/>
    <s v="USD"/>
    <n v="1475664834"/>
    <n v="1473850434"/>
    <b v="0"/>
    <x v="69"/>
    <b v="1"/>
    <s v="theater/plays"/>
    <x v="40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x v="59"/>
    <b v="1"/>
    <s v="theater/plays"/>
    <x v="20"/>
    <n v="62.17"/>
    <x v="1"/>
    <x v="6"/>
  </r>
  <r>
    <n v="3682"/>
    <x v="3678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x v="85"/>
    <b v="1"/>
    <s v="theater/plays"/>
    <x v="86"/>
    <n v="62.33"/>
    <x v="1"/>
    <x v="6"/>
  </r>
  <r>
    <n v="3683"/>
    <x v="3679"/>
    <s v="A Krumpus Story is a dark holiday comedy for anyone who wants a little more spice in their holiday fare."/>
    <n v="3500"/>
    <x v="2412"/>
    <x v="0"/>
    <x v="0"/>
    <s v="USD"/>
    <n v="1476931696"/>
    <n v="1474339696"/>
    <b v="0"/>
    <x v="36"/>
    <b v="1"/>
    <s v="theater/plays"/>
    <x v="38"/>
    <n v="58.79"/>
    <x v="1"/>
    <x v="6"/>
  </r>
  <r>
    <n v="3684"/>
    <x v="3680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x v="23"/>
    <b v="1"/>
    <s v="theater/plays"/>
    <x v="86"/>
    <n v="45.35"/>
    <x v="1"/>
    <x v="6"/>
  </r>
  <r>
    <n v="3685"/>
    <x v="3681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x v="149"/>
    <b v="1"/>
    <s v="theater/plays"/>
    <x v="6"/>
    <n v="41.94"/>
    <x v="1"/>
    <x v="6"/>
  </r>
  <r>
    <n v="3686"/>
    <x v="3682"/>
    <s v="This October, in association with Rogue Productions at FSU, I will be directing a production of Dog sees God."/>
    <n v="350"/>
    <x v="2415"/>
    <x v="0"/>
    <x v="0"/>
    <s v="USD"/>
    <n v="1440820740"/>
    <n v="1439567660"/>
    <b v="0"/>
    <x v="79"/>
    <b v="1"/>
    <s v="theater/plays"/>
    <x v="7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x v="20"/>
    <b v="1"/>
    <s v="theater/plays"/>
    <x v="8"/>
    <n v="200.49"/>
    <x v="1"/>
    <x v="6"/>
  </r>
  <r>
    <n v="3688"/>
    <x v="368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x v="70"/>
    <b v="1"/>
    <s v="theater/plays"/>
    <x v="15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x v="95"/>
    <b v="1"/>
    <s v="theater/plays"/>
    <x v="90"/>
    <n v="57.26"/>
    <x v="1"/>
    <x v="6"/>
  </r>
  <r>
    <n v="3690"/>
    <x v="3686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x v="162"/>
    <b v="1"/>
    <s v="theater/plays"/>
    <x v="28"/>
    <n v="58.06"/>
    <x v="1"/>
    <x v="6"/>
  </r>
  <r>
    <n v="3691"/>
    <x v="3687"/>
    <s v="World Premiere of last play written by Amiri Baraka"/>
    <n v="40000"/>
    <x v="2417"/>
    <x v="0"/>
    <x v="0"/>
    <s v="USD"/>
    <n v="1425272340"/>
    <n v="1421426929"/>
    <b v="0"/>
    <x v="220"/>
    <b v="1"/>
    <s v="theater/plays"/>
    <x v="30"/>
    <n v="186.8"/>
    <x v="1"/>
    <x v="6"/>
  </r>
  <r>
    <n v="3692"/>
    <x v="3688"/>
    <s v="Help us independently produce two great comedies by Christopher Durang."/>
    <n v="1000"/>
    <x v="2343"/>
    <x v="0"/>
    <x v="0"/>
    <s v="USD"/>
    <n v="1411084800"/>
    <n v="1410304179"/>
    <b v="0"/>
    <x v="57"/>
    <b v="1"/>
    <s v="theater/plays"/>
    <x v="9"/>
    <n v="74.12"/>
    <x v="1"/>
    <x v="6"/>
  </r>
  <r>
    <n v="3693"/>
    <x v="3689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x v="25"/>
    <b v="1"/>
    <s v="theater/plays"/>
    <x v="32"/>
    <n v="30.71"/>
    <x v="1"/>
    <x v="6"/>
  </r>
  <r>
    <n v="3694"/>
    <x v="3690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x v="65"/>
    <b v="1"/>
    <s v="theater/plays"/>
    <x v="13"/>
    <n v="62.67"/>
    <x v="1"/>
    <x v="6"/>
  </r>
  <r>
    <n v="3695"/>
    <x v="3691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x v="51"/>
    <b v="1"/>
    <s v="theater/plays"/>
    <x v="8"/>
    <n v="121.36"/>
    <x v="1"/>
    <x v="6"/>
  </r>
  <r>
    <n v="3696"/>
    <x v="3692"/>
    <s v="We are 10 years old - please help us celebrate the last 10 years and secure our future for the next 10 years."/>
    <n v="2000"/>
    <x v="109"/>
    <x v="0"/>
    <x v="1"/>
    <s v="GBP"/>
    <n v="1423838916"/>
    <n v="1418654916"/>
    <b v="0"/>
    <x v="76"/>
    <b v="1"/>
    <s v="theater/plays"/>
    <x v="19"/>
    <n v="39.74"/>
    <x v="1"/>
    <x v="6"/>
  </r>
  <r>
    <n v="3697"/>
    <x v="3693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x v="209"/>
    <b v="1"/>
    <s v="theater/plays"/>
    <x v="29"/>
    <n v="72"/>
    <x v="1"/>
    <x v="6"/>
  </r>
  <r>
    <n v="3698"/>
    <x v="3694"/>
    <s v="Two great political plays, separated in authorship by four hundred years but united in their urgency."/>
    <n v="5000"/>
    <x v="2421"/>
    <x v="0"/>
    <x v="0"/>
    <s v="USD"/>
    <n v="1456946487"/>
    <n v="1454354487"/>
    <b v="0"/>
    <x v="327"/>
    <b v="1"/>
    <s v="theater/plays"/>
    <x v="38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x v="244"/>
    <b v="1"/>
    <s v="theater/plays"/>
    <x v="7"/>
    <n v="63"/>
    <x v="1"/>
    <x v="6"/>
  </r>
  <r>
    <n v="3700"/>
    <x v="3696"/>
    <s v="Help me produce the play I have written for my senior project!"/>
    <n v="500"/>
    <x v="2422"/>
    <x v="0"/>
    <x v="0"/>
    <s v="USD"/>
    <n v="1412092800"/>
    <n v="1409493800"/>
    <b v="0"/>
    <x v="59"/>
    <b v="1"/>
    <s v="theater/plays"/>
    <x v="10"/>
    <n v="33.67"/>
    <x v="1"/>
    <x v="6"/>
  </r>
  <r>
    <n v="3701"/>
    <x v="3697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x v="70"/>
    <b v="1"/>
    <s v="theater/plays"/>
    <x v="8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x v="64"/>
    <b v="1"/>
    <s v="theater/plays"/>
    <x v="15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x v="209"/>
    <b v="1"/>
    <s v="theater/plays"/>
    <x v="4"/>
    <n v="43.2"/>
    <x v="1"/>
    <x v="6"/>
  </r>
  <r>
    <n v="3704"/>
    <x v="3700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x v="74"/>
    <b v="1"/>
    <s v="theater/plays"/>
    <x v="104"/>
    <n v="15.15"/>
    <x v="1"/>
    <x v="6"/>
  </r>
  <r>
    <n v="3705"/>
    <x v="3701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x v="2"/>
    <b v="1"/>
    <s v="theater/plays"/>
    <x v="33"/>
    <n v="83.57"/>
    <x v="1"/>
    <x v="6"/>
  </r>
  <r>
    <n v="3706"/>
    <x v="3702"/>
    <s v="Our original dramatic adaption of this Mozart opera is staged to create visually stunning fun with live music."/>
    <n v="1500"/>
    <x v="2426"/>
    <x v="0"/>
    <x v="0"/>
    <s v="USD"/>
    <n v="1410558949"/>
    <n v="1409262949"/>
    <b v="0"/>
    <x v="62"/>
    <b v="1"/>
    <s v="theater/plays"/>
    <x v="10"/>
    <n v="140"/>
    <x v="1"/>
    <x v="6"/>
  </r>
  <r>
    <n v="3707"/>
    <x v="3703"/>
    <s v="Support this collection of new plays by Kansas City writers and the artists who are bringing it to life!"/>
    <n v="1000"/>
    <x v="586"/>
    <x v="0"/>
    <x v="0"/>
    <s v="USD"/>
    <n v="1469165160"/>
    <n v="1467335378"/>
    <b v="0"/>
    <x v="23"/>
    <b v="1"/>
    <s v="theater/plays"/>
    <x v="362"/>
    <n v="80.87"/>
    <x v="1"/>
    <x v="6"/>
  </r>
  <r>
    <n v="3708"/>
    <x v="3704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x v="70"/>
    <b v="1"/>
    <s v="theater/plays"/>
    <x v="126"/>
    <n v="53.85"/>
    <x v="1"/>
    <x v="6"/>
  </r>
  <r>
    <n v="3709"/>
    <x v="3705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x v="2"/>
    <b v="1"/>
    <s v="theater/plays"/>
    <x v="29"/>
    <n v="30.93"/>
    <x v="1"/>
    <x v="6"/>
  </r>
  <r>
    <n v="3710"/>
    <x v="3706"/>
    <s v="A comedy about, life, death, men, women, and the power of a good Kegel."/>
    <n v="1300"/>
    <x v="2428"/>
    <x v="0"/>
    <x v="0"/>
    <s v="USD"/>
    <n v="1428068988"/>
    <n v="1425908988"/>
    <b v="0"/>
    <x v="74"/>
    <b v="1"/>
    <s v="theater/plays"/>
    <x v="48"/>
    <n v="67.959999999999994"/>
    <x v="1"/>
    <x v="6"/>
  </r>
  <r>
    <n v="3711"/>
    <x v="3707"/>
    <s v="Two teachers and twenty kids bring one of Shakespeare's plays to life!"/>
    <n v="500"/>
    <x v="365"/>
    <x v="0"/>
    <x v="0"/>
    <s v="USD"/>
    <n v="1402848000"/>
    <n v="1400606573"/>
    <b v="0"/>
    <x v="64"/>
    <b v="1"/>
    <s v="theater/plays"/>
    <x v="35"/>
    <n v="27.14"/>
    <x v="1"/>
    <x v="6"/>
  </r>
  <r>
    <n v="3712"/>
    <x v="3708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x v="201"/>
    <b v="1"/>
    <s v="theater/plays"/>
    <x v="224"/>
    <n v="110.87"/>
    <x v="1"/>
    <x v="6"/>
  </r>
  <r>
    <n v="3713"/>
    <x v="3709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x v="10"/>
    <b v="1"/>
    <s v="theater/plays"/>
    <x v="21"/>
    <n v="106.84"/>
    <x v="1"/>
    <x v="6"/>
  </r>
  <r>
    <n v="3714"/>
    <x v="3710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x v="174"/>
    <b v="1"/>
    <s v="theater/plays"/>
    <x v="21"/>
    <n v="105.52"/>
    <x v="1"/>
    <x v="6"/>
  </r>
  <r>
    <n v="3715"/>
    <x v="3711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x v="74"/>
    <b v="1"/>
    <s v="theater/plays"/>
    <x v="33"/>
    <n v="132.96"/>
    <x v="1"/>
    <x v="6"/>
  </r>
  <r>
    <n v="3716"/>
    <x v="3712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x v="54"/>
    <b v="1"/>
    <s v="theater/plays"/>
    <x v="94"/>
    <n v="51.92"/>
    <x v="1"/>
    <x v="6"/>
  </r>
  <r>
    <n v="3717"/>
    <x v="3713"/>
    <s v="A heart-warming comedy by award-winning writer about Love, Sex, Friendship of three old gay men in their 60s'!"/>
    <n v="4000"/>
    <x v="2432"/>
    <x v="0"/>
    <x v="1"/>
    <s v="GBP"/>
    <n v="1431204449"/>
    <n v="1428526049"/>
    <b v="0"/>
    <x v="62"/>
    <b v="1"/>
    <s v="theater/plays"/>
    <x v="7"/>
    <n v="310"/>
    <x v="1"/>
    <x v="6"/>
  </r>
  <r>
    <n v="3718"/>
    <x v="3714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x v="67"/>
    <b v="1"/>
    <s v="theater/plays"/>
    <x v="366"/>
    <n v="26.02"/>
    <x v="1"/>
    <x v="6"/>
  </r>
  <r>
    <n v="3719"/>
    <x v="3715"/>
    <s v="A new piece of physical theatre about love, regret and longing."/>
    <n v="200"/>
    <x v="2433"/>
    <x v="0"/>
    <x v="1"/>
    <s v="GBP"/>
    <n v="1434994266"/>
    <n v="1432402266"/>
    <b v="0"/>
    <x v="80"/>
    <b v="1"/>
    <s v="theater/plays"/>
    <x v="367"/>
    <n v="105"/>
    <x v="1"/>
    <x v="6"/>
  </r>
  <r>
    <n v="3720"/>
    <x v="3716"/>
    <s v="Breaking the American Indian stereotype in the American Theatre."/>
    <n v="3300"/>
    <x v="2434"/>
    <x v="0"/>
    <x v="0"/>
    <s v="USD"/>
    <n v="1435881006"/>
    <n v="1433980206"/>
    <b v="0"/>
    <x v="244"/>
    <b v="1"/>
    <s v="theater/plays"/>
    <x v="2"/>
    <n v="86.23"/>
    <x v="1"/>
    <x v="6"/>
  </r>
  <r>
    <n v="3721"/>
    <x v="3717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x v="34"/>
    <b v="1"/>
    <s v="theater/plays"/>
    <x v="7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x v="2"/>
    <b v="1"/>
    <s v="theater/plays"/>
    <x v="38"/>
    <n v="47.66"/>
    <x v="1"/>
    <x v="6"/>
  </r>
  <r>
    <n v="3723"/>
    <x v="3719"/>
    <s v="Saltmine Theatre Company present Beauty and the Beast:"/>
    <n v="4500"/>
    <x v="2437"/>
    <x v="0"/>
    <x v="1"/>
    <s v="GBP"/>
    <n v="1417374262"/>
    <n v="1414778662"/>
    <b v="0"/>
    <x v="287"/>
    <b v="1"/>
    <s v="theater/plays"/>
    <x v="21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x v="30"/>
    <b v="1"/>
    <s v="theater/plays"/>
    <x v="33"/>
    <n v="49.55"/>
    <x v="1"/>
    <x v="6"/>
  </r>
  <r>
    <n v="3725"/>
    <x v="3721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x v="41"/>
    <b v="1"/>
    <s v="theater/plays"/>
    <x v="37"/>
    <n v="25.4"/>
    <x v="1"/>
    <x v="6"/>
  </r>
  <r>
    <n v="3726"/>
    <x v="3722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x v="67"/>
    <b v="1"/>
    <s v="theater/plays"/>
    <x v="368"/>
    <n v="62.59"/>
    <x v="1"/>
    <x v="6"/>
  </r>
  <r>
    <n v="3727"/>
    <x v="3723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x v="51"/>
    <b v="1"/>
    <s v="theater/plays"/>
    <x v="7"/>
    <n v="61.06"/>
    <x v="1"/>
    <x v="6"/>
  </r>
  <r>
    <n v="3728"/>
    <x v="3724"/>
    <s v="Bare Bones Shakespeare's first season will start with a DFW school touring show: Romeo and Juliet."/>
    <n v="20000"/>
    <x v="2440"/>
    <x v="2"/>
    <x v="0"/>
    <s v="USD"/>
    <n v="1439957176"/>
    <n v="1437365176"/>
    <b v="0"/>
    <x v="162"/>
    <b v="0"/>
    <s v="theater/plays"/>
    <x v="114"/>
    <n v="60.06"/>
    <x v="1"/>
    <x v="6"/>
  </r>
  <r>
    <n v="3729"/>
    <x v="3725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x v="81"/>
    <b v="0"/>
    <s v="theater/plays"/>
    <x v="113"/>
    <n v="72.400000000000006"/>
    <x v="1"/>
    <x v="6"/>
  </r>
  <r>
    <n v="3730"/>
    <x v="3726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x v="29"/>
    <b v="0"/>
    <s v="theater/plays"/>
    <x v="54"/>
    <n v="100"/>
    <x v="1"/>
    <x v="6"/>
  </r>
  <r>
    <n v="3731"/>
    <x v="3727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x v="8"/>
    <b v="0"/>
    <s v="theater/plays"/>
    <x v="57"/>
    <n v="51.67"/>
    <x v="1"/>
    <x v="6"/>
  </r>
  <r>
    <n v="3732"/>
    <x v="3728"/>
    <s v="Mijn solo voorstelling gaat over Elektra (Sophokles) en hoe zij als jongere alles beleeft en meemaakt!"/>
    <n v="850"/>
    <x v="449"/>
    <x v="2"/>
    <x v="9"/>
    <s v="EUR"/>
    <n v="1422100800"/>
    <n v="1416932133"/>
    <b v="0"/>
    <x v="80"/>
    <b v="0"/>
    <s v="theater/plays"/>
    <x v="77"/>
    <n v="32.75"/>
    <x v="1"/>
    <x v="6"/>
  </r>
  <r>
    <n v="3733"/>
    <x v="3729"/>
    <s v="want to donate tickets to residents who live in the community that cant afford the 35.00 price of ticket"/>
    <n v="1500"/>
    <x v="117"/>
    <x v="2"/>
    <x v="0"/>
    <s v="USD"/>
    <n v="1429396200"/>
    <n v="1428539708"/>
    <b v="0"/>
    <x v="78"/>
    <b v="0"/>
    <s v="theater/plays"/>
    <x v="50"/>
    <s v="N/A"/>
    <x v="1"/>
    <x v="6"/>
  </r>
  <r>
    <n v="3734"/>
    <x v="3730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x v="63"/>
    <b v="0"/>
    <s v="theater/plays"/>
    <x v="58"/>
    <n v="61"/>
    <x v="1"/>
    <x v="6"/>
  </r>
  <r>
    <n v="3735"/>
    <x v="3731"/>
    <s v="Young Actor's taking on a Jacobean tragedy. Family, betrayal, love, lust, sex and death."/>
    <n v="150"/>
    <x v="170"/>
    <x v="2"/>
    <x v="1"/>
    <s v="GBP"/>
    <n v="1432831089"/>
    <n v="1430239089"/>
    <b v="0"/>
    <x v="84"/>
    <b v="0"/>
    <s v="theater/plays"/>
    <x v="55"/>
    <n v="10"/>
    <x v="1"/>
    <x v="6"/>
  </r>
  <r>
    <n v="3736"/>
    <x v="3732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x v="29"/>
    <b v="0"/>
    <s v="theater/plays"/>
    <x v="60"/>
    <n v="10"/>
    <x v="1"/>
    <x v="6"/>
  </r>
  <r>
    <n v="3737"/>
    <x v="3476"/>
    <s v="The ASU Theatre and Shakespeare Club presents Measure For Measure directed by Jordyn Ochser."/>
    <n v="700"/>
    <x v="403"/>
    <x v="2"/>
    <x v="0"/>
    <s v="USD"/>
    <n v="1447311540"/>
    <n v="1445358903"/>
    <b v="0"/>
    <x v="80"/>
    <b v="0"/>
    <s v="theater/plays"/>
    <x v="70"/>
    <n v="37.5"/>
    <x v="1"/>
    <x v="6"/>
  </r>
  <r>
    <n v="3738"/>
    <x v="3733"/>
    <s v="A filmic, fast-paced exploration of trust, making its debut at Camden People's Theatre this July."/>
    <n v="1500"/>
    <x v="795"/>
    <x v="2"/>
    <x v="1"/>
    <s v="GBP"/>
    <n v="1405461600"/>
    <n v="1403562705"/>
    <b v="0"/>
    <x v="79"/>
    <b v="0"/>
    <s v="theater/plays"/>
    <x v="82"/>
    <n v="45"/>
    <x v="1"/>
    <x v="6"/>
  </r>
  <r>
    <n v="3739"/>
    <x v="3734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x v="22"/>
    <b v="0"/>
    <s v="theater/plays"/>
    <x v="68"/>
    <n v="100.63"/>
    <x v="1"/>
    <x v="6"/>
  </r>
  <r>
    <n v="3740"/>
    <x v="3735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x v="25"/>
    <b v="0"/>
    <s v="theater/plays"/>
    <x v="82"/>
    <n v="25.57"/>
    <x v="1"/>
    <x v="6"/>
  </r>
  <r>
    <n v="3741"/>
    <x v="3736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x v="78"/>
    <b v="0"/>
    <s v="theater/plays"/>
    <x v="50"/>
    <s v="N/A"/>
    <x v="1"/>
    <x v="6"/>
  </r>
  <r>
    <n v="3742"/>
    <x v="3737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x v="80"/>
    <b v="0"/>
    <s v="theater/plays"/>
    <x v="53"/>
    <n v="25"/>
    <x v="1"/>
    <x v="6"/>
  </r>
  <r>
    <n v="3743"/>
    <x v="3738"/>
    <s v="I'm taking the Adventures of Huckleberry Finn puppet show down the Mississippi River!"/>
    <n v="2200"/>
    <x v="117"/>
    <x v="2"/>
    <x v="0"/>
    <s v="USD"/>
    <n v="1404406964"/>
    <n v="1401814964"/>
    <b v="0"/>
    <x v="78"/>
    <b v="0"/>
    <s v="theater/plays"/>
    <x v="50"/>
    <s v="N/A"/>
    <x v="1"/>
    <x v="6"/>
  </r>
  <r>
    <n v="3744"/>
    <x v="3739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x v="78"/>
    <b v="0"/>
    <s v="theater/plays"/>
    <x v="50"/>
    <s v="N/A"/>
    <x v="1"/>
    <x v="6"/>
  </r>
  <r>
    <n v="3745"/>
    <x v="3740"/>
    <s v="Tyke wants to expand her puppet theater show to weekly online web shows and is looking for backers."/>
    <n v="100"/>
    <x v="115"/>
    <x v="2"/>
    <x v="0"/>
    <s v="USD"/>
    <n v="1407689102"/>
    <n v="1405097102"/>
    <b v="0"/>
    <x v="29"/>
    <b v="0"/>
    <s v="theater/plays"/>
    <x v="54"/>
    <n v="10"/>
    <x v="1"/>
    <x v="6"/>
  </r>
  <r>
    <n v="3746"/>
    <x v="3741"/>
    <s v="Generational curses CAN be broken...right?"/>
    <n v="8500"/>
    <x v="1672"/>
    <x v="2"/>
    <x v="0"/>
    <s v="USD"/>
    <n v="1475918439"/>
    <n v="1473326439"/>
    <b v="0"/>
    <x v="29"/>
    <b v="0"/>
    <s v="theater/plays"/>
    <x v="53"/>
    <n v="202"/>
    <x v="1"/>
    <x v="6"/>
  </r>
  <r>
    <n v="3747"/>
    <x v="3742"/>
    <s v="The world premiere of an astonishing new play by acclaimed writer Atiha Sen Gupta."/>
    <n v="2500"/>
    <x v="379"/>
    <x v="2"/>
    <x v="1"/>
    <s v="GBP"/>
    <n v="1436137140"/>
    <n v="1433833896"/>
    <b v="0"/>
    <x v="29"/>
    <b v="0"/>
    <s v="theater/plays"/>
    <x v="60"/>
    <n v="25"/>
    <x v="1"/>
    <x v="6"/>
  </r>
  <r>
    <n v="3748"/>
    <x v="3743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x v="47"/>
    <b v="1"/>
    <s v="theater/musical"/>
    <x v="3"/>
    <n v="99.54"/>
    <x v="1"/>
    <x v="40"/>
  </r>
  <r>
    <n v="3749"/>
    <x v="3744"/>
    <s v="A night of music, fellowship, and a reflection of my experiences over the past 4 years at Ball State University."/>
    <n v="500"/>
    <x v="2"/>
    <x v="0"/>
    <x v="0"/>
    <s v="USD"/>
    <n v="1461902340"/>
    <n v="1459220588"/>
    <b v="0"/>
    <x v="63"/>
    <b v="1"/>
    <s v="theater/musical"/>
    <x v="2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x v="33"/>
    <b v="1"/>
    <s v="theater/musical"/>
    <x v="8"/>
    <n v="215.25"/>
    <x v="1"/>
    <x v="40"/>
  </r>
  <r>
    <n v="3751"/>
    <x v="3746"/>
    <s v="I will be performing in TWO productions to kick off the 2016 season. NEED HELP TO FUND THESE GREAT SHOWS!"/>
    <n v="1000"/>
    <x v="2445"/>
    <x v="0"/>
    <x v="0"/>
    <s v="USD"/>
    <n v="1459641073"/>
    <n v="1454460673"/>
    <b v="0"/>
    <x v="202"/>
    <b v="1"/>
    <s v="theater/musical"/>
    <x v="18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x v="41"/>
    <b v="1"/>
    <s v="theater/musical"/>
    <x v="40"/>
    <n v="37.67"/>
    <x v="1"/>
    <x v="40"/>
  </r>
  <r>
    <n v="3753"/>
    <x v="3748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x v="209"/>
    <b v="1"/>
    <s v="theater/musical"/>
    <x v="33"/>
    <n v="172.23"/>
    <x v="1"/>
    <x v="40"/>
  </r>
  <r>
    <n v="3754"/>
    <x v="3749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x v="74"/>
    <b v="1"/>
    <s v="theater/musical"/>
    <x v="28"/>
    <n v="111.11"/>
    <x v="1"/>
    <x v="40"/>
  </r>
  <r>
    <n v="3755"/>
    <x v="3750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x v="33"/>
    <b v="1"/>
    <s v="theater/musical"/>
    <x v="22"/>
    <n v="25.46"/>
    <x v="1"/>
    <x v="40"/>
  </r>
  <r>
    <n v="3756"/>
    <x v="3751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x v="57"/>
    <b v="1"/>
    <s v="theater/musical"/>
    <x v="7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x v="133"/>
    <b v="1"/>
    <s v="theater/musical"/>
    <x v="15"/>
    <n v="75.959999999999994"/>
    <x v="1"/>
    <x v="40"/>
  </r>
  <r>
    <n v="3758"/>
    <x v="3753"/>
    <s v="LUIGI'S LADIES: an original one-woman musical comedy"/>
    <n v="1500"/>
    <x v="317"/>
    <x v="0"/>
    <x v="0"/>
    <s v="USD"/>
    <n v="1400475600"/>
    <n v="1397819938"/>
    <b v="0"/>
    <x v="55"/>
    <b v="1"/>
    <s v="theater/musical"/>
    <x v="21"/>
    <n v="59.04"/>
    <x v="1"/>
    <x v="40"/>
  </r>
  <r>
    <n v="3759"/>
    <x v="3754"/>
    <s v="A production company specializing in small-scale musicals"/>
    <n v="4000"/>
    <x v="2450"/>
    <x v="0"/>
    <x v="0"/>
    <s v="USD"/>
    <n v="1440556553"/>
    <n v="1435372553"/>
    <b v="0"/>
    <x v="106"/>
    <b v="1"/>
    <s v="theater/musical"/>
    <x v="5"/>
    <n v="50.11"/>
    <x v="1"/>
    <x v="40"/>
  </r>
  <r>
    <n v="3760"/>
    <x v="3755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x v="110"/>
    <b v="1"/>
    <s v="theater/musical"/>
    <x v="7"/>
    <n v="55.5"/>
    <x v="1"/>
    <x v="40"/>
  </r>
  <r>
    <n v="3761"/>
    <x v="3756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x v="83"/>
    <b v="1"/>
    <s v="theater/musical"/>
    <x v="8"/>
    <n v="166.67"/>
    <x v="1"/>
    <x v="40"/>
  </r>
  <r>
    <n v="3762"/>
    <x v="3757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x v="33"/>
    <b v="1"/>
    <s v="theater/musical"/>
    <x v="6"/>
    <n v="47.43"/>
    <x v="1"/>
    <x v="40"/>
  </r>
  <r>
    <n v="3763"/>
    <x v="3758"/>
    <s v="A musical about two guys writing a musical about...two guys writing a musical."/>
    <n v="5000"/>
    <x v="97"/>
    <x v="0"/>
    <x v="0"/>
    <s v="USD"/>
    <n v="1427907626"/>
    <n v="1425319226"/>
    <b v="0"/>
    <x v="99"/>
    <b v="1"/>
    <s v="theater/musical"/>
    <x v="8"/>
    <n v="64.94"/>
    <x v="1"/>
    <x v="40"/>
  </r>
  <r>
    <n v="3764"/>
    <x v="3759"/>
    <s v="Talented, hard-working performers for Into the Woods JR need your help in renting microphones for our show!"/>
    <n v="1500"/>
    <x v="646"/>
    <x v="0"/>
    <x v="0"/>
    <s v="USD"/>
    <n v="1464482160"/>
    <n v="1462824832"/>
    <b v="0"/>
    <x v="74"/>
    <b v="1"/>
    <s v="theater/musical"/>
    <x v="8"/>
    <n v="55.56"/>
    <x v="1"/>
    <x v="40"/>
  </r>
  <r>
    <n v="3765"/>
    <x v="3760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x v="329"/>
    <b v="1"/>
    <s v="theater/musical"/>
    <x v="40"/>
    <n v="74.22"/>
    <x v="1"/>
    <x v="40"/>
  </r>
  <r>
    <n v="3766"/>
    <x v="3761"/>
    <s v="Trapped on a stalled New York subway, seven strangers realize it's not just the train that's stuck."/>
    <n v="10000"/>
    <x v="2454"/>
    <x v="0"/>
    <x v="0"/>
    <s v="USD"/>
    <n v="1404360045"/>
    <n v="1401336045"/>
    <b v="0"/>
    <x v="93"/>
    <b v="1"/>
    <s v="theater/musical"/>
    <x v="33"/>
    <n v="106.93"/>
    <x v="1"/>
    <x v="40"/>
  </r>
  <r>
    <n v="3767"/>
    <x v="3762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x v="66"/>
    <b v="1"/>
    <s v="theater/musical"/>
    <x v="16"/>
    <n v="41.7"/>
    <x v="1"/>
    <x v="40"/>
  </r>
  <r>
    <n v="3768"/>
    <x v="3763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x v="6"/>
    <b v="1"/>
    <s v="theater/musical"/>
    <x v="29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x v="41"/>
    <b v="1"/>
    <s v="theater/musical"/>
    <x v="8"/>
    <n v="73.33"/>
    <x v="1"/>
    <x v="40"/>
  </r>
  <r>
    <n v="3770"/>
    <x v="3765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x v="9"/>
    <b v="1"/>
    <s v="theater/musical"/>
    <x v="8"/>
    <n v="100"/>
    <x v="1"/>
    <x v="40"/>
  </r>
  <r>
    <n v="3771"/>
    <x v="3766"/>
    <s v="I would like to make a demo recording of six songs from COME OUT SWINGIN'!"/>
    <n v="1000"/>
    <x v="2457"/>
    <x v="0"/>
    <x v="0"/>
    <s v="USD"/>
    <n v="1463529600"/>
    <n v="1462307652"/>
    <b v="0"/>
    <x v="44"/>
    <b v="1"/>
    <s v="theater/musical"/>
    <x v="91"/>
    <n v="38.42"/>
    <x v="1"/>
    <x v="40"/>
  </r>
  <r>
    <n v="3772"/>
    <x v="3767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x v="51"/>
    <b v="1"/>
    <s v="theater/musical"/>
    <x v="5"/>
    <n v="166.97"/>
    <x v="1"/>
    <x v="40"/>
  </r>
  <r>
    <n v="3773"/>
    <x v="3768"/>
    <s v="A dramatic hip-hopera, inspired from monologues written by the performers."/>
    <n v="5000"/>
    <x v="106"/>
    <x v="0"/>
    <x v="0"/>
    <s v="USD"/>
    <n v="1479175680"/>
    <n v="1476317247"/>
    <b v="0"/>
    <x v="7"/>
    <b v="1"/>
    <s v="theater/musical"/>
    <x v="29"/>
    <n v="94.91"/>
    <x v="1"/>
    <x v="40"/>
  </r>
  <r>
    <n v="3774"/>
    <x v="3769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x v="20"/>
    <b v="1"/>
    <s v="theater/musical"/>
    <x v="8"/>
    <n v="100"/>
    <x v="1"/>
    <x v="40"/>
  </r>
  <r>
    <n v="3775"/>
    <x v="3770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x v="25"/>
    <b v="1"/>
    <s v="theater/musical"/>
    <x v="8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x v="225"/>
    <b v="1"/>
    <s v="theater/musical"/>
    <x v="13"/>
    <n v="90.82"/>
    <x v="1"/>
    <x v="40"/>
  </r>
  <r>
    <n v="3777"/>
    <x v="3772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x v="211"/>
    <b v="1"/>
    <s v="theater/musical"/>
    <x v="1"/>
    <n v="48.54"/>
    <x v="1"/>
    <x v="40"/>
  </r>
  <r>
    <n v="3778"/>
    <x v="3773"/>
    <s v="Sponsor an AVENUE Q puppet for The Barn Players April 2015 production."/>
    <n v="2400"/>
    <x v="570"/>
    <x v="0"/>
    <x v="0"/>
    <s v="USD"/>
    <n v="1423942780"/>
    <n v="1418758780"/>
    <b v="0"/>
    <x v="17"/>
    <b v="1"/>
    <s v="theater/musical"/>
    <x v="2"/>
    <n v="70.03"/>
    <x v="1"/>
    <x v="40"/>
  </r>
  <r>
    <n v="3779"/>
    <x v="3774"/>
    <s v="A fresh, re-telling of the Jesus story for a new generation."/>
    <n v="15000"/>
    <x v="2460"/>
    <x v="0"/>
    <x v="0"/>
    <s v="USD"/>
    <n v="1459010340"/>
    <n v="1456421940"/>
    <b v="0"/>
    <x v="248"/>
    <b v="1"/>
    <s v="theater/musical"/>
    <x v="3"/>
    <n v="135.63"/>
    <x v="1"/>
    <x v="40"/>
  </r>
  <r>
    <n v="3780"/>
    <x v="3775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x v="209"/>
    <b v="1"/>
    <s v="theater/musical"/>
    <x v="28"/>
    <n v="100"/>
    <x v="1"/>
    <x v="40"/>
  </r>
  <r>
    <n v="3781"/>
    <x v="3776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x v="47"/>
    <b v="1"/>
    <s v="theater/musical"/>
    <x v="5"/>
    <n v="94.9"/>
    <x v="1"/>
    <x v="40"/>
  </r>
  <r>
    <n v="3782"/>
    <x v="3777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x v="74"/>
    <b v="1"/>
    <s v="theater/musical"/>
    <x v="21"/>
    <n v="75.37"/>
    <x v="1"/>
    <x v="40"/>
  </r>
  <r>
    <n v="3783"/>
    <x v="3778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x v="54"/>
    <b v="1"/>
    <s v="theater/musical"/>
    <x v="32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x v="73"/>
    <b v="1"/>
    <s v="theater/musical"/>
    <x v="41"/>
    <n v="115"/>
    <x v="1"/>
    <x v="40"/>
  </r>
  <r>
    <n v="3785"/>
    <x v="3780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x v="209"/>
    <b v="1"/>
    <s v="theater/musical"/>
    <x v="298"/>
    <n v="100.5"/>
    <x v="1"/>
    <x v="40"/>
  </r>
  <r>
    <n v="3786"/>
    <x v="3781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x v="26"/>
    <b v="1"/>
    <s v="theater/musical"/>
    <x v="38"/>
    <n v="93.77"/>
    <x v="1"/>
    <x v="40"/>
  </r>
  <r>
    <n v="3787"/>
    <x v="3782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x v="73"/>
    <b v="1"/>
    <s v="theater/musical"/>
    <x v="8"/>
    <n v="35.1"/>
    <x v="1"/>
    <x v="40"/>
  </r>
  <r>
    <n v="3788"/>
    <x v="3783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x v="29"/>
    <b v="0"/>
    <s v="theater/musical"/>
    <x v="60"/>
    <n v="500"/>
    <x v="1"/>
    <x v="40"/>
  </r>
  <r>
    <n v="3789"/>
    <x v="3784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x v="80"/>
    <b v="0"/>
    <s v="theater/musical"/>
    <x v="56"/>
    <n v="29"/>
    <x v="1"/>
    <x v="40"/>
  </r>
  <r>
    <n v="3790"/>
    <x v="3785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x v="78"/>
    <b v="0"/>
    <s v="theater/musical"/>
    <x v="50"/>
    <s v="N/A"/>
    <x v="1"/>
    <x v="40"/>
  </r>
  <r>
    <n v="3791"/>
    <x v="3786"/>
    <s v="Spin! is an original musical comedy-drama presented by Blue Palm Productions."/>
    <n v="1500"/>
    <x v="117"/>
    <x v="2"/>
    <x v="0"/>
    <s v="USD"/>
    <n v="1404664592"/>
    <n v="1399480592"/>
    <b v="0"/>
    <x v="78"/>
    <b v="0"/>
    <s v="theater/musical"/>
    <x v="50"/>
    <s v="N/A"/>
    <x v="1"/>
    <x v="40"/>
  </r>
  <r>
    <n v="3792"/>
    <x v="3787"/>
    <s v="A cultural and historic journey through Puerto Rico's music and dance!"/>
    <n v="12500"/>
    <x v="428"/>
    <x v="2"/>
    <x v="0"/>
    <s v="USD"/>
    <n v="1436957022"/>
    <n v="1434365022"/>
    <b v="0"/>
    <x v="84"/>
    <b v="0"/>
    <s v="theater/musical"/>
    <x v="50"/>
    <n v="17.5"/>
    <x v="1"/>
    <x v="40"/>
  </r>
  <r>
    <n v="3793"/>
    <x v="3788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x v="54"/>
    <b v="0"/>
    <s v="theater/musical"/>
    <x v="64"/>
    <n v="174"/>
    <x v="1"/>
    <x v="40"/>
  </r>
  <r>
    <n v="3794"/>
    <x v="3789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x v="29"/>
    <b v="0"/>
    <s v="theater/musical"/>
    <x v="60"/>
    <n v="50"/>
    <x v="1"/>
    <x v="40"/>
  </r>
  <r>
    <n v="3795"/>
    <x v="3790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x v="84"/>
    <b v="0"/>
    <s v="theater/musical"/>
    <x v="53"/>
    <n v="5"/>
    <x v="1"/>
    <x v="40"/>
  </r>
  <r>
    <n v="3796"/>
    <x v="3791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x v="29"/>
    <b v="0"/>
    <s v="theater/musical"/>
    <x v="50"/>
    <n v="1"/>
    <x v="1"/>
    <x v="40"/>
  </r>
  <r>
    <n v="3797"/>
    <x v="3792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x v="77"/>
    <b v="0"/>
    <s v="theater/musical"/>
    <x v="369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x v="81"/>
    <b v="0"/>
    <s v="theater/musical"/>
    <x v="60"/>
    <n v="205"/>
    <x v="1"/>
    <x v="40"/>
  </r>
  <r>
    <n v="3799"/>
    <x v="3794"/>
    <s v="An original musical on it's way to the stage in Minneapolis, MN. Feel free to ask any questions."/>
    <n v="10000"/>
    <x v="2465"/>
    <x v="2"/>
    <x v="0"/>
    <s v="USD"/>
    <n v="1457734843"/>
    <n v="1455142843"/>
    <b v="0"/>
    <x v="80"/>
    <b v="0"/>
    <s v="theater/musical"/>
    <x v="65"/>
    <n v="100.5"/>
    <x v="1"/>
    <x v="40"/>
  </r>
  <r>
    <n v="3800"/>
    <x v="3795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x v="38"/>
    <b v="0"/>
    <s v="theater/musical"/>
    <x v="65"/>
    <n v="55.06"/>
    <x v="1"/>
    <x v="40"/>
  </r>
  <r>
    <n v="3801"/>
    <x v="3796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x v="82"/>
    <b v="0"/>
    <s v="theater/musical"/>
    <x v="114"/>
    <n v="47.33"/>
    <x v="1"/>
    <x v="40"/>
  </r>
  <r>
    <n v="3802"/>
    <x v="3797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x v="78"/>
    <b v="0"/>
    <s v="theater/musical"/>
    <x v="50"/>
    <s v="N/A"/>
    <x v="1"/>
    <x v="40"/>
  </r>
  <r>
    <n v="3803"/>
    <x v="3798"/>
    <s v="A fully orchestrated concept album of Benjamin Button the Musical!"/>
    <n v="12000"/>
    <x v="2466"/>
    <x v="2"/>
    <x v="0"/>
    <s v="USD"/>
    <n v="1457133568"/>
    <n v="1454541568"/>
    <b v="0"/>
    <x v="244"/>
    <b v="0"/>
    <s v="theater/musical"/>
    <x v="68"/>
    <n v="58.95"/>
    <x v="1"/>
    <x v="40"/>
  </r>
  <r>
    <n v="3804"/>
    <x v="3799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x v="78"/>
    <b v="0"/>
    <s v="theater/musical"/>
    <x v="50"/>
    <s v="N/A"/>
    <x v="1"/>
    <x v="40"/>
  </r>
  <r>
    <n v="3805"/>
    <x v="3800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x v="84"/>
    <b v="0"/>
    <s v="theater/musical"/>
    <x v="50"/>
    <n v="1.5"/>
    <x v="1"/>
    <x v="40"/>
  </r>
  <r>
    <n v="3806"/>
    <x v="3801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x v="29"/>
    <b v="0"/>
    <s v="theater/musical"/>
    <x v="50"/>
    <n v="5"/>
    <x v="1"/>
    <x v="40"/>
  </r>
  <r>
    <n v="3807"/>
    <x v="3802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x v="82"/>
    <b v="0"/>
    <s v="theater/musical"/>
    <x v="75"/>
    <n v="50.56"/>
    <x v="1"/>
    <x v="40"/>
  </r>
  <r>
    <n v="3808"/>
    <x v="3803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x v="54"/>
    <b v="1"/>
    <s v="theater/plays"/>
    <x v="8"/>
    <n v="41.67"/>
    <x v="1"/>
    <x v="6"/>
  </r>
  <r>
    <n v="3809"/>
    <x v="3804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x v="44"/>
    <b v="1"/>
    <s v="theater/plays"/>
    <x v="7"/>
    <n v="53.29"/>
    <x v="1"/>
    <x v="6"/>
  </r>
  <r>
    <n v="3810"/>
    <x v="3805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x v="55"/>
    <b v="1"/>
    <s v="theater/plays"/>
    <x v="108"/>
    <n v="70.23"/>
    <x v="1"/>
    <x v="6"/>
  </r>
  <r>
    <n v="3811"/>
    <x v="3806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x v="10"/>
    <b v="1"/>
    <s v="theater/plays"/>
    <x v="37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x v="202"/>
    <b v="1"/>
    <s v="theater/plays"/>
    <x v="5"/>
    <n v="199.18"/>
    <x v="1"/>
    <x v="6"/>
  </r>
  <r>
    <n v="3813"/>
    <x v="3808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x v="74"/>
    <b v="1"/>
    <s v="theater/plays"/>
    <x v="7"/>
    <n v="78.52"/>
    <x v="1"/>
    <x v="6"/>
  </r>
  <r>
    <n v="3814"/>
    <x v="3809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x v="69"/>
    <b v="1"/>
    <s v="theater/plays"/>
    <x v="49"/>
    <n v="61.82"/>
    <x v="1"/>
    <x v="6"/>
  </r>
  <r>
    <n v="3815"/>
    <x v="3810"/>
    <s v="Come and help us make the Canterbury Shakespeare Festival a reality"/>
    <n v="1000"/>
    <x v="2471"/>
    <x v="0"/>
    <x v="1"/>
    <s v="GBP"/>
    <n v="1440111600"/>
    <n v="1437545657"/>
    <b v="0"/>
    <x v="9"/>
    <b v="1"/>
    <s v="theater/plays"/>
    <x v="8"/>
    <n v="50"/>
    <x v="1"/>
    <x v="6"/>
  </r>
  <r>
    <n v="3816"/>
    <x v="3811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x v="77"/>
    <b v="1"/>
    <s v="theater/plays"/>
    <x v="17"/>
    <n v="48.34"/>
    <x v="1"/>
    <x v="6"/>
  </r>
  <r>
    <n v="3817"/>
    <x v="3812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x v="9"/>
    <b v="1"/>
    <s v="theater/plays"/>
    <x v="13"/>
    <n v="107.25"/>
    <x v="1"/>
    <x v="6"/>
  </r>
  <r>
    <n v="3818"/>
    <x v="3813"/>
    <s v="The Arthurian Order of Avalon is attempting to raise funds to put on the annual Human Chessboard in March 2015!"/>
    <n v="250"/>
    <x v="365"/>
    <x v="0"/>
    <x v="0"/>
    <s v="USD"/>
    <n v="1426187582"/>
    <n v="1423599182"/>
    <b v="0"/>
    <x v="73"/>
    <b v="1"/>
    <s v="theater/plays"/>
    <x v="371"/>
    <n v="57"/>
    <x v="1"/>
    <x v="6"/>
  </r>
  <r>
    <n v="3819"/>
    <x v="3814"/>
    <s v="Support this collection of new plays by Kansas City writers and the artists who are bringing it to life!"/>
    <n v="1000"/>
    <x v="2474"/>
    <x v="0"/>
    <x v="0"/>
    <s v="USD"/>
    <n v="1437166920"/>
    <n v="1435554104"/>
    <b v="0"/>
    <x v="55"/>
    <b v="1"/>
    <s v="theater/plays"/>
    <x v="6"/>
    <n v="40.92"/>
    <x v="1"/>
    <x v="6"/>
  </r>
  <r>
    <n v="3820"/>
    <x v="3815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x v="9"/>
    <b v="1"/>
    <s v="theater/plays"/>
    <x v="1"/>
    <n v="21.5"/>
    <x v="1"/>
    <x v="6"/>
  </r>
  <r>
    <n v="3821"/>
    <x v="38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x v="67"/>
    <b v="1"/>
    <s v="theater/plays"/>
    <x v="2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x v="88"/>
    <b v="1"/>
    <s v="theater/plays"/>
    <x v="5"/>
    <n v="72.38"/>
    <x v="1"/>
    <x v="6"/>
  </r>
  <r>
    <n v="3823"/>
    <x v="3818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x v="14"/>
    <b v="1"/>
    <s v="theater/plays"/>
    <x v="6"/>
    <n v="64.63"/>
    <x v="1"/>
    <x v="6"/>
  </r>
  <r>
    <n v="3824"/>
    <x v="3819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x v="63"/>
    <b v="1"/>
    <s v="theater/plays"/>
    <x v="29"/>
    <n v="38.57"/>
    <x v="1"/>
    <x v="6"/>
  </r>
  <r>
    <n v="3825"/>
    <x v="3820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x v="72"/>
    <b v="1"/>
    <s v="theater/plays"/>
    <x v="2"/>
    <n v="107.57"/>
    <x v="1"/>
    <x v="6"/>
  </r>
  <r>
    <n v="3826"/>
    <x v="3821"/>
    <s v="This is the story about the Westons. One family who live with mental illness on a daily basis."/>
    <n v="600"/>
    <x v="526"/>
    <x v="0"/>
    <x v="1"/>
    <s v="GBP"/>
    <n v="1430993394"/>
    <n v="1428401394"/>
    <b v="0"/>
    <x v="55"/>
    <b v="1"/>
    <s v="theater/plays"/>
    <x v="17"/>
    <n v="27.5"/>
    <x v="1"/>
    <x v="6"/>
  </r>
  <r>
    <n v="3827"/>
    <x v="3822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x v="71"/>
    <b v="1"/>
    <s v="theater/plays"/>
    <x v="42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x v="33"/>
    <b v="1"/>
    <s v="theater/plays"/>
    <x v="8"/>
    <n v="178.57"/>
    <x v="1"/>
    <x v="6"/>
  </r>
  <r>
    <n v="3829"/>
    <x v="3824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x v="22"/>
    <b v="1"/>
    <s v="theater/plays"/>
    <x v="8"/>
    <n v="62.63"/>
    <x v="1"/>
    <x v="6"/>
  </r>
  <r>
    <n v="3830"/>
    <x v="3825"/>
    <s v="The Aeon Theatre company is producing another original play by Parker Hale at the Manhattan Reportory Theatre"/>
    <n v="100"/>
    <x v="1175"/>
    <x v="0"/>
    <x v="0"/>
    <s v="USD"/>
    <n v="1464371211"/>
    <n v="1463161611"/>
    <b v="0"/>
    <x v="83"/>
    <b v="1"/>
    <s v="theater/plays"/>
    <x v="372"/>
    <n v="75"/>
    <x v="1"/>
    <x v="6"/>
  </r>
  <r>
    <n v="3831"/>
    <x v="3826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x v="82"/>
    <b v="1"/>
    <s v="theater/plays"/>
    <x v="6"/>
    <n v="58.9"/>
    <x v="1"/>
    <x v="6"/>
  </r>
  <r>
    <n v="3832"/>
    <x v="3827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x v="82"/>
    <b v="1"/>
    <s v="theater/plays"/>
    <x v="2"/>
    <n v="139.56"/>
    <x v="1"/>
    <x v="6"/>
  </r>
  <r>
    <n v="3833"/>
    <x v="3828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x v="9"/>
    <b v="1"/>
    <s v="theater/plays"/>
    <x v="16"/>
    <n v="70"/>
    <x v="1"/>
    <x v="6"/>
  </r>
  <r>
    <n v="3834"/>
    <x v="3829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x v="7"/>
    <b v="1"/>
    <s v="theater/plays"/>
    <x v="15"/>
    <n v="57.39"/>
    <x v="1"/>
    <x v="6"/>
  </r>
  <r>
    <n v="3835"/>
    <x v="3830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x v="22"/>
    <b v="1"/>
    <s v="theater/plays"/>
    <x v="12"/>
    <n v="40"/>
    <x v="1"/>
    <x v="6"/>
  </r>
  <r>
    <n v="3836"/>
    <x v="3831"/>
    <s v="&quot;The surveyor said the foundation was shaky&quot;. A woman finds what it means to rebuild her marriage."/>
    <n v="800"/>
    <x v="72"/>
    <x v="0"/>
    <x v="0"/>
    <s v="USD"/>
    <n v="1470197340"/>
    <n v="1467497652"/>
    <b v="0"/>
    <x v="25"/>
    <b v="1"/>
    <s v="theater/plays"/>
    <x v="40"/>
    <n v="64.290000000000006"/>
    <x v="1"/>
    <x v="6"/>
  </r>
  <r>
    <n v="3837"/>
    <x v="3832"/>
    <s v="A high-flying French farce with the thrust of a well-tuned jet engine"/>
    <n v="2000"/>
    <x v="2485"/>
    <x v="0"/>
    <x v="1"/>
    <s v="GBP"/>
    <n v="1435947758"/>
    <n v="1432837358"/>
    <b v="0"/>
    <x v="57"/>
    <b v="1"/>
    <s v="theater/plays"/>
    <x v="21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x v="61"/>
    <b v="1"/>
    <s v="theater/plays"/>
    <x v="7"/>
    <n v="1008.24"/>
    <x v="1"/>
    <x v="6"/>
  </r>
  <r>
    <n v="3839"/>
    <x v="3834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x v="58"/>
    <b v="1"/>
    <s v="theater/plays"/>
    <x v="7"/>
    <n v="63.28"/>
    <x v="1"/>
    <x v="6"/>
  </r>
  <r>
    <n v="3840"/>
    <x v="3835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x v="83"/>
    <b v="1"/>
    <s v="theater/plays"/>
    <x v="373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x v="69"/>
    <b v="0"/>
    <s v="theater/plays"/>
    <x v="114"/>
    <n v="25.65"/>
    <x v="1"/>
    <x v="6"/>
  </r>
  <r>
    <n v="3842"/>
    <x v="3837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x v="23"/>
    <b v="0"/>
    <s v="theater/plays"/>
    <x v="66"/>
    <n v="47.7"/>
    <x v="1"/>
    <x v="6"/>
  </r>
  <r>
    <n v="3843"/>
    <x v="3838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x v="10"/>
    <b v="0"/>
    <s v="theater/plays"/>
    <x v="70"/>
    <n v="56.05"/>
    <x v="1"/>
    <x v="6"/>
  </r>
  <r>
    <n v="3844"/>
    <x v="3839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x v="133"/>
    <b v="0"/>
    <s v="theater/plays"/>
    <x v="13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x v="8"/>
    <b v="0"/>
    <s v="theater/plays"/>
    <x v="53"/>
    <n v="70.17"/>
    <x v="1"/>
    <x v="6"/>
  </r>
  <r>
    <n v="3846"/>
    <x v="3841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x v="22"/>
    <b v="0"/>
    <s v="theater/plays"/>
    <x v="56"/>
    <n v="23.63"/>
    <x v="1"/>
    <x v="6"/>
  </r>
  <r>
    <n v="3847"/>
    <x v="3842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x v="82"/>
    <b v="0"/>
    <s v="theater/plays"/>
    <x v="63"/>
    <n v="188.56"/>
    <x v="1"/>
    <x v="6"/>
  </r>
  <r>
    <n v="3848"/>
    <x v="3843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x v="68"/>
    <b v="0"/>
    <s v="theater/plays"/>
    <x v="63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x v="33"/>
    <b v="0"/>
    <s v="theater/plays"/>
    <x v="113"/>
    <n v="75.459999999999994"/>
    <x v="1"/>
    <x v="6"/>
  </r>
  <r>
    <n v="3850"/>
    <x v="3845"/>
    <s v="V-Day is a global activist movement to end violence against women and girls."/>
    <n v="1000"/>
    <x v="2495"/>
    <x v="2"/>
    <x v="0"/>
    <s v="USD"/>
    <n v="1420081143"/>
    <n v="1417489143"/>
    <b v="1"/>
    <x v="80"/>
    <b v="0"/>
    <s v="theater/plays"/>
    <x v="65"/>
    <n v="9.5"/>
    <x v="1"/>
    <x v="6"/>
  </r>
  <r>
    <n v="3851"/>
    <x v="3846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x v="54"/>
    <b v="0"/>
    <s v="theater/plays"/>
    <x v="122"/>
    <n v="35.5"/>
    <x v="1"/>
    <x v="6"/>
  </r>
  <r>
    <n v="3852"/>
    <x v="3847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x v="84"/>
    <b v="0"/>
    <s v="theater/plays"/>
    <x v="50"/>
    <n v="10"/>
    <x v="1"/>
    <x v="6"/>
  </r>
  <r>
    <n v="3853"/>
    <x v="3848"/>
    <s v="A dose of One-woman &quot;Dramedy&quot; to cure those daily blues is just what the doctor ordered!"/>
    <n v="100000"/>
    <x v="375"/>
    <x v="2"/>
    <x v="0"/>
    <s v="USD"/>
    <n v="1409602178"/>
    <n v="1406578178"/>
    <b v="0"/>
    <x v="84"/>
    <b v="0"/>
    <s v="theater/plays"/>
    <x v="50"/>
    <n v="13"/>
    <x v="1"/>
    <x v="6"/>
  </r>
  <r>
    <n v="3854"/>
    <x v="3849"/>
    <s v="A play dedicated to the 100th anniversary of the Armenian Genocide."/>
    <n v="11000"/>
    <x v="2496"/>
    <x v="2"/>
    <x v="0"/>
    <s v="USD"/>
    <n v="1431206058"/>
    <n v="1428614058"/>
    <b v="0"/>
    <x v="9"/>
    <b v="0"/>
    <s v="theater/plays"/>
    <x v="63"/>
    <n v="89.4"/>
    <x v="1"/>
    <x v="6"/>
  </r>
  <r>
    <n v="3855"/>
    <x v="3850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x v="29"/>
    <b v="0"/>
    <s v="theater/plays"/>
    <x v="56"/>
    <n v="25"/>
    <x v="1"/>
    <x v="6"/>
  </r>
  <r>
    <n v="3856"/>
    <x v="3851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x v="29"/>
    <b v="0"/>
    <s v="theater/plays"/>
    <x v="50"/>
    <n v="1"/>
    <x v="1"/>
    <x v="6"/>
  </r>
  <r>
    <n v="3857"/>
    <x v="3852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x v="80"/>
    <b v="0"/>
    <s v="theater/plays"/>
    <x v="62"/>
    <n v="65"/>
    <x v="1"/>
    <x v="6"/>
  </r>
  <r>
    <n v="3858"/>
    <x v="3853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x v="29"/>
    <b v="0"/>
    <s v="theater/plays"/>
    <x v="53"/>
    <n v="10"/>
    <x v="1"/>
    <x v="6"/>
  </r>
  <r>
    <n v="3859"/>
    <x v="3854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x v="29"/>
    <b v="0"/>
    <s v="theater/plays"/>
    <x v="50"/>
    <n v="1"/>
    <x v="1"/>
    <x v="6"/>
  </r>
  <r>
    <n v="3860"/>
    <x v="3855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x v="62"/>
    <b v="0"/>
    <s v="theater/plays"/>
    <x v="82"/>
    <n v="81.540000000000006"/>
    <x v="1"/>
    <x v="6"/>
  </r>
  <r>
    <n v="3861"/>
    <x v="3856"/>
    <s v="THE COMING OF THE LORD!"/>
    <n v="2000"/>
    <x v="173"/>
    <x v="2"/>
    <x v="0"/>
    <s v="USD"/>
    <n v="1415828820"/>
    <n v="1412258977"/>
    <b v="0"/>
    <x v="29"/>
    <b v="0"/>
    <s v="theater/plays"/>
    <x v="62"/>
    <n v="100"/>
    <x v="1"/>
    <x v="6"/>
  </r>
  <r>
    <n v="3862"/>
    <x v="3857"/>
    <s v="The hit immersive theatre experience of England comes to Corpus Christi!"/>
    <n v="7500"/>
    <x v="116"/>
    <x v="2"/>
    <x v="0"/>
    <s v="USD"/>
    <n v="1473699540"/>
    <n v="1472451356"/>
    <b v="0"/>
    <x v="29"/>
    <b v="0"/>
    <s v="theater/plays"/>
    <x v="50"/>
    <n v="1"/>
    <x v="1"/>
    <x v="6"/>
  </r>
  <r>
    <n v="3863"/>
    <x v="3858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x v="78"/>
    <b v="0"/>
    <s v="theater/plays"/>
    <x v="50"/>
    <s v="N/A"/>
    <x v="1"/>
    <x v="6"/>
  </r>
  <r>
    <n v="3864"/>
    <x v="3859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x v="83"/>
    <b v="0"/>
    <s v="theater/plays"/>
    <x v="60"/>
    <n v="20"/>
    <x v="1"/>
    <x v="6"/>
  </r>
  <r>
    <n v="3865"/>
    <x v="3860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x v="25"/>
    <b v="0"/>
    <s v="theater/plays"/>
    <x v="117"/>
    <n v="46.43"/>
    <x v="1"/>
    <x v="6"/>
  </r>
  <r>
    <n v="3866"/>
    <x v="3861"/>
    <s v="A funny, moving, witty piece about a girl, her oboe, and her dreams."/>
    <n v="2000"/>
    <x v="143"/>
    <x v="2"/>
    <x v="0"/>
    <s v="USD"/>
    <n v="1458703740"/>
    <n v="1454453021"/>
    <b v="0"/>
    <x v="84"/>
    <b v="0"/>
    <s v="theater/plays"/>
    <x v="60"/>
    <n v="5.5"/>
    <x v="1"/>
    <x v="6"/>
  </r>
  <r>
    <n v="3867"/>
    <x v="3862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x v="81"/>
    <b v="0"/>
    <s v="theater/plays"/>
    <x v="55"/>
    <n v="50.2"/>
    <x v="1"/>
    <x v="6"/>
  </r>
  <r>
    <n v="3868"/>
    <x v="3863"/>
    <s v="New collection of music by Scott Evan Davis!"/>
    <n v="5000"/>
    <x v="115"/>
    <x v="1"/>
    <x v="1"/>
    <s v="GBP"/>
    <n v="1410191405"/>
    <n v="1408031405"/>
    <b v="0"/>
    <x v="29"/>
    <b v="0"/>
    <s v="theater/musical"/>
    <x v="50"/>
    <n v="10"/>
    <x v="1"/>
    <x v="40"/>
  </r>
  <r>
    <n v="3869"/>
    <x v="3864"/>
    <s v="A Musical about 3 women who pursue their Pleasure and end up finding themselves."/>
    <n v="13111"/>
    <x v="2497"/>
    <x v="1"/>
    <x v="0"/>
    <s v="USD"/>
    <n v="1426302660"/>
    <n v="1423761792"/>
    <b v="0"/>
    <x v="41"/>
    <b v="0"/>
    <s v="theater/musical"/>
    <x v="56"/>
    <n v="30.13"/>
    <x v="1"/>
    <x v="40"/>
  </r>
  <r>
    <n v="3870"/>
    <x v="3865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x v="73"/>
    <b v="0"/>
    <s v="theater/musical"/>
    <x v="77"/>
    <n v="150"/>
    <x v="1"/>
    <x v="40"/>
  </r>
  <r>
    <n v="3871"/>
    <x v="3866"/>
    <s v="Our musical is finally ready to come to life, and we're raising funds to help make that happen!"/>
    <n v="1500"/>
    <x v="130"/>
    <x v="1"/>
    <x v="0"/>
    <s v="USD"/>
    <n v="1490809450"/>
    <n v="1485629050"/>
    <b v="0"/>
    <x v="83"/>
    <b v="0"/>
    <s v="theater/musical"/>
    <x v="56"/>
    <n v="13.33"/>
    <x v="1"/>
    <x v="40"/>
  </r>
  <r>
    <n v="3872"/>
    <x v="3867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x v="78"/>
    <b v="0"/>
    <s v="theater/musical"/>
    <x v="50"/>
    <s v="N/A"/>
    <x v="1"/>
    <x v="40"/>
  </r>
  <r>
    <n v="3873"/>
    <x v="3868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x v="78"/>
    <b v="0"/>
    <s v="theater/musical"/>
    <x v="50"/>
    <s v="N/A"/>
    <x v="1"/>
    <x v="40"/>
  </r>
  <r>
    <n v="3874"/>
    <x v="3869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x v="78"/>
    <b v="0"/>
    <s v="theater/musical"/>
    <x v="50"/>
    <s v="N/A"/>
    <x v="1"/>
    <x v="40"/>
  </r>
  <r>
    <n v="3875"/>
    <x v="3870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x v="78"/>
    <b v="0"/>
    <s v="theater/musical"/>
    <x v="50"/>
    <s v="N/A"/>
    <x v="1"/>
    <x v="40"/>
  </r>
  <r>
    <n v="3876"/>
    <x v="3871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x v="67"/>
    <b v="0"/>
    <s v="theater/musical"/>
    <x v="226"/>
    <n v="44.76"/>
    <x v="1"/>
    <x v="40"/>
  </r>
  <r>
    <n v="3877"/>
    <x v="3872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x v="25"/>
    <b v="0"/>
    <s v="theater/musical"/>
    <x v="62"/>
    <n v="88.64"/>
    <x v="1"/>
    <x v="40"/>
  </r>
  <r>
    <n v="3878"/>
    <x v="3873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x v="29"/>
    <b v="0"/>
    <s v="theater/musical"/>
    <x v="50"/>
    <n v="10"/>
    <x v="1"/>
    <x v="40"/>
  </r>
  <r>
    <n v="3879"/>
    <x v="3874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x v="78"/>
    <b v="0"/>
    <s v="theater/musical"/>
    <x v="50"/>
    <s v="N/A"/>
    <x v="1"/>
    <x v="40"/>
  </r>
  <r>
    <n v="3880"/>
    <x v="3875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x v="57"/>
    <b v="0"/>
    <s v="theater/musical"/>
    <x v="55"/>
    <n v="57.65"/>
    <x v="1"/>
    <x v="40"/>
  </r>
  <r>
    <n v="3881"/>
    <x v="3876"/>
    <s v="A musical journey coming to the Blue Venue at the 2017 Orlando Fringe Festival!"/>
    <n v="500"/>
    <x v="379"/>
    <x v="1"/>
    <x v="0"/>
    <s v="USD"/>
    <n v="1487550399"/>
    <n v="1484958399"/>
    <b v="0"/>
    <x v="29"/>
    <b v="0"/>
    <s v="theater/musical"/>
    <x v="62"/>
    <n v="25"/>
    <x v="1"/>
    <x v="40"/>
  </r>
  <r>
    <n v="3882"/>
    <x v="3877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x v="78"/>
    <b v="0"/>
    <s v="theater/musical"/>
    <x v="50"/>
    <s v="N/A"/>
    <x v="1"/>
    <x v="40"/>
  </r>
  <r>
    <n v="3883"/>
    <x v="3878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x v="78"/>
    <b v="0"/>
    <s v="theater/musical"/>
    <x v="50"/>
    <s v="N/A"/>
    <x v="1"/>
    <x v="40"/>
  </r>
  <r>
    <n v="3884"/>
    <x v="3879"/>
    <s v="The Group M3 is striving to give one of the poorest towns in the country hope again this Easter Holiday."/>
    <n v="10000"/>
    <x v="117"/>
    <x v="1"/>
    <x v="0"/>
    <s v="USD"/>
    <n v="1427479192"/>
    <n v="1425322792"/>
    <b v="0"/>
    <x v="78"/>
    <b v="0"/>
    <s v="theater/musical"/>
    <x v="50"/>
    <s v="N/A"/>
    <x v="1"/>
    <x v="40"/>
  </r>
  <r>
    <n v="3885"/>
    <x v="3880"/>
    <s v="A LIVE musical spectacular theatrical experience of The Beatles recording sessions at Abbey Road Studios."/>
    <n v="375000"/>
    <x v="117"/>
    <x v="1"/>
    <x v="0"/>
    <s v="USD"/>
    <n v="1462834191"/>
    <n v="1460242191"/>
    <b v="0"/>
    <x v="78"/>
    <b v="0"/>
    <s v="theater/musical"/>
    <x v="50"/>
    <s v="N/A"/>
    <x v="1"/>
    <x v="40"/>
  </r>
  <r>
    <n v="3886"/>
    <x v="3881"/>
    <n v="1"/>
    <n v="10000"/>
    <x v="117"/>
    <x v="1"/>
    <x v="2"/>
    <s v="AUD"/>
    <n v="1418275702"/>
    <n v="1415683702"/>
    <b v="0"/>
    <x v="78"/>
    <b v="0"/>
    <s v="theater/musical"/>
    <x v="50"/>
    <s v="N/A"/>
    <x v="1"/>
    <x v="40"/>
  </r>
  <r>
    <n v="3887"/>
    <x v="3882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x v="84"/>
    <b v="0"/>
    <s v="theater/musical"/>
    <x v="53"/>
    <n v="17.5"/>
    <x v="1"/>
    <x v="40"/>
  </r>
  <r>
    <n v="3888"/>
    <x v="3883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x v="25"/>
    <b v="0"/>
    <s v="theater/plays"/>
    <x v="117"/>
    <n v="38.71"/>
    <x v="1"/>
    <x v="6"/>
  </r>
  <r>
    <n v="3889"/>
    <x v="3884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x v="82"/>
    <b v="0"/>
    <s v="theater/plays"/>
    <x v="60"/>
    <n v="13.11"/>
    <x v="1"/>
    <x v="6"/>
  </r>
  <r>
    <n v="3890"/>
    <x v="3885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x v="22"/>
    <b v="0"/>
    <s v="theater/plays"/>
    <x v="123"/>
    <n v="315.5"/>
    <x v="1"/>
    <x v="6"/>
  </r>
  <r>
    <n v="3891"/>
    <x v="3886"/>
    <s v="A comedy about a mime who dreams of becoming a stand up comedian."/>
    <n v="800"/>
    <x v="92"/>
    <x v="2"/>
    <x v="0"/>
    <s v="USD"/>
    <n v="1427086740"/>
    <n v="1424488244"/>
    <b v="0"/>
    <x v="63"/>
    <b v="0"/>
    <s v="theater/plays"/>
    <x v="69"/>
    <n v="37.14"/>
    <x v="1"/>
    <x v="6"/>
  </r>
  <r>
    <n v="3892"/>
    <x v="3887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x v="78"/>
    <b v="0"/>
    <s v="theater/plays"/>
    <x v="50"/>
    <s v="N/A"/>
    <x v="1"/>
    <x v="6"/>
  </r>
  <r>
    <n v="3893"/>
    <x v="3888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x v="87"/>
    <b v="0"/>
    <s v="theater/plays"/>
    <x v="66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x v="202"/>
    <b v="0"/>
    <s v="theater/plays"/>
    <x v="56"/>
    <n v="47.27"/>
    <x v="1"/>
    <x v="6"/>
  </r>
  <r>
    <n v="3895"/>
    <x v="3890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x v="29"/>
    <b v="0"/>
    <s v="theater/plays"/>
    <x v="62"/>
    <n v="50"/>
    <x v="1"/>
    <x v="6"/>
  </r>
  <r>
    <n v="3896"/>
    <x v="3891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x v="80"/>
    <b v="0"/>
    <s v="theater/plays"/>
    <x v="57"/>
    <n v="42.5"/>
    <x v="1"/>
    <x v="6"/>
  </r>
  <r>
    <n v="3897"/>
    <x v="3892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x v="73"/>
    <b v="0"/>
    <s v="theater/plays"/>
    <x v="82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x v="38"/>
    <b v="0"/>
    <s v="theater/plays"/>
    <x v="69"/>
    <n v="50.88"/>
    <x v="1"/>
    <x v="6"/>
  </r>
  <r>
    <n v="3899"/>
    <x v="3894"/>
    <s v="More than just a play, RAIN is an outreach to hurting people who feel disengaged or rejected by others."/>
    <n v="10000"/>
    <x v="366"/>
    <x v="2"/>
    <x v="0"/>
    <s v="USD"/>
    <n v="1407868561"/>
    <n v="1406140561"/>
    <b v="0"/>
    <x v="84"/>
    <b v="0"/>
    <s v="theater/plays"/>
    <x v="60"/>
    <n v="62.5"/>
    <x v="1"/>
    <x v="6"/>
  </r>
  <r>
    <n v="3900"/>
    <x v="3895"/>
    <s v="HUB Theatre Group collaborates with local artists to present John Logan's RED to the community."/>
    <n v="2500"/>
    <x v="2503"/>
    <x v="2"/>
    <x v="0"/>
    <s v="USD"/>
    <n v="1433988791"/>
    <n v="1431396791"/>
    <b v="0"/>
    <x v="81"/>
    <b v="0"/>
    <s v="theater/plays"/>
    <x v="62"/>
    <n v="27"/>
    <x v="1"/>
    <x v="6"/>
  </r>
  <r>
    <n v="3901"/>
    <x v="3896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x v="29"/>
    <b v="0"/>
    <s v="theater/plays"/>
    <x v="60"/>
    <n v="25"/>
    <x v="1"/>
    <x v="6"/>
  </r>
  <r>
    <n v="3902"/>
    <x v="3897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x v="162"/>
    <b v="0"/>
    <s v="theater/plays"/>
    <x v="190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x v="78"/>
    <b v="0"/>
    <s v="theater/plays"/>
    <x v="50"/>
    <s v="N/A"/>
    <x v="1"/>
    <x v="6"/>
  </r>
  <r>
    <n v="3904"/>
    <x v="3899"/>
    <s v="A play that will cover 4000 years of black history."/>
    <n v="10000"/>
    <x v="158"/>
    <x v="2"/>
    <x v="0"/>
    <s v="USD"/>
    <n v="1429074240"/>
    <n v="1427866200"/>
    <b v="0"/>
    <x v="84"/>
    <b v="0"/>
    <s v="theater/plays"/>
    <x v="5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x v="63"/>
    <b v="0"/>
    <s v="theater/plays"/>
    <x v="81"/>
    <n v="24.71"/>
    <x v="1"/>
    <x v="6"/>
  </r>
  <r>
    <n v="3906"/>
    <x v="3901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x v="38"/>
    <b v="0"/>
    <s v="theater/plays"/>
    <x v="356"/>
    <n v="63.13"/>
    <x v="1"/>
    <x v="6"/>
  </r>
  <r>
    <n v="3907"/>
    <x v="3902"/>
    <s v="Burqa&amp;Rifle dramatizes the  encounter between two women -- a vigilante and a convert to Islam."/>
    <n v="1000"/>
    <x v="358"/>
    <x v="2"/>
    <x v="0"/>
    <s v="USD"/>
    <n v="1414354080"/>
    <n v="1411587606"/>
    <b v="0"/>
    <x v="80"/>
    <b v="0"/>
    <s v="theater/plays"/>
    <x v="77"/>
    <n v="38.25"/>
    <x v="1"/>
    <x v="6"/>
  </r>
  <r>
    <n v="3908"/>
    <x v="3903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x v="80"/>
    <b v="0"/>
    <s v="theater/plays"/>
    <x v="114"/>
    <n v="16.25"/>
    <x v="1"/>
    <x v="6"/>
  </r>
  <r>
    <n v="3909"/>
    <x v="3904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x v="80"/>
    <b v="0"/>
    <s v="theater/plays"/>
    <x v="50"/>
    <n v="33.75"/>
    <x v="1"/>
    <x v="6"/>
  </r>
  <r>
    <n v="3910"/>
    <x v="3905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x v="83"/>
    <b v="0"/>
    <s v="theater/plays"/>
    <x v="56"/>
    <n v="61.67"/>
    <x v="1"/>
    <x v="6"/>
  </r>
  <r>
    <n v="3911"/>
    <x v="3906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x v="17"/>
    <b v="0"/>
    <s v="theater/plays"/>
    <x v="121"/>
    <n v="83.14"/>
    <x v="1"/>
    <x v="6"/>
  </r>
  <r>
    <n v="3912"/>
    <x v="3907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x v="29"/>
    <b v="0"/>
    <s v="theater/plays"/>
    <x v="50"/>
    <n v="1"/>
    <x v="1"/>
    <x v="6"/>
  </r>
  <r>
    <n v="3913"/>
    <x v="3908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x v="63"/>
    <b v="0"/>
    <s v="theater/plays"/>
    <x v="54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x v="74"/>
    <b v="0"/>
    <s v="theater/plays"/>
    <x v="71"/>
    <n v="33.67"/>
    <x v="1"/>
    <x v="6"/>
  </r>
  <r>
    <n v="3915"/>
    <x v="3910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x v="29"/>
    <b v="0"/>
    <s v="theater/plays"/>
    <x v="50"/>
    <n v="5"/>
    <x v="1"/>
    <x v="6"/>
  </r>
  <r>
    <n v="3916"/>
    <x v="3911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x v="78"/>
    <b v="0"/>
    <s v="theater/plays"/>
    <x v="50"/>
    <s v="N/A"/>
    <x v="1"/>
    <x v="6"/>
  </r>
  <r>
    <n v="3917"/>
    <x v="3912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x v="29"/>
    <b v="0"/>
    <s v="theater/plays"/>
    <x v="50"/>
    <n v="10"/>
    <x v="1"/>
    <x v="6"/>
  </r>
  <r>
    <n v="3918"/>
    <x v="3913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x v="83"/>
    <b v="0"/>
    <s v="theater/plays"/>
    <x v="50"/>
    <n v="40"/>
    <x v="1"/>
    <x v="6"/>
  </r>
  <r>
    <n v="3919"/>
    <x v="3914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x v="83"/>
    <b v="0"/>
    <s v="theater/plays"/>
    <x v="53"/>
    <n v="30"/>
    <x v="1"/>
    <x v="6"/>
  </r>
  <r>
    <n v="3920"/>
    <x v="3915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x v="83"/>
    <b v="0"/>
    <s v="theater/plays"/>
    <x v="62"/>
    <n v="45"/>
    <x v="1"/>
    <x v="6"/>
  </r>
  <r>
    <n v="3921"/>
    <x v="3916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x v="78"/>
    <b v="0"/>
    <s v="theater/plays"/>
    <x v="50"/>
    <s v="N/A"/>
    <x v="1"/>
    <x v="6"/>
  </r>
  <r>
    <n v="3922"/>
    <x v="3917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x v="79"/>
    <b v="0"/>
    <s v="theater/plays"/>
    <x v="59"/>
    <n v="10.17"/>
    <x v="1"/>
    <x v="6"/>
  </r>
  <r>
    <n v="3923"/>
    <x v="3918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x v="57"/>
    <b v="0"/>
    <s v="theater/plays"/>
    <x v="81"/>
    <n v="81.41"/>
    <x v="1"/>
    <x v="6"/>
  </r>
  <r>
    <n v="3924"/>
    <x v="3919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x v="244"/>
    <b v="0"/>
    <s v="theater/plays"/>
    <x v="77"/>
    <n v="57.25"/>
    <x v="1"/>
    <x v="6"/>
  </r>
  <r>
    <n v="3925"/>
    <x v="3920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x v="83"/>
    <b v="0"/>
    <s v="theater/plays"/>
    <x v="54"/>
    <n v="5"/>
    <x v="1"/>
    <x v="6"/>
  </r>
  <r>
    <n v="3926"/>
    <x v="3921"/>
    <s v="Producing syllabus-relevant theatre targeted to HSC students on the NSW Central Coast"/>
    <n v="5000"/>
    <x v="493"/>
    <x v="2"/>
    <x v="2"/>
    <s v="AUD"/>
    <n v="1419645748"/>
    <n v="1417053748"/>
    <b v="0"/>
    <x v="29"/>
    <b v="0"/>
    <s v="theater/plays"/>
    <x v="50"/>
    <n v="15"/>
    <x v="1"/>
    <x v="6"/>
  </r>
  <r>
    <n v="3927"/>
    <x v="3922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x v="84"/>
    <b v="0"/>
    <s v="theater/plays"/>
    <x v="60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x v="63"/>
    <b v="0"/>
    <s v="theater/plays"/>
    <x v="55"/>
    <n v="93"/>
    <x v="1"/>
    <x v="6"/>
  </r>
  <r>
    <n v="3929"/>
    <x v="3924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x v="25"/>
    <b v="0"/>
    <s v="theater/plays"/>
    <x v="53"/>
    <n v="32.36"/>
    <x v="1"/>
    <x v="6"/>
  </r>
  <r>
    <n v="3930"/>
    <x v="3925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x v="78"/>
    <b v="0"/>
    <s v="theater/plays"/>
    <x v="50"/>
    <s v="N/A"/>
    <x v="1"/>
    <x v="6"/>
  </r>
  <r>
    <n v="3931"/>
    <x v="3926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x v="78"/>
    <b v="0"/>
    <s v="theater/plays"/>
    <x v="50"/>
    <s v="N/A"/>
    <x v="1"/>
    <x v="6"/>
  </r>
  <r>
    <n v="3932"/>
    <x v="3927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x v="29"/>
    <b v="0"/>
    <s v="theater/plays"/>
    <x v="50"/>
    <n v="1"/>
    <x v="1"/>
    <x v="6"/>
  </r>
  <r>
    <n v="3933"/>
    <x v="3928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x v="8"/>
    <b v="0"/>
    <s v="theater/plays"/>
    <x v="63"/>
    <n v="91.83"/>
    <x v="1"/>
    <x v="6"/>
  </r>
  <r>
    <n v="3934"/>
    <x v="3929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x v="8"/>
    <b v="0"/>
    <s v="theater/plays"/>
    <x v="57"/>
    <n v="45.83"/>
    <x v="1"/>
    <x v="6"/>
  </r>
  <r>
    <n v="3935"/>
    <x v="3930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x v="23"/>
    <b v="0"/>
    <s v="theater/plays"/>
    <x v="156"/>
    <n v="57.17"/>
    <x v="1"/>
    <x v="6"/>
  </r>
  <r>
    <n v="3936"/>
    <x v="3931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x v="78"/>
    <b v="0"/>
    <s v="theater/plays"/>
    <x v="50"/>
    <s v="N/A"/>
    <x v="1"/>
    <x v="6"/>
  </r>
  <r>
    <n v="3937"/>
    <x v="3932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x v="73"/>
    <b v="0"/>
    <s v="theater/plays"/>
    <x v="374"/>
    <n v="248.5"/>
    <x v="1"/>
    <x v="6"/>
  </r>
  <r>
    <n v="3938"/>
    <x v="393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x v="81"/>
    <b v="0"/>
    <s v="theater/plays"/>
    <x v="81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x v="29"/>
    <b v="0"/>
    <s v="theater/plays"/>
    <x v="50"/>
    <n v="5"/>
    <x v="1"/>
    <x v="6"/>
  </r>
  <r>
    <n v="3940"/>
    <x v="3935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x v="84"/>
    <b v="0"/>
    <s v="theater/plays"/>
    <x v="5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x v="84"/>
    <b v="0"/>
    <s v="theater/plays"/>
    <x v="60"/>
    <n v="25"/>
    <x v="1"/>
    <x v="6"/>
  </r>
  <r>
    <n v="3942"/>
    <x v="3937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x v="78"/>
    <b v="0"/>
    <s v="theater/plays"/>
    <x v="50"/>
    <s v="N/A"/>
    <x v="1"/>
    <x v="6"/>
  </r>
  <r>
    <n v="3943"/>
    <x v="3938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x v="62"/>
    <b v="0"/>
    <s v="theater/plays"/>
    <x v="71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x v="78"/>
    <b v="0"/>
    <s v="theater/plays"/>
    <x v="50"/>
    <s v="N/A"/>
    <x v="1"/>
    <x v="6"/>
  </r>
  <r>
    <n v="3945"/>
    <x v="3940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x v="29"/>
    <b v="0"/>
    <s v="theater/plays"/>
    <x v="50"/>
    <n v="5"/>
    <x v="1"/>
    <x v="6"/>
  </r>
  <r>
    <n v="3946"/>
    <x v="3941"/>
    <s v="Dr. Mecurio's is an original work of fantasy designed and written for the stage."/>
    <n v="6000"/>
    <x v="666"/>
    <x v="2"/>
    <x v="0"/>
    <s v="USD"/>
    <n v="1425110400"/>
    <n v="1422388822"/>
    <b v="0"/>
    <x v="81"/>
    <b v="0"/>
    <s v="theater/plays"/>
    <x v="56"/>
    <n v="39"/>
    <x v="1"/>
    <x v="6"/>
  </r>
  <r>
    <n v="3947"/>
    <x v="3942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x v="84"/>
    <b v="0"/>
    <s v="theater/plays"/>
    <x v="56"/>
    <n v="50.5"/>
    <x v="1"/>
    <x v="6"/>
  </r>
  <r>
    <n v="3948"/>
    <x v="3943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x v="78"/>
    <b v="0"/>
    <s v="theater/plays"/>
    <x v="50"/>
    <s v="N/A"/>
    <x v="1"/>
    <x v="6"/>
  </r>
  <r>
    <n v="3949"/>
    <x v="3944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x v="58"/>
    <b v="0"/>
    <s v="theater/plays"/>
    <x v="63"/>
    <n v="49.28"/>
    <x v="1"/>
    <x v="6"/>
  </r>
  <r>
    <n v="3950"/>
    <x v="3945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x v="29"/>
    <b v="0"/>
    <s v="theater/plays"/>
    <x v="60"/>
    <n v="25"/>
    <x v="1"/>
    <x v="6"/>
  </r>
  <r>
    <n v="3951"/>
    <x v="3946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x v="29"/>
    <b v="0"/>
    <s v="theater/plays"/>
    <x v="50"/>
    <n v="1"/>
    <x v="1"/>
    <x v="6"/>
  </r>
  <r>
    <n v="3952"/>
    <x v="3947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x v="29"/>
    <b v="0"/>
    <s v="theater/plays"/>
    <x v="50"/>
    <n v="25"/>
    <x v="1"/>
    <x v="6"/>
  </r>
  <r>
    <n v="3953"/>
    <x v="3948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x v="78"/>
    <b v="0"/>
    <s v="theater/plays"/>
    <x v="50"/>
    <s v="N/A"/>
    <x v="1"/>
    <x v="6"/>
  </r>
  <r>
    <n v="3954"/>
    <x v="3949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x v="78"/>
    <b v="0"/>
    <s v="theater/plays"/>
    <x v="50"/>
    <s v="N/A"/>
    <x v="1"/>
    <x v="6"/>
  </r>
  <r>
    <n v="3955"/>
    <x v="3950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x v="22"/>
    <b v="0"/>
    <s v="theater/plays"/>
    <x v="148"/>
    <n v="53.13"/>
    <x v="1"/>
    <x v="6"/>
  </r>
  <r>
    <n v="3956"/>
    <x v="3951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x v="78"/>
    <b v="0"/>
    <s v="theater/plays"/>
    <x v="50"/>
    <s v="N/A"/>
    <x v="1"/>
    <x v="6"/>
  </r>
  <r>
    <n v="3957"/>
    <x v="3952"/>
    <s v="A play about something, or maybe nothing. Four actors depicting all 9 seasons of Seinfeld in 90 minutes."/>
    <n v="28000"/>
    <x v="1001"/>
    <x v="2"/>
    <x v="0"/>
    <s v="USD"/>
    <n v="1468020354"/>
    <n v="1464045954"/>
    <b v="0"/>
    <x v="29"/>
    <b v="0"/>
    <s v="theater/plays"/>
    <x v="50"/>
    <n v="7"/>
    <x v="1"/>
    <x v="6"/>
  </r>
  <r>
    <n v="3958"/>
    <x v="3953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x v="38"/>
    <b v="0"/>
    <s v="theater/plays"/>
    <x v="188"/>
    <n v="40.06"/>
    <x v="1"/>
    <x v="6"/>
  </r>
  <r>
    <n v="3959"/>
    <x v="3954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x v="8"/>
    <b v="0"/>
    <s v="theater/plays"/>
    <x v="148"/>
    <n v="24.33"/>
    <x v="1"/>
    <x v="6"/>
  </r>
  <r>
    <n v="3960"/>
    <x v="3955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x v="80"/>
    <b v="0"/>
    <s v="theater/plays"/>
    <x v="53"/>
    <n v="11.25"/>
    <x v="1"/>
    <x v="6"/>
  </r>
  <r>
    <n v="3961"/>
    <x v="3956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x v="84"/>
    <b v="0"/>
    <s v="theater/plays"/>
    <x v="50"/>
    <n v="10.5"/>
    <x v="1"/>
    <x v="6"/>
  </r>
  <r>
    <n v="3962"/>
    <x v="3957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x v="83"/>
    <b v="0"/>
    <s v="theater/plays"/>
    <x v="56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x v="78"/>
    <b v="0"/>
    <s v="theater/plays"/>
    <x v="50"/>
    <s v="N/A"/>
    <x v="1"/>
    <x v="6"/>
  </r>
  <r>
    <n v="3964"/>
    <x v="3959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x v="83"/>
    <b v="0"/>
    <s v="theater/plays"/>
    <x v="52"/>
    <n v="42"/>
    <x v="1"/>
    <x v="6"/>
  </r>
  <r>
    <n v="3965"/>
    <x v="3960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x v="80"/>
    <b v="0"/>
    <s v="theater/plays"/>
    <x v="51"/>
    <n v="71.25"/>
    <x v="1"/>
    <x v="6"/>
  </r>
  <r>
    <n v="3966"/>
    <x v="3961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x v="84"/>
    <b v="0"/>
    <s v="theater/plays"/>
    <x v="60"/>
    <n v="22.5"/>
    <x v="1"/>
    <x v="6"/>
  </r>
  <r>
    <n v="3967"/>
    <x v="3962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x v="73"/>
    <b v="0"/>
    <s v="theater/plays"/>
    <x v="148"/>
    <n v="41"/>
    <x v="1"/>
    <x v="6"/>
  </r>
  <r>
    <n v="3968"/>
    <x v="3963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x v="202"/>
    <b v="0"/>
    <s v="theater/plays"/>
    <x v="57"/>
    <n v="47.91"/>
    <x v="1"/>
    <x v="6"/>
  </r>
  <r>
    <n v="3969"/>
    <x v="3964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x v="79"/>
    <b v="0"/>
    <s v="theater/plays"/>
    <x v="113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x v="84"/>
    <b v="0"/>
    <s v="theater/plays"/>
    <x v="50"/>
    <n v="5.5"/>
    <x v="1"/>
    <x v="6"/>
  </r>
  <r>
    <n v="3971"/>
    <x v="3966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x v="79"/>
    <b v="0"/>
    <s v="theater/plays"/>
    <x v="60"/>
    <n v="22.67"/>
    <x v="1"/>
    <x v="6"/>
  </r>
  <r>
    <n v="3972"/>
    <x v="3967"/>
    <s v="We're a horror based theatre company in Oklahoma City beginning our first season of shows."/>
    <n v="1000"/>
    <x v="2518"/>
    <x v="2"/>
    <x v="0"/>
    <s v="USD"/>
    <n v="1423186634"/>
    <n v="1418002634"/>
    <b v="0"/>
    <x v="22"/>
    <b v="0"/>
    <s v="theater/plays"/>
    <x v="70"/>
    <n v="26.38"/>
    <x v="1"/>
    <x v="6"/>
  </r>
  <r>
    <n v="3973"/>
    <x v="3968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x v="77"/>
    <b v="0"/>
    <s v="theater/plays"/>
    <x v="375"/>
    <n v="105.54"/>
    <x v="1"/>
    <x v="6"/>
  </r>
  <r>
    <n v="3974"/>
    <x v="3969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x v="202"/>
    <b v="0"/>
    <s v="theater/plays"/>
    <x v="188"/>
    <n v="29.09"/>
    <x v="1"/>
    <x v="6"/>
  </r>
  <r>
    <n v="3975"/>
    <x v="3970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x v="78"/>
    <b v="0"/>
    <s v="theater/plays"/>
    <x v="50"/>
    <s v="N/A"/>
    <x v="1"/>
    <x v="6"/>
  </r>
  <r>
    <n v="3976"/>
    <x v="3971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x v="73"/>
    <b v="0"/>
    <s v="theater/plays"/>
    <x v="216"/>
    <n v="62"/>
    <x v="1"/>
    <x v="6"/>
  </r>
  <r>
    <n v="3977"/>
    <x v="3972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x v="79"/>
    <b v="0"/>
    <s v="theater/plays"/>
    <x v="60"/>
    <n v="217.5"/>
    <x v="1"/>
    <x v="6"/>
  </r>
  <r>
    <n v="3978"/>
    <x v="3973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x v="22"/>
    <b v="0"/>
    <s v="theater/plays"/>
    <x v="57"/>
    <n v="26.75"/>
    <x v="1"/>
    <x v="6"/>
  </r>
  <r>
    <n v="3979"/>
    <x v="3974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x v="79"/>
    <b v="0"/>
    <s v="theater/plays"/>
    <x v="53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x v="63"/>
    <b v="0"/>
    <s v="theater/plays"/>
    <x v="82"/>
    <n v="64.290000000000006"/>
    <x v="1"/>
    <x v="6"/>
  </r>
  <r>
    <n v="3981"/>
    <x v="3357"/>
    <s v="A Theatrical Production Celebrating the Lebanese Culture and the Human Spirit in Time of War."/>
    <n v="30000"/>
    <x v="1281"/>
    <x v="2"/>
    <x v="0"/>
    <s v="USD"/>
    <n v="1468729149"/>
    <n v="1463545149"/>
    <b v="0"/>
    <x v="63"/>
    <b v="0"/>
    <s v="theater/plays"/>
    <x v="65"/>
    <n v="175"/>
    <x v="1"/>
    <x v="6"/>
  </r>
  <r>
    <n v="3982"/>
    <x v="3976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x v="81"/>
    <b v="0"/>
    <s v="theater/plays"/>
    <x v="68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x v="67"/>
    <b v="0"/>
    <s v="theater/plays"/>
    <x v="131"/>
    <n v="84.28"/>
    <x v="1"/>
    <x v="6"/>
  </r>
  <r>
    <n v="3984"/>
    <x v="3978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x v="73"/>
    <b v="0"/>
    <s v="theater/plays"/>
    <x v="5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x v="10"/>
    <b v="0"/>
    <s v="theater/plays"/>
    <x v="188"/>
    <n v="33.74"/>
    <x v="1"/>
    <x v="6"/>
  </r>
  <r>
    <n v="3986"/>
    <x v="3980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x v="62"/>
    <b v="0"/>
    <s v="theater/plays"/>
    <x v="54"/>
    <n v="37.54"/>
    <x v="1"/>
    <x v="6"/>
  </r>
  <r>
    <n v="3987"/>
    <x v="3981"/>
    <s v="Write Now 5 is a new writing festival in south east London promoting new work from emerging playwrights."/>
    <n v="400"/>
    <x v="118"/>
    <x v="2"/>
    <x v="1"/>
    <s v="GBP"/>
    <n v="1400278290"/>
    <n v="1399414290"/>
    <b v="0"/>
    <x v="62"/>
    <b v="0"/>
    <s v="theater/plays"/>
    <x v="151"/>
    <n v="11.62"/>
    <x v="1"/>
    <x v="6"/>
  </r>
  <r>
    <n v="3988"/>
    <x v="3982"/>
    <s v="An evening of of stories based both in myth and truth."/>
    <n v="1500"/>
    <x v="573"/>
    <x v="2"/>
    <x v="0"/>
    <s v="USD"/>
    <n v="1440813413"/>
    <n v="1439517413"/>
    <b v="0"/>
    <x v="80"/>
    <b v="0"/>
    <s v="theater/plays"/>
    <x v="53"/>
    <n v="8"/>
    <x v="1"/>
    <x v="6"/>
  </r>
  <r>
    <n v="3989"/>
    <x v="3983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x v="78"/>
    <b v="0"/>
    <s v="theater/plays"/>
    <x v="50"/>
    <s v="N/A"/>
    <x v="1"/>
    <x v="6"/>
  </r>
  <r>
    <n v="3990"/>
    <x v="3984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x v="83"/>
    <b v="0"/>
    <s v="theater/plays"/>
    <x v="65"/>
    <n v="23"/>
    <x v="1"/>
    <x v="6"/>
  </r>
  <r>
    <n v="3991"/>
    <x v="3985"/>
    <s v="North Texas first actor-driven theatre company needs your help"/>
    <n v="500"/>
    <x v="173"/>
    <x v="2"/>
    <x v="0"/>
    <s v="USD"/>
    <n v="1433086082"/>
    <n v="1430494082"/>
    <b v="0"/>
    <x v="29"/>
    <b v="0"/>
    <s v="theater/plays"/>
    <x v="68"/>
    <n v="100"/>
    <x v="1"/>
    <x v="6"/>
  </r>
  <r>
    <n v="3992"/>
    <x v="3986"/>
    <s v="A richly textured and intellectually powerful social commentary about family, community and America."/>
    <n v="10000"/>
    <x v="2526"/>
    <x v="2"/>
    <x v="0"/>
    <s v="USD"/>
    <n v="1449876859"/>
    <n v="1444689259"/>
    <b v="0"/>
    <x v="82"/>
    <b v="0"/>
    <s v="theater/plays"/>
    <x v="62"/>
    <n v="60.11"/>
    <x v="1"/>
    <x v="6"/>
  </r>
  <r>
    <n v="3993"/>
    <x v="3987"/>
    <s v="I am seeking to turn my collection of urban poetry into a stage play. My desire is to inspire victims to heal."/>
    <n v="50000"/>
    <x v="158"/>
    <x v="2"/>
    <x v="0"/>
    <s v="USD"/>
    <n v="1431549912"/>
    <n v="1428957912"/>
    <b v="0"/>
    <x v="29"/>
    <b v="0"/>
    <s v="theater/plays"/>
    <x v="50"/>
    <n v="3"/>
    <x v="1"/>
    <x v="6"/>
  </r>
  <r>
    <n v="3994"/>
    <x v="3988"/>
    <s v="Is Henson willing to dare risk a theatrical speaking tour of his North Pole adventures...and more?"/>
    <n v="2000"/>
    <x v="139"/>
    <x v="2"/>
    <x v="0"/>
    <s v="USD"/>
    <n v="1405761690"/>
    <n v="1403169690"/>
    <b v="0"/>
    <x v="29"/>
    <b v="0"/>
    <s v="theater/plays"/>
    <x v="50"/>
    <n v="5"/>
    <x v="1"/>
    <x v="6"/>
  </r>
  <r>
    <n v="3995"/>
    <x v="3989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x v="80"/>
    <b v="0"/>
    <s v="theater/plays"/>
    <x v="131"/>
    <n v="17.5"/>
    <x v="1"/>
    <x v="6"/>
  </r>
  <r>
    <n v="3996"/>
    <x v="3990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x v="57"/>
    <b v="0"/>
    <s v="theater/plays"/>
    <x v="123"/>
    <n v="29.24"/>
    <x v="1"/>
    <x v="6"/>
  </r>
  <r>
    <n v="3997"/>
    <x v="3991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x v="78"/>
    <b v="0"/>
    <s v="theater/plays"/>
    <x v="50"/>
    <s v="N/A"/>
    <x v="1"/>
    <x v="6"/>
  </r>
  <r>
    <n v="3998"/>
    <x v="3992"/>
    <s v="Forsaken Angels, a powerful new play by William Leary, author of DCMTA's Best Of 2014 Play Masquerade."/>
    <n v="1250"/>
    <x v="526"/>
    <x v="2"/>
    <x v="0"/>
    <s v="USD"/>
    <n v="1427580426"/>
    <n v="1424992026"/>
    <b v="0"/>
    <x v="8"/>
    <b v="0"/>
    <s v="theater/plays"/>
    <x v="219"/>
    <n v="59.58"/>
    <x v="1"/>
    <x v="6"/>
  </r>
  <r>
    <n v="3999"/>
    <x v="3993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x v="25"/>
    <b v="0"/>
    <s v="theater/plays"/>
    <x v="123"/>
    <n v="82.57"/>
    <x v="1"/>
    <x v="6"/>
  </r>
  <r>
    <n v="4000"/>
    <x v="3994"/>
    <s v="An Enticing Trip into the World of Assisted Dying"/>
    <n v="8000"/>
    <x v="115"/>
    <x v="2"/>
    <x v="0"/>
    <s v="USD"/>
    <n v="1462631358"/>
    <n v="1457450958"/>
    <b v="0"/>
    <x v="29"/>
    <b v="0"/>
    <s v="theater/plays"/>
    <x v="50"/>
    <n v="10"/>
    <x v="1"/>
    <x v="6"/>
  </r>
  <r>
    <n v="4001"/>
    <x v="3995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x v="25"/>
    <b v="0"/>
    <s v="theater/plays"/>
    <x v="151"/>
    <n v="32.36"/>
    <x v="1"/>
    <x v="6"/>
  </r>
  <r>
    <n v="4002"/>
    <x v="3996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x v="80"/>
    <b v="0"/>
    <s v="theater/plays"/>
    <x v="53"/>
    <n v="5.75"/>
    <x v="1"/>
    <x v="6"/>
  </r>
  <r>
    <n v="4003"/>
    <x v="3997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x v="84"/>
    <b v="0"/>
    <s v="theater/plays"/>
    <x v="54"/>
    <n v="100.5"/>
    <x v="1"/>
    <x v="6"/>
  </r>
  <r>
    <n v="4004"/>
    <x v="3998"/>
    <s v="Help Launch The Queen Into South Florida!"/>
    <n v="500"/>
    <x v="116"/>
    <x v="2"/>
    <x v="0"/>
    <s v="USD"/>
    <n v="1412740457"/>
    <n v="1410148457"/>
    <b v="0"/>
    <x v="29"/>
    <b v="0"/>
    <s v="theater/plays"/>
    <x v="50"/>
    <n v="1"/>
    <x v="1"/>
    <x v="6"/>
  </r>
  <r>
    <n v="4005"/>
    <x v="3999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x v="84"/>
    <b v="0"/>
    <s v="theater/plays"/>
    <x v="60"/>
    <n v="20"/>
    <x v="1"/>
    <x v="6"/>
  </r>
  <r>
    <n v="4006"/>
    <x v="4000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x v="29"/>
    <b v="0"/>
    <s v="theater/plays"/>
    <x v="50"/>
    <n v="2"/>
    <x v="1"/>
    <x v="6"/>
  </r>
  <r>
    <n v="4007"/>
    <x v="3988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x v="29"/>
    <b v="0"/>
    <s v="theater/plays"/>
    <x v="50"/>
    <n v="5"/>
    <x v="1"/>
    <x v="6"/>
  </r>
  <r>
    <n v="4008"/>
    <x v="4001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x v="80"/>
    <b v="0"/>
    <s v="theater/plays"/>
    <x v="52"/>
    <n v="15"/>
    <x v="1"/>
    <x v="6"/>
  </r>
  <r>
    <n v="4009"/>
    <x v="4002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x v="83"/>
    <b v="0"/>
    <s v="theater/plays"/>
    <x v="65"/>
    <n v="25"/>
    <x v="1"/>
    <x v="6"/>
  </r>
  <r>
    <n v="4010"/>
    <x v="4003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x v="44"/>
    <b v="0"/>
    <s v="theater/plays"/>
    <x v="148"/>
    <n v="45.84"/>
    <x v="1"/>
    <x v="6"/>
  </r>
  <r>
    <n v="4011"/>
    <x v="4004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x v="80"/>
    <b v="0"/>
    <s v="theater/plays"/>
    <x v="59"/>
    <n v="4.75"/>
    <x v="1"/>
    <x v="6"/>
  </r>
  <r>
    <n v="4012"/>
    <x v="4005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x v="78"/>
    <b v="0"/>
    <s v="theater/plays"/>
    <x v="50"/>
    <s v="N/A"/>
    <x v="1"/>
    <x v="6"/>
  </r>
  <r>
    <n v="4013"/>
    <x v="4006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x v="84"/>
    <b v="0"/>
    <s v="theater/plays"/>
    <x v="60"/>
    <n v="13"/>
    <x v="1"/>
    <x v="6"/>
  </r>
  <r>
    <n v="4014"/>
    <x v="4007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x v="78"/>
    <b v="0"/>
    <s v="theater/plays"/>
    <x v="50"/>
    <s v="N/A"/>
    <x v="1"/>
    <x v="6"/>
  </r>
  <r>
    <n v="4015"/>
    <x v="4008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x v="29"/>
    <b v="0"/>
    <s v="theater/plays"/>
    <x v="50"/>
    <n v="1"/>
    <x v="1"/>
    <x v="6"/>
  </r>
  <r>
    <n v="4016"/>
    <x v="4009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x v="63"/>
    <b v="0"/>
    <s v="theater/plays"/>
    <x v="51"/>
    <n v="10"/>
    <x v="1"/>
    <x v="6"/>
  </r>
  <r>
    <n v="4017"/>
    <x v="4010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x v="84"/>
    <b v="0"/>
    <s v="theater/plays"/>
    <x v="60"/>
    <n v="52.5"/>
    <x v="1"/>
    <x v="6"/>
  </r>
  <r>
    <n v="4018"/>
    <x v="4011"/>
    <s v="Funding for a production of Time Please at the Brighton Fringe 2017... and beyond."/>
    <n v="1500"/>
    <x v="176"/>
    <x v="2"/>
    <x v="1"/>
    <s v="GBP"/>
    <n v="1475877108"/>
    <n v="1473285108"/>
    <b v="0"/>
    <x v="80"/>
    <b v="0"/>
    <s v="theater/plays"/>
    <x v="114"/>
    <n v="32.5"/>
    <x v="1"/>
    <x v="6"/>
  </r>
  <r>
    <n v="4019"/>
    <x v="4012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x v="80"/>
    <b v="0"/>
    <s v="theater/plays"/>
    <x v="60"/>
    <n v="7.25"/>
    <x v="1"/>
    <x v="6"/>
  </r>
  <r>
    <n v="4020"/>
    <x v="4013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x v="83"/>
    <b v="0"/>
    <s v="theater/plays"/>
    <x v="123"/>
    <n v="33.33"/>
    <x v="1"/>
    <x v="6"/>
  </r>
  <r>
    <n v="4021"/>
    <x v="4014"/>
    <s v="Help a group of actors end bigotry in Houston, TX by supporting a  full production of Angels in America."/>
    <n v="15000"/>
    <x v="366"/>
    <x v="2"/>
    <x v="0"/>
    <s v="USD"/>
    <n v="1414360358"/>
    <n v="1409176358"/>
    <b v="0"/>
    <x v="84"/>
    <b v="0"/>
    <s v="theater/plays"/>
    <x v="60"/>
    <n v="62.5"/>
    <x v="1"/>
    <x v="6"/>
  </r>
  <r>
    <n v="4022"/>
    <x v="4015"/>
    <s v="Help us produce a video of the first Original Pronunciation Merchant of Venice."/>
    <n v="18000"/>
    <x v="2530"/>
    <x v="2"/>
    <x v="0"/>
    <s v="USD"/>
    <n v="1422759240"/>
    <n v="1418824867"/>
    <b v="0"/>
    <x v="438"/>
    <b v="0"/>
    <s v="theater/plays"/>
    <x v="140"/>
    <n v="63.56"/>
    <x v="1"/>
    <x v="6"/>
  </r>
  <r>
    <n v="4023"/>
    <x v="4016"/>
    <s v="An original gospel stage play that explores the pain and hurt caused by those who struggle to forgive others!"/>
    <n v="7000"/>
    <x v="117"/>
    <x v="2"/>
    <x v="0"/>
    <s v="USD"/>
    <n v="1458860363"/>
    <n v="1454975963"/>
    <b v="0"/>
    <x v="78"/>
    <b v="0"/>
    <s v="theater/plays"/>
    <x v="50"/>
    <s v="N/A"/>
    <x v="1"/>
    <x v="6"/>
  </r>
  <r>
    <n v="4024"/>
    <x v="4017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x v="29"/>
    <b v="0"/>
    <s v="theater/plays"/>
    <x v="60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x v="80"/>
    <b v="0"/>
    <s v="theater/plays"/>
    <x v="62"/>
    <n v="62.5"/>
    <x v="1"/>
    <x v="6"/>
  </r>
  <r>
    <n v="4026"/>
    <x v="4019"/>
    <s v="This is a play that voices that stories of the black experience in America using spoken word, song and dance."/>
    <n v="4000"/>
    <x v="117"/>
    <x v="2"/>
    <x v="0"/>
    <s v="USD"/>
    <n v="1449247439"/>
    <n v="1444059839"/>
    <b v="0"/>
    <x v="78"/>
    <b v="0"/>
    <s v="theater/plays"/>
    <x v="50"/>
    <s v="N/A"/>
    <x v="1"/>
    <x v="6"/>
  </r>
  <r>
    <n v="4027"/>
    <x v="4020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x v="63"/>
    <b v="0"/>
    <s v="theater/plays"/>
    <x v="113"/>
    <n v="30.71"/>
    <x v="1"/>
    <x v="6"/>
  </r>
  <r>
    <n v="4028"/>
    <x v="4021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x v="202"/>
    <b v="0"/>
    <s v="theater/plays"/>
    <x v="58"/>
    <n v="51"/>
    <x v="1"/>
    <x v="6"/>
  </r>
  <r>
    <n v="4029"/>
    <x v="4022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x v="78"/>
    <b v="0"/>
    <s v="theater/plays"/>
    <x v="50"/>
    <s v="N/A"/>
    <x v="1"/>
    <x v="6"/>
  </r>
  <r>
    <n v="4030"/>
    <x v="4023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x v="79"/>
    <b v="0"/>
    <s v="theater/plays"/>
    <x v="63"/>
    <n v="66.67"/>
    <x v="1"/>
    <x v="6"/>
  </r>
  <r>
    <n v="4031"/>
    <x v="4024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x v="78"/>
    <b v="0"/>
    <s v="theater/plays"/>
    <x v="50"/>
    <s v="N/A"/>
    <x v="1"/>
    <x v="6"/>
  </r>
  <r>
    <n v="4032"/>
    <x v="4025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x v="63"/>
    <b v="0"/>
    <s v="theater/plays"/>
    <x v="113"/>
    <n v="59"/>
    <x v="1"/>
    <x v="6"/>
  </r>
  <r>
    <n v="4033"/>
    <x v="4026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x v="225"/>
    <b v="0"/>
    <s v="theater/plays"/>
    <x v="73"/>
    <n v="65.34"/>
    <x v="1"/>
    <x v="6"/>
  </r>
  <r>
    <n v="4034"/>
    <x v="4027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x v="84"/>
    <b v="0"/>
    <s v="theater/plays"/>
    <x v="60"/>
    <n v="100"/>
    <x v="1"/>
    <x v="6"/>
  </r>
  <r>
    <n v="4035"/>
    <x v="4028"/>
    <s v="&quot;Stories are where you go to look for the truth of your own life.&quot; (Frank Delaney)"/>
    <n v="10000"/>
    <x v="2534"/>
    <x v="2"/>
    <x v="0"/>
    <s v="USD"/>
    <n v="1413925887"/>
    <n v="1411333887"/>
    <b v="0"/>
    <x v="20"/>
    <b v="0"/>
    <s v="theater/plays"/>
    <x v="121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x v="57"/>
    <b v="0"/>
    <s v="theater/plays"/>
    <x v="153"/>
    <n v="166.06"/>
    <x v="1"/>
    <x v="6"/>
  </r>
  <r>
    <n v="4037"/>
    <x v="4030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x v="84"/>
    <b v="0"/>
    <s v="theater/plays"/>
    <x v="57"/>
    <n v="40"/>
    <x v="1"/>
    <x v="6"/>
  </r>
  <r>
    <n v="4038"/>
    <x v="4031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x v="80"/>
    <b v="0"/>
    <s v="theater/plays"/>
    <x v="81"/>
    <n v="75.25"/>
    <x v="1"/>
    <x v="6"/>
  </r>
  <r>
    <n v="4039"/>
    <x v="4032"/>
    <s v="Help stage an original One Act Play that brings awareness to Alzheimer's in its debut performance."/>
    <n v="500"/>
    <x v="452"/>
    <x v="2"/>
    <x v="0"/>
    <s v="USD"/>
    <n v="1448949540"/>
    <n v="1446048367"/>
    <b v="0"/>
    <x v="81"/>
    <b v="0"/>
    <s v="theater/plays"/>
    <x v="64"/>
    <n v="60"/>
    <x v="1"/>
    <x v="6"/>
  </r>
  <r>
    <n v="4040"/>
    <x v="4033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x v="84"/>
    <b v="0"/>
    <s v="theater/plays"/>
    <x v="134"/>
    <n v="1250"/>
    <x v="1"/>
    <x v="6"/>
  </r>
  <r>
    <n v="4041"/>
    <x v="4034"/>
    <s v="A bold, colouful, vibrant play centred around the last remaining monarchy of Africa."/>
    <n v="5000"/>
    <x v="577"/>
    <x v="2"/>
    <x v="1"/>
    <s v="GBP"/>
    <n v="1473160954"/>
    <n v="1467976954"/>
    <b v="0"/>
    <x v="84"/>
    <b v="0"/>
    <s v="theater/plays"/>
    <x v="50"/>
    <n v="10.5"/>
    <x v="1"/>
    <x v="6"/>
  </r>
  <r>
    <n v="4042"/>
    <x v="4035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x v="83"/>
    <b v="0"/>
    <s v="theater/plays"/>
    <x v="50"/>
    <n v="7"/>
    <x v="1"/>
    <x v="6"/>
  </r>
  <r>
    <n v="4043"/>
    <x v="4036"/>
    <s v="This could be my last play, need to bring my son out to see it before it's over.  Need to fly him here from BC"/>
    <n v="300"/>
    <x v="117"/>
    <x v="2"/>
    <x v="5"/>
    <s v="CAD"/>
    <n v="1416524325"/>
    <n v="1415228325"/>
    <b v="0"/>
    <x v="78"/>
    <b v="0"/>
    <s v="theater/plays"/>
    <x v="50"/>
    <s v="N/A"/>
    <x v="1"/>
    <x v="6"/>
  </r>
  <r>
    <n v="4044"/>
    <x v="4037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x v="80"/>
    <b v="0"/>
    <s v="theater/plays"/>
    <x v="151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x v="29"/>
    <b v="0"/>
    <s v="theater/plays"/>
    <x v="50"/>
    <n v="1"/>
    <x v="1"/>
    <x v="6"/>
  </r>
  <r>
    <n v="4046"/>
    <x v="4039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x v="8"/>
    <b v="0"/>
    <s v="theater/plays"/>
    <x v="59"/>
    <n v="38.33"/>
    <x v="1"/>
    <x v="6"/>
  </r>
  <r>
    <n v="4047"/>
    <x v="4040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x v="80"/>
    <b v="0"/>
    <s v="theater/plays"/>
    <x v="53"/>
    <n v="27.5"/>
    <x v="1"/>
    <x v="6"/>
  </r>
  <r>
    <n v="4048"/>
    <x v="4041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x v="110"/>
    <b v="0"/>
    <s v="theater/plays"/>
    <x v="82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x v="29"/>
    <b v="0"/>
    <s v="theater/plays"/>
    <x v="50"/>
    <n v="16"/>
    <x v="1"/>
    <x v="6"/>
  </r>
  <r>
    <n v="4050"/>
    <x v="4043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x v="29"/>
    <b v="0"/>
    <s v="theater/plays"/>
    <x v="50"/>
    <n v="1"/>
    <x v="1"/>
    <x v="6"/>
  </r>
  <r>
    <n v="4051"/>
    <x v="4044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x v="78"/>
    <b v="0"/>
    <s v="theater/plays"/>
    <x v="50"/>
    <s v="N/A"/>
    <x v="1"/>
    <x v="6"/>
  </r>
  <r>
    <n v="4052"/>
    <x v="4045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x v="62"/>
    <b v="0"/>
    <s v="theater/plays"/>
    <x v="151"/>
    <n v="86.62"/>
    <x v="1"/>
    <x v="6"/>
  </r>
  <r>
    <n v="4053"/>
    <x v="4046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x v="84"/>
    <b v="0"/>
    <s v="theater/plays"/>
    <x v="66"/>
    <n v="55"/>
    <x v="1"/>
    <x v="6"/>
  </r>
  <r>
    <n v="4054"/>
    <x v="4047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x v="78"/>
    <b v="0"/>
    <s v="theater/plays"/>
    <x v="50"/>
    <s v="N/A"/>
    <x v="1"/>
    <x v="6"/>
  </r>
  <r>
    <n v="4055"/>
    <x v="4048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x v="64"/>
    <b v="0"/>
    <s v="theater/plays"/>
    <x v="82"/>
    <n v="41.95"/>
    <x v="1"/>
    <x v="6"/>
  </r>
  <r>
    <n v="4056"/>
    <x v="4049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x v="82"/>
    <b v="0"/>
    <s v="theater/plays"/>
    <x v="226"/>
    <n v="88.33"/>
    <x v="1"/>
    <x v="6"/>
  </r>
  <r>
    <n v="4057"/>
    <x v="4050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x v="79"/>
    <b v="0"/>
    <s v="theater/plays"/>
    <x v="66"/>
    <n v="129.16999999999999"/>
    <x v="1"/>
    <x v="6"/>
  </r>
  <r>
    <n v="4058"/>
    <x v="4051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x v="80"/>
    <b v="0"/>
    <s v="theater/plays"/>
    <x v="56"/>
    <n v="23.75"/>
    <x v="1"/>
    <x v="6"/>
  </r>
  <r>
    <n v="4059"/>
    <x v="4052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x v="63"/>
    <b v="0"/>
    <s v="theater/plays"/>
    <x v="56"/>
    <n v="35.71"/>
    <x v="1"/>
    <x v="6"/>
  </r>
  <r>
    <n v="4060"/>
    <x v="4053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x v="81"/>
    <b v="0"/>
    <s v="theater/plays"/>
    <x v="56"/>
    <n v="57"/>
    <x v="1"/>
    <x v="6"/>
  </r>
  <r>
    <n v="4061"/>
    <x v="4054"/>
    <s v="SKYLAR'S SYNDROME is a tremendous psychodrama by master playwright Gavin Kayner!"/>
    <n v="525"/>
    <x v="117"/>
    <x v="2"/>
    <x v="0"/>
    <s v="USD"/>
    <n v="1461205423"/>
    <n v="1456025023"/>
    <b v="0"/>
    <x v="78"/>
    <b v="0"/>
    <s v="theater/plays"/>
    <x v="50"/>
    <s v="N/A"/>
    <x v="1"/>
    <x v="6"/>
  </r>
  <r>
    <n v="4062"/>
    <x v="4055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x v="83"/>
    <b v="0"/>
    <s v="theater/plays"/>
    <x v="53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x v="82"/>
    <b v="0"/>
    <s v="theater/plays"/>
    <x v="60"/>
    <n v="15"/>
    <x v="1"/>
    <x v="6"/>
  </r>
  <r>
    <n v="4064"/>
    <x v="4057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x v="79"/>
    <b v="0"/>
    <s v="theater/plays"/>
    <x v="118"/>
    <n v="64.17"/>
    <x v="1"/>
    <x v="6"/>
  </r>
  <r>
    <n v="4065"/>
    <x v="4058"/>
    <s v="A classical/ fantasy version of midsummers done by professionally trained actors in Tulsa!"/>
    <n v="4000"/>
    <x v="2539"/>
    <x v="2"/>
    <x v="0"/>
    <s v="USD"/>
    <n v="1407883811"/>
    <n v="1405291811"/>
    <b v="0"/>
    <x v="80"/>
    <b v="0"/>
    <s v="theater/plays"/>
    <x v="60"/>
    <n v="6.75"/>
    <x v="1"/>
    <x v="6"/>
  </r>
  <r>
    <n v="4066"/>
    <x v="4059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x v="29"/>
    <b v="0"/>
    <s v="theater/plays"/>
    <x v="50"/>
    <n v="25"/>
    <x v="1"/>
    <x v="6"/>
  </r>
  <r>
    <n v="4067"/>
    <x v="4060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x v="57"/>
    <b v="0"/>
    <s v="theater/plays"/>
    <x v="220"/>
    <n v="179.12"/>
    <x v="1"/>
    <x v="6"/>
  </r>
  <r>
    <n v="4068"/>
    <x v="4061"/>
    <s v="Be a PRODUCER of the Original stage play BELLE DAME SANS MERCI by Michael Fenlason! :-) :-( !"/>
    <n v="3495"/>
    <x v="2540"/>
    <x v="2"/>
    <x v="0"/>
    <s v="USD"/>
    <n v="1484348700"/>
    <n v="1481756855"/>
    <b v="0"/>
    <x v="29"/>
    <b v="0"/>
    <s v="theater/plays"/>
    <x v="60"/>
    <n v="34.950000000000003"/>
    <x v="1"/>
    <x v="6"/>
  </r>
  <r>
    <n v="4069"/>
    <x v="4062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x v="62"/>
    <b v="0"/>
    <s v="theater/plays"/>
    <x v="122"/>
    <n v="33.08"/>
    <x v="1"/>
    <x v="6"/>
  </r>
  <r>
    <n v="4070"/>
    <x v="4063"/>
    <s v="V-Day Southern Utah University 2015 and Second Studio Players presents: The Vagina Monologues"/>
    <n v="1000"/>
    <x v="785"/>
    <x v="2"/>
    <x v="0"/>
    <s v="USD"/>
    <n v="1425178800"/>
    <n v="1422374420"/>
    <b v="0"/>
    <x v="79"/>
    <b v="0"/>
    <s v="theater/plays"/>
    <x v="123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x v="78"/>
    <b v="0"/>
    <s v="theater/plays"/>
    <x v="50"/>
    <s v="N/A"/>
    <x v="1"/>
    <x v="6"/>
  </r>
  <r>
    <n v="4072"/>
    <x v="4065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x v="84"/>
    <b v="0"/>
    <s v="theater/plays"/>
    <x v="50"/>
    <n v="2"/>
    <x v="1"/>
    <x v="6"/>
  </r>
  <r>
    <n v="4073"/>
    <x v="4066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x v="84"/>
    <b v="0"/>
    <s v="theater/plays"/>
    <x v="60"/>
    <n v="18.5"/>
    <x v="1"/>
    <x v="6"/>
  </r>
  <r>
    <n v="4074"/>
    <x v="4067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x v="64"/>
    <b v="0"/>
    <s v="theater/plays"/>
    <x v="117"/>
    <n v="35"/>
    <x v="1"/>
    <x v="6"/>
  </r>
  <r>
    <n v="4075"/>
    <x v="4068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x v="62"/>
    <b v="0"/>
    <s v="theater/plays"/>
    <x v="129"/>
    <n v="44.31"/>
    <x v="1"/>
    <x v="6"/>
  </r>
  <r>
    <n v="4076"/>
    <x v="4069"/>
    <s v="A play to raise awareness about the effects of mental illness on a military family in the Cold War area."/>
    <n v="700"/>
    <x v="117"/>
    <x v="2"/>
    <x v="0"/>
    <s v="USD"/>
    <n v="1413921060"/>
    <n v="1411499149"/>
    <b v="0"/>
    <x v="78"/>
    <b v="0"/>
    <s v="theater/plays"/>
    <x v="50"/>
    <s v="N/A"/>
    <x v="1"/>
    <x v="6"/>
  </r>
  <r>
    <n v="4077"/>
    <x v="4070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x v="79"/>
    <b v="0"/>
    <s v="theater/plays"/>
    <x v="114"/>
    <n v="222.5"/>
    <x v="1"/>
    <x v="6"/>
  </r>
  <r>
    <n v="4078"/>
    <x v="4071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x v="78"/>
    <b v="0"/>
    <s v="theater/plays"/>
    <x v="50"/>
    <s v="N/A"/>
    <x v="1"/>
    <x v="6"/>
  </r>
  <r>
    <n v="4079"/>
    <x v="4072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x v="29"/>
    <b v="0"/>
    <s v="theater/plays"/>
    <x v="50"/>
    <n v="5"/>
    <x v="1"/>
    <x v="6"/>
  </r>
  <r>
    <n v="4080"/>
    <x v="4073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x v="78"/>
    <b v="0"/>
    <s v="theater/plays"/>
    <x v="50"/>
    <s v="N/A"/>
    <x v="1"/>
    <x v="6"/>
  </r>
  <r>
    <n v="4081"/>
    <x v="4074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x v="8"/>
    <b v="0"/>
    <s v="theater/plays"/>
    <x v="63"/>
    <n v="29.17"/>
    <x v="1"/>
    <x v="6"/>
  </r>
  <r>
    <n v="4082"/>
    <x v="4075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x v="84"/>
    <b v="0"/>
    <s v="theater/plays"/>
    <x v="53"/>
    <n v="1.5"/>
    <x v="1"/>
    <x v="6"/>
  </r>
  <r>
    <n v="4083"/>
    <x v="4076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x v="79"/>
    <b v="0"/>
    <s v="theater/plays"/>
    <x v="66"/>
    <n v="126.5"/>
    <x v="1"/>
    <x v="6"/>
  </r>
  <r>
    <n v="4084"/>
    <x v="4077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x v="29"/>
    <b v="0"/>
    <s v="theater/plays"/>
    <x v="50"/>
    <n v="10"/>
    <x v="1"/>
    <x v="6"/>
  </r>
  <r>
    <n v="4085"/>
    <x v="4078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x v="29"/>
    <b v="0"/>
    <s v="theater/plays"/>
    <x v="50"/>
    <n v="10"/>
    <x v="1"/>
    <x v="6"/>
  </r>
  <r>
    <n v="4086"/>
    <x v="4079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x v="81"/>
    <b v="0"/>
    <s v="theater/plays"/>
    <x v="62"/>
    <n v="9.4"/>
    <x v="1"/>
    <x v="6"/>
  </r>
  <r>
    <n v="4087"/>
    <x v="4080"/>
    <s v="Comedy Stage Play"/>
    <n v="9600"/>
    <x v="117"/>
    <x v="2"/>
    <x v="0"/>
    <s v="USD"/>
    <n v="1468777786"/>
    <n v="1466185786"/>
    <b v="0"/>
    <x v="78"/>
    <b v="0"/>
    <s v="theater/plays"/>
    <x v="50"/>
    <s v="N/A"/>
    <x v="1"/>
    <x v="6"/>
  </r>
  <r>
    <n v="4088"/>
    <x v="4081"/>
    <s v="Young persons theatre company working in deprived area seeking funding for children's theatrical production."/>
    <n v="2000"/>
    <x v="1168"/>
    <x v="2"/>
    <x v="1"/>
    <s v="GBP"/>
    <n v="1421403960"/>
    <n v="1418827324"/>
    <b v="0"/>
    <x v="83"/>
    <b v="0"/>
    <s v="theater/plays"/>
    <x v="57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x v="22"/>
    <b v="0"/>
    <s v="theater/plays"/>
    <x v="62"/>
    <n v="30"/>
    <x v="1"/>
    <x v="6"/>
  </r>
  <r>
    <n v="4090"/>
    <x v="4083"/>
    <s v="A gripping re-enactment of a true breast cancer survival story, highlighted with inspiration and laughter!"/>
    <n v="1000"/>
    <x v="573"/>
    <x v="2"/>
    <x v="0"/>
    <s v="USD"/>
    <n v="1438959600"/>
    <n v="1437754137"/>
    <b v="0"/>
    <x v="83"/>
    <b v="0"/>
    <s v="theater/plays"/>
    <x v="56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x v="22"/>
    <b v="0"/>
    <s v="theater/plays"/>
    <x v="55"/>
    <n v="25.5"/>
    <x v="1"/>
    <x v="6"/>
  </r>
  <r>
    <n v="4092"/>
    <x v="4085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x v="29"/>
    <b v="0"/>
    <s v="theater/plays"/>
    <x v="50"/>
    <n v="20"/>
    <x v="1"/>
    <x v="6"/>
  </r>
  <r>
    <n v="4093"/>
    <x v="4086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x v="80"/>
    <b v="0"/>
    <s v="theater/plays"/>
    <x v="53"/>
    <n v="15"/>
    <x v="1"/>
    <x v="6"/>
  </r>
  <r>
    <n v="4094"/>
    <x v="4087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x v="22"/>
    <b v="0"/>
    <s v="theater/plays"/>
    <x v="121"/>
    <n v="91.25"/>
    <x v="1"/>
    <x v="6"/>
  </r>
  <r>
    <n v="4095"/>
    <x v="4088"/>
    <s v="Proyecto teatral dirigido por MartÃ­n Acosta que habla y reflexiona sobre el amor y su naturaleza."/>
    <n v="30000"/>
    <x v="25"/>
    <x v="2"/>
    <x v="14"/>
    <s v="MXN"/>
    <n v="1482108350"/>
    <n v="1479516350"/>
    <b v="0"/>
    <x v="29"/>
    <b v="0"/>
    <s v="theater/plays"/>
    <x v="56"/>
    <n v="800"/>
    <x v="1"/>
    <x v="6"/>
  </r>
  <r>
    <n v="4096"/>
    <x v="4089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x v="81"/>
    <b v="0"/>
    <s v="theater/plays"/>
    <x v="57"/>
    <n v="80"/>
    <x v="1"/>
    <x v="6"/>
  </r>
  <r>
    <n v="4097"/>
    <x v="4090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x v="78"/>
    <b v="0"/>
    <s v="theater/plays"/>
    <x v="50"/>
    <s v="N/A"/>
    <x v="1"/>
    <x v="6"/>
  </r>
  <r>
    <n v="4098"/>
    <x v="4091"/>
    <s v="Community Youth play, written by and performed by the youth about finding joy in the simple things in life"/>
    <n v="75000"/>
    <x v="117"/>
    <x v="2"/>
    <x v="0"/>
    <s v="USD"/>
    <n v="1465060797"/>
    <n v="1462468797"/>
    <b v="0"/>
    <x v="78"/>
    <b v="0"/>
    <s v="theater/plays"/>
    <x v="50"/>
    <s v="N/A"/>
    <x v="1"/>
    <x v="6"/>
  </r>
  <r>
    <n v="4099"/>
    <x v="4092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x v="29"/>
    <b v="0"/>
    <s v="theater/plays"/>
    <x v="60"/>
    <n v="50"/>
    <x v="1"/>
    <x v="6"/>
  </r>
  <r>
    <n v="4100"/>
    <x v="4093"/>
    <s v="How does war change a family?  A peek into one family's kitchen as their soldier fights in Iraq."/>
    <n v="270"/>
    <x v="117"/>
    <x v="2"/>
    <x v="0"/>
    <s v="USD"/>
    <n v="1414205990"/>
    <n v="1413341990"/>
    <b v="0"/>
    <x v="78"/>
    <b v="0"/>
    <s v="theater/plays"/>
    <x v="50"/>
    <s v="N/A"/>
    <x v="1"/>
    <x v="6"/>
  </r>
  <r>
    <n v="4101"/>
    <x v="4094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x v="78"/>
    <b v="0"/>
    <s v="theater/plays"/>
    <x v="50"/>
    <s v="N/A"/>
    <x v="1"/>
    <x v="6"/>
  </r>
  <r>
    <n v="4102"/>
    <x v="4095"/>
    <s v="Local Community theater to get up and running in the Idaho Falls area. Something new, something different!"/>
    <n v="500"/>
    <x v="2547"/>
    <x v="2"/>
    <x v="0"/>
    <s v="USD"/>
    <n v="1463343673"/>
    <n v="1460751673"/>
    <b v="0"/>
    <x v="79"/>
    <b v="0"/>
    <s v="theater/plays"/>
    <x v="117"/>
    <n v="22.83"/>
    <x v="1"/>
    <x v="6"/>
  </r>
  <r>
    <n v="4103"/>
    <x v="4096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x v="79"/>
    <b v="0"/>
    <s v="theater/plays"/>
    <x v="54"/>
    <n v="16.670000000000002"/>
    <x v="1"/>
    <x v="6"/>
  </r>
  <r>
    <n v="4104"/>
    <x v="4097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x v="25"/>
    <b v="0"/>
    <s v="theater/plays"/>
    <x v="70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x v="79"/>
    <b v="0"/>
    <s v="theater/plays"/>
    <x v="113"/>
    <n v="383.33"/>
    <x v="1"/>
    <x v="6"/>
  </r>
  <r>
    <n v="4106"/>
    <x v="4099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x v="51"/>
    <b v="0"/>
    <s v="theater/plays"/>
    <x v="376"/>
    <n v="106.97"/>
    <x v="1"/>
    <x v="6"/>
  </r>
  <r>
    <n v="4107"/>
    <x v="4100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x v="80"/>
    <b v="0"/>
    <s v="theater/plays"/>
    <x v="53"/>
    <n v="10.25"/>
    <x v="1"/>
    <x v="6"/>
  </r>
  <r>
    <n v="4108"/>
    <x v="4101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x v="29"/>
    <b v="0"/>
    <s v="theater/plays"/>
    <x v="53"/>
    <n v="59"/>
    <x v="1"/>
    <x v="6"/>
  </r>
  <r>
    <n v="4109"/>
    <x v="4102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x v="78"/>
    <b v="0"/>
    <s v="theater/plays"/>
    <x v="50"/>
    <s v="N/A"/>
    <x v="1"/>
    <x v="6"/>
  </r>
  <r>
    <n v="4110"/>
    <x v="4103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x v="79"/>
    <b v="0"/>
    <s v="theater/plays"/>
    <x v="129"/>
    <n v="14.33"/>
    <x v="1"/>
    <x v="6"/>
  </r>
  <r>
    <n v="4111"/>
    <x v="4104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x v="79"/>
    <b v="0"/>
    <s v="theater/plays"/>
    <x v="56"/>
    <n v="15.67"/>
    <x v="1"/>
    <x v="6"/>
  </r>
  <r>
    <n v="4112"/>
    <x v="4105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x v="29"/>
    <b v="0"/>
    <s v="theater/plays"/>
    <x v="5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x v="8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DE1CF7-950E-45F9-8CB6-89B2064ADEB7}" name="PivotTable1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E3552F-4CE0-4C69-8D2B-917BAE512150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D9EF49-64BC-42D8-AF7A-BA6CE6B970F6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957CD5-836C-474B-B98A-5D216D3680A4}" name="PivotTable5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zoomScale="95" zoomScaleNormal="95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Q522" sqref="Q52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140625" bestFit="1" customWidth="1"/>
    <col min="16" max="16" width="17.85546875" bestFit="1" customWidth="1"/>
    <col min="17" max="17" width="41.140625" customWidth="1"/>
    <col min="18" max="18" width="16.85546875" bestFit="1" customWidth="1"/>
    <col min="19" max="19" width="30.42578125" style="14" bestFit="1" customWidth="1"/>
    <col min="20" max="20" width="23.5703125" style="14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IFERROR(ROUND(E2/D2*100,0),"N/A")</f>
        <v>137</v>
      </c>
      <c r="P2">
        <f>IFERROR(ROUND(E2/L2,2),"N/A")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IFERROR(ROUND(E3/D3*100,0),"N/A")</f>
        <v>143</v>
      </c>
      <c r="P3">
        <f t="shared" ref="P3:P66" si="1">IFERROR(ROUND(E3/L3,2),"N/A")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IFERROR(ROUND(E67/D67*100,0),"N/A")</f>
        <v>108</v>
      </c>
      <c r="P67">
        <f t="shared" ref="P67:P130" si="6">IFERROR(ROUND(E67/L67,2),"N/A")</f>
        <v>132.05000000000001</v>
      </c>
      <c r="Q67" s="11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 t="shared" si="6"/>
        <v>N/A</v>
      </c>
      <c r="Q124" s="11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6"/>
        <v>N/A</v>
      </c>
      <c r="Q126" s="11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IFERROR(ROUND(E131/D131*100,0),"N/A")</f>
        <v>0</v>
      </c>
      <c r="P131" t="str">
        <f t="shared" ref="P131:P194" si="11">IFERROR(ROUND(E131/L131,2),"N/A")</f>
        <v>N/A</v>
      </c>
      <c r="Q131" s="1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str">
        <f t="shared" si="11"/>
        <v>N/A</v>
      </c>
      <c r="Q132" s="11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str">
        <f t="shared" si="11"/>
        <v>N/A</v>
      </c>
      <c r="Q133" s="11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str">
        <f t="shared" si="11"/>
        <v>N/A</v>
      </c>
      <c r="Q135" s="11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str">
        <f t="shared" si="11"/>
        <v>N/A</v>
      </c>
      <c r="Q136" s="11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str">
        <f t="shared" si="11"/>
        <v>N/A</v>
      </c>
      <c r="Q138" s="11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str">
        <f t="shared" si="11"/>
        <v>N/A</v>
      </c>
      <c r="Q139" s="11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str">
        <f t="shared" si="11"/>
        <v>N/A</v>
      </c>
      <c r="Q142" s="11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str">
        <f t="shared" si="11"/>
        <v>N/A</v>
      </c>
      <c r="Q145" s="11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str">
        <f t="shared" si="11"/>
        <v>N/A</v>
      </c>
      <c r="Q149" s="11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str">
        <f t="shared" si="11"/>
        <v>N/A</v>
      </c>
      <c r="Q160" s="11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str">
        <f t="shared" si="11"/>
        <v>N/A</v>
      </c>
      <c r="Q162" s="11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str">
        <f t="shared" si="11"/>
        <v>N/A</v>
      </c>
      <c r="Q165" s="11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str">
        <f t="shared" si="11"/>
        <v>N/A</v>
      </c>
      <c r="Q167" s="11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str">
        <f t="shared" si="11"/>
        <v>N/A</v>
      </c>
      <c r="Q174" s="11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str">
        <f t="shared" si="11"/>
        <v>N/A</v>
      </c>
      <c r="Q175" s="11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str">
        <f t="shared" si="11"/>
        <v>N/A</v>
      </c>
      <c r="Q176" s="11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str">
        <f t="shared" si="11"/>
        <v>N/A</v>
      </c>
      <c r="Q178" s="11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str">
        <f t="shared" si="11"/>
        <v>N/A</v>
      </c>
      <c r="Q180" s="11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str">
        <f t="shared" si="11"/>
        <v>N/A</v>
      </c>
      <c r="Q184" s="11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str">
        <f t="shared" si="11"/>
        <v>N/A</v>
      </c>
      <c r="Q188" s="11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str">
        <f t="shared" si="11"/>
        <v>N/A</v>
      </c>
      <c r="Q190" s="11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IFERROR(ROUND(E195/D195*100,0),"N/A")</f>
        <v>0</v>
      </c>
      <c r="P195" t="str">
        <f t="shared" ref="P195:P258" si="16">IFERROR(ROUND(E195/L195,2),"N/A")</f>
        <v>N/A</v>
      </c>
      <c r="Q195" s="11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str">
        <f t="shared" si="16"/>
        <v>N/A</v>
      </c>
      <c r="Q197" s="11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str">
        <f t="shared" si="16"/>
        <v>N/A</v>
      </c>
      <c r="Q201" s="1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str">
        <f t="shared" si="16"/>
        <v>N/A</v>
      </c>
      <c r="Q204" s="11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str">
        <f t="shared" si="16"/>
        <v>N/A</v>
      </c>
      <c r="Q208" s="11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str">
        <f t="shared" si="16"/>
        <v>N/A</v>
      </c>
      <c r="Q210" s="11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str">
        <f t="shared" si="16"/>
        <v>N/A</v>
      </c>
      <c r="Q211" s="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str">
        <f t="shared" si="16"/>
        <v>N/A</v>
      </c>
      <c r="Q223" s="11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str">
        <f t="shared" si="16"/>
        <v>N/A</v>
      </c>
      <c r="Q225" s="11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str">
        <f t="shared" si="16"/>
        <v>N/A</v>
      </c>
      <c r="Q226" s="11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str">
        <f t="shared" si="16"/>
        <v>N/A</v>
      </c>
      <c r="Q227" s="11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str">
        <f t="shared" si="16"/>
        <v>N/A</v>
      </c>
      <c r="Q229" s="11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str">
        <f t="shared" si="16"/>
        <v>N/A</v>
      </c>
      <c r="Q230" s="11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str">
        <f t="shared" si="16"/>
        <v>N/A</v>
      </c>
      <c r="Q231" s="1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str">
        <f t="shared" si="16"/>
        <v>N/A</v>
      </c>
      <c r="Q233" s="11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str">
        <f t="shared" si="16"/>
        <v>N/A</v>
      </c>
      <c r="Q235" s="11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str">
        <f t="shared" si="16"/>
        <v>N/A</v>
      </c>
      <c r="Q237" s="11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str">
        <f t="shared" si="16"/>
        <v>N/A</v>
      </c>
      <c r="Q238" s="11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str">
        <f t="shared" si="16"/>
        <v>N/A</v>
      </c>
      <c r="Q240" s="11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IFERROR(ROUND(E259/D259*100,0),"N/A")</f>
        <v>107</v>
      </c>
      <c r="P259">
        <f t="shared" ref="P259:P322" si="21">IFERROR(ROUND(E259/L259,2),"N/A")</f>
        <v>66.7</v>
      </c>
      <c r="Q259" s="11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IFERROR(ROUND(E323/D323*100,0),"N/A")</f>
        <v>103</v>
      </c>
      <c r="P323">
        <f t="shared" ref="P323:P386" si="26">IFERROR(ROUND(E323/L323,2),"N/A")</f>
        <v>106.62</v>
      </c>
      <c r="Q323" s="11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IFERROR(ROUND(E387/D387*100,0),"N/A")</f>
        <v>106</v>
      </c>
      <c r="P387">
        <f t="shared" ref="P387:P450" si="31">IFERROR(ROUND(E387/L387,2),"N/A")</f>
        <v>111.8</v>
      </c>
      <c r="Q387" s="11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str">
        <f t="shared" si="31"/>
        <v>N/A</v>
      </c>
      <c r="Q429" s="11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str">
        <f t="shared" si="31"/>
        <v>N/A</v>
      </c>
      <c r="Q431" s="1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str">
        <f t="shared" si="31"/>
        <v>N/A</v>
      </c>
      <c r="Q435" s="11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str">
        <f t="shared" si="31"/>
        <v>N/A</v>
      </c>
      <c r="Q438" s="11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str">
        <f t="shared" si="31"/>
        <v>N/A</v>
      </c>
      <c r="Q439" s="11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str">
        <f t="shared" si="31"/>
        <v>N/A</v>
      </c>
      <c r="Q441" s="1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str">
        <f t="shared" si="31"/>
        <v>N/A</v>
      </c>
      <c r="Q443" s="11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IFERROR(ROUND(E451/D451*100,0),"N/A")</f>
        <v>2</v>
      </c>
      <c r="P451">
        <f t="shared" ref="P451:P514" si="36">IFERROR(ROUND(E451/L451,2),"N/A")</f>
        <v>9</v>
      </c>
      <c r="Q451" s="1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str">
        <f t="shared" si="36"/>
        <v>N/A</v>
      </c>
      <c r="Q453" s="11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str">
        <f t="shared" si="36"/>
        <v>N/A</v>
      </c>
      <c r="Q459" s="11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str">
        <f t="shared" si="36"/>
        <v>N/A</v>
      </c>
      <c r="Q463" s="11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str">
        <f t="shared" si="36"/>
        <v>N/A</v>
      </c>
      <c r="Q464" s="11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str">
        <f t="shared" si="36"/>
        <v>N/A</v>
      </c>
      <c r="Q470" s="11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str">
        <f t="shared" si="36"/>
        <v>N/A</v>
      </c>
      <c r="Q471" s="1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str">
        <f t="shared" si="36"/>
        <v>N/A</v>
      </c>
      <c r="Q477" s="11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str">
        <f t="shared" si="36"/>
        <v>N/A</v>
      </c>
      <c r="Q479" s="11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str">
        <f t="shared" si="36"/>
        <v>N/A</v>
      </c>
      <c r="Q480" s="11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str">
        <f t="shared" si="36"/>
        <v>N/A</v>
      </c>
      <c r="Q489" s="11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str">
        <f t="shared" si="36"/>
        <v>N/A</v>
      </c>
      <c r="Q490" s="11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str">
        <f t="shared" si="36"/>
        <v>N/A</v>
      </c>
      <c r="Q492" s="11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str">
        <f t="shared" si="36"/>
        <v>N/A</v>
      </c>
      <c r="Q493" s="11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str">
        <f t="shared" si="36"/>
        <v>N/A</v>
      </c>
      <c r="Q494" s="11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str">
        <f t="shared" si="36"/>
        <v>N/A</v>
      </c>
      <c r="Q495" s="11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str">
        <f t="shared" si="36"/>
        <v>N/A</v>
      </c>
      <c r="Q497" s="11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str">
        <f t="shared" si="36"/>
        <v>N/A</v>
      </c>
      <c r="Q503" s="11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str">
        <f t="shared" si="36"/>
        <v>N/A</v>
      </c>
      <c r="Q512" s="11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40">IFERROR(ROUND(E515/D515*100,0),"N/A")</f>
        <v>14</v>
      </c>
      <c r="P515">
        <f t="shared" ref="P515:P521" si="41">IFERROR(ROUND(E515/L515,2),"N/A")</f>
        <v>102.38</v>
      </c>
      <c r="Q515" s="11" t="s">
        <v>8308</v>
      </c>
      <c r="R515" t="s">
        <v>8314</v>
      </c>
      <c r="S515" s="14">
        <f t="shared" ref="S515:S521" si="42">(((J515/60)/60)/24)+DATE(1970,1,1)</f>
        <v>42552.653993055559</v>
      </c>
      <c r="T515" s="14">
        <f t="shared" ref="T515:T521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str">
        <f t="shared" si="41"/>
        <v>N/A</v>
      </c>
      <c r="Q518" s="11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str">
        <f t="shared" si="41"/>
        <v>N/A</v>
      </c>
      <c r="Q520" s="11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ref="O522:O585" si="45">IFERROR(ROUND(E522/D522*100,0),"N/A")</f>
        <v>102</v>
      </c>
      <c r="P522">
        <f t="shared" ref="P522:P585" si="46">IFERROR(ROUND(E522/L522,2),"N/A")</f>
        <v>150.15</v>
      </c>
      <c r="Q522" s="11" t="s">
        <v>8315</v>
      </c>
      <c r="R522" t="s">
        <v>8316</v>
      </c>
      <c r="S522" s="14">
        <f t="shared" ref="S522:S585" si="47">(((J522/60)/60)/24)+DATE(1970,1,1)</f>
        <v>42318.702094907407</v>
      </c>
      <c r="T522" s="14">
        <f t="shared" ref="T522:T585" si="48">(((I522/60)/60)/24)+DATE(1970,1,1)</f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5"/>
        <v>105</v>
      </c>
      <c r="P523">
        <f t="shared" si="46"/>
        <v>93.43</v>
      </c>
      <c r="Q523" s="11" t="s">
        <v>8315</v>
      </c>
      <c r="R523" t="s">
        <v>8316</v>
      </c>
      <c r="S523" s="14">
        <f t="shared" si="47"/>
        <v>42646.092812499999</v>
      </c>
      <c r="T523" s="14">
        <f t="shared" si="48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5"/>
        <v>115</v>
      </c>
      <c r="P524">
        <f t="shared" si="46"/>
        <v>110.97</v>
      </c>
      <c r="Q524" s="11" t="s">
        <v>8315</v>
      </c>
      <c r="R524" t="s">
        <v>8316</v>
      </c>
      <c r="S524" s="14">
        <f t="shared" si="47"/>
        <v>42430.040798611109</v>
      </c>
      <c r="T524" s="14">
        <f t="shared" si="48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5"/>
        <v>121</v>
      </c>
      <c r="P525">
        <f t="shared" si="46"/>
        <v>71.790000000000006</v>
      </c>
      <c r="Q525" s="11" t="s">
        <v>8315</v>
      </c>
      <c r="R525" t="s">
        <v>8316</v>
      </c>
      <c r="S525" s="14">
        <f t="shared" si="47"/>
        <v>42238.13282407407</v>
      </c>
      <c r="T525" s="14">
        <f t="shared" si="48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5"/>
        <v>109</v>
      </c>
      <c r="P526">
        <f t="shared" si="46"/>
        <v>29.26</v>
      </c>
      <c r="Q526" s="11" t="s">
        <v>8315</v>
      </c>
      <c r="R526" t="s">
        <v>8316</v>
      </c>
      <c r="S526" s="14">
        <f t="shared" si="47"/>
        <v>42492.717233796298</v>
      </c>
      <c r="T526" s="14">
        <f t="shared" si="48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5"/>
        <v>100</v>
      </c>
      <c r="P527">
        <f t="shared" si="46"/>
        <v>1000</v>
      </c>
      <c r="Q527" s="11" t="s">
        <v>8315</v>
      </c>
      <c r="R527" t="s">
        <v>8316</v>
      </c>
      <c r="S527" s="14">
        <f t="shared" si="47"/>
        <v>41850.400937500002</v>
      </c>
      <c r="T527" s="14">
        <f t="shared" si="48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5"/>
        <v>114</v>
      </c>
      <c r="P528">
        <f t="shared" si="46"/>
        <v>74.349999999999994</v>
      </c>
      <c r="Q528" s="11" t="s">
        <v>8315</v>
      </c>
      <c r="R528" t="s">
        <v>8316</v>
      </c>
      <c r="S528" s="14">
        <f t="shared" si="47"/>
        <v>42192.591944444444</v>
      </c>
      <c r="T528" s="14">
        <f t="shared" si="48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5"/>
        <v>101</v>
      </c>
      <c r="P529">
        <f t="shared" si="46"/>
        <v>63.83</v>
      </c>
      <c r="Q529" s="11" t="s">
        <v>8315</v>
      </c>
      <c r="R529" t="s">
        <v>8316</v>
      </c>
      <c r="S529" s="14">
        <f t="shared" si="47"/>
        <v>42753.205625000002</v>
      </c>
      <c r="T529" s="14">
        <f t="shared" si="48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5"/>
        <v>116</v>
      </c>
      <c r="P530">
        <f t="shared" si="46"/>
        <v>44.33</v>
      </c>
      <c r="Q530" s="11" t="s">
        <v>8315</v>
      </c>
      <c r="R530" t="s">
        <v>8316</v>
      </c>
      <c r="S530" s="14">
        <f t="shared" si="47"/>
        <v>42155.920219907406</v>
      </c>
      <c r="T530" s="14">
        <f t="shared" si="48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5"/>
        <v>130</v>
      </c>
      <c r="P531">
        <f t="shared" si="46"/>
        <v>86.94</v>
      </c>
      <c r="Q531" s="11" t="s">
        <v>8315</v>
      </c>
      <c r="R531" t="s">
        <v>8316</v>
      </c>
      <c r="S531" s="14">
        <f t="shared" si="47"/>
        <v>42725.031180555554</v>
      </c>
      <c r="T531" s="14">
        <f t="shared" si="48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5"/>
        <v>108</v>
      </c>
      <c r="P532">
        <f t="shared" si="46"/>
        <v>126.55</v>
      </c>
      <c r="Q532" s="11" t="s">
        <v>8315</v>
      </c>
      <c r="R532" t="s">
        <v>8316</v>
      </c>
      <c r="S532" s="14">
        <f t="shared" si="47"/>
        <v>42157.591064814813</v>
      </c>
      <c r="T532" s="14">
        <f t="shared" si="48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5"/>
        <v>100</v>
      </c>
      <c r="P533">
        <f t="shared" si="46"/>
        <v>129.03</v>
      </c>
      <c r="Q533" s="11" t="s">
        <v>8315</v>
      </c>
      <c r="R533" t="s">
        <v>8316</v>
      </c>
      <c r="S533" s="14">
        <f t="shared" si="47"/>
        <v>42676.065150462964</v>
      </c>
      <c r="T533" s="14">
        <f t="shared" si="48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5"/>
        <v>123</v>
      </c>
      <c r="P534">
        <f t="shared" si="46"/>
        <v>71.239999999999995</v>
      </c>
      <c r="Q534" s="11" t="s">
        <v>8315</v>
      </c>
      <c r="R534" t="s">
        <v>8316</v>
      </c>
      <c r="S534" s="14">
        <f t="shared" si="47"/>
        <v>42473.007037037038</v>
      </c>
      <c r="T534" s="14">
        <f t="shared" si="48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5"/>
        <v>100</v>
      </c>
      <c r="P535">
        <f t="shared" si="46"/>
        <v>117.88</v>
      </c>
      <c r="Q535" s="11" t="s">
        <v>8315</v>
      </c>
      <c r="R535" t="s">
        <v>8316</v>
      </c>
      <c r="S535" s="14">
        <f t="shared" si="47"/>
        <v>42482.43478009259</v>
      </c>
      <c r="T535" s="14">
        <f t="shared" si="48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5"/>
        <v>105</v>
      </c>
      <c r="P536">
        <f t="shared" si="46"/>
        <v>327.08</v>
      </c>
      <c r="Q536" s="11" t="s">
        <v>8315</v>
      </c>
      <c r="R536" t="s">
        <v>8316</v>
      </c>
      <c r="S536" s="14">
        <f t="shared" si="47"/>
        <v>42270.810995370368</v>
      </c>
      <c r="T536" s="14">
        <f t="shared" si="48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5"/>
        <v>103</v>
      </c>
      <c r="P537">
        <f t="shared" si="46"/>
        <v>34.75</v>
      </c>
      <c r="Q537" s="11" t="s">
        <v>8315</v>
      </c>
      <c r="R537" t="s">
        <v>8316</v>
      </c>
      <c r="S537" s="14">
        <f t="shared" si="47"/>
        <v>42711.545196759253</v>
      </c>
      <c r="T537" s="14">
        <f t="shared" si="48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5"/>
        <v>118</v>
      </c>
      <c r="P538">
        <f t="shared" si="46"/>
        <v>100.06</v>
      </c>
      <c r="Q538" s="11" t="s">
        <v>8315</v>
      </c>
      <c r="R538" t="s">
        <v>8316</v>
      </c>
      <c r="S538" s="14">
        <f t="shared" si="47"/>
        <v>42179.344988425932</v>
      </c>
      <c r="T538" s="14">
        <f t="shared" si="48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5"/>
        <v>121</v>
      </c>
      <c r="P539">
        <f t="shared" si="46"/>
        <v>40.85</v>
      </c>
      <c r="Q539" s="11" t="s">
        <v>8315</v>
      </c>
      <c r="R539" t="s">
        <v>8316</v>
      </c>
      <c r="S539" s="14">
        <f t="shared" si="47"/>
        <v>42282.768414351856</v>
      </c>
      <c r="T539" s="14">
        <f t="shared" si="48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5"/>
        <v>302</v>
      </c>
      <c r="P540">
        <f t="shared" si="46"/>
        <v>252.02</v>
      </c>
      <c r="Q540" s="11" t="s">
        <v>8315</v>
      </c>
      <c r="R540" t="s">
        <v>8316</v>
      </c>
      <c r="S540" s="14">
        <f t="shared" si="47"/>
        <v>42473.794710648144</v>
      </c>
      <c r="T540" s="14">
        <f t="shared" si="48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5"/>
        <v>101</v>
      </c>
      <c r="P541">
        <f t="shared" si="46"/>
        <v>25.16</v>
      </c>
      <c r="Q541" s="11" t="s">
        <v>8315</v>
      </c>
      <c r="R541" t="s">
        <v>8316</v>
      </c>
      <c r="S541" s="14">
        <f t="shared" si="47"/>
        <v>42535.049849537041</v>
      </c>
      <c r="T541" s="14">
        <f t="shared" si="48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s="11" t="s">
        <v>8317</v>
      </c>
      <c r="R542" t="s">
        <v>8318</v>
      </c>
      <c r="S542" s="14">
        <f t="shared" si="47"/>
        <v>42009.817199074074</v>
      </c>
      <c r="T542" s="14">
        <f t="shared" si="48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s="11" t="s">
        <v>8317</v>
      </c>
      <c r="R543" t="s">
        <v>8318</v>
      </c>
      <c r="S543" s="14">
        <f t="shared" si="47"/>
        <v>42276.046689814815</v>
      </c>
      <c r="T543" s="14">
        <f t="shared" si="48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s="11" t="s">
        <v>8317</v>
      </c>
      <c r="R544" t="s">
        <v>8318</v>
      </c>
      <c r="S544" s="14">
        <f t="shared" si="47"/>
        <v>42433.737453703703</v>
      </c>
      <c r="T544" s="14">
        <f t="shared" si="48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s="11" t="s">
        <v>8317</v>
      </c>
      <c r="R545" t="s">
        <v>8318</v>
      </c>
      <c r="S545" s="14">
        <f t="shared" si="47"/>
        <v>41914.092152777775</v>
      </c>
      <c r="T545" s="14">
        <f t="shared" si="48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s="11" t="s">
        <v>8317</v>
      </c>
      <c r="R546" t="s">
        <v>8318</v>
      </c>
      <c r="S546" s="14">
        <f t="shared" si="47"/>
        <v>42525.656944444447</v>
      </c>
      <c r="T546" s="14">
        <f t="shared" si="48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s="11" t="s">
        <v>8317</v>
      </c>
      <c r="R547" t="s">
        <v>8318</v>
      </c>
      <c r="S547" s="14">
        <f t="shared" si="47"/>
        <v>42283.592465277776</v>
      </c>
      <c r="T547" s="14">
        <f t="shared" si="48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s="11" t="s">
        <v>8317</v>
      </c>
      <c r="R548" t="s">
        <v>8318</v>
      </c>
      <c r="S548" s="14">
        <f t="shared" si="47"/>
        <v>42249.667997685188</v>
      </c>
      <c r="T548" s="14">
        <f t="shared" si="48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 t="str">
        <f t="shared" si="46"/>
        <v>N/A</v>
      </c>
      <c r="Q549" s="11" t="s">
        <v>8317</v>
      </c>
      <c r="R549" t="s">
        <v>8318</v>
      </c>
      <c r="S549" s="14">
        <f t="shared" si="47"/>
        <v>42380.696342592593</v>
      </c>
      <c r="T549" s="14">
        <f t="shared" si="48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s="11" t="s">
        <v>8317</v>
      </c>
      <c r="R550" t="s">
        <v>8318</v>
      </c>
      <c r="S550" s="14">
        <f t="shared" si="47"/>
        <v>42276.903333333335</v>
      </c>
      <c r="T550" s="14">
        <f t="shared" si="48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s="11" t="s">
        <v>8317</v>
      </c>
      <c r="R551" t="s">
        <v>8318</v>
      </c>
      <c r="S551" s="14">
        <f t="shared" si="47"/>
        <v>42163.636828703704</v>
      </c>
      <c r="T551" s="14">
        <f t="shared" si="48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s="11" t="s">
        <v>8317</v>
      </c>
      <c r="R552" t="s">
        <v>8318</v>
      </c>
      <c r="S552" s="14">
        <f t="shared" si="47"/>
        <v>42753.678761574076</v>
      </c>
      <c r="T552" s="14">
        <f t="shared" si="48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s="11" t="s">
        <v>8317</v>
      </c>
      <c r="R553" t="s">
        <v>8318</v>
      </c>
      <c r="S553" s="14">
        <f t="shared" si="47"/>
        <v>42173.275740740741</v>
      </c>
      <c r="T553" s="14">
        <f t="shared" si="48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 t="str">
        <f t="shared" si="46"/>
        <v>N/A</v>
      </c>
      <c r="Q554" s="11" t="s">
        <v>8317</v>
      </c>
      <c r="R554" t="s">
        <v>8318</v>
      </c>
      <c r="S554" s="14">
        <f t="shared" si="47"/>
        <v>42318.616851851853</v>
      </c>
      <c r="T554" s="14">
        <f t="shared" si="48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s="11" t="s">
        <v>8317</v>
      </c>
      <c r="R555" t="s">
        <v>8318</v>
      </c>
      <c r="S555" s="14">
        <f t="shared" si="47"/>
        <v>41927.71980324074</v>
      </c>
      <c r="T555" s="14">
        <f t="shared" si="48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s="11" t="s">
        <v>8317</v>
      </c>
      <c r="R556" t="s">
        <v>8318</v>
      </c>
      <c r="S556" s="14">
        <f t="shared" si="47"/>
        <v>41901.684861111113</v>
      </c>
      <c r="T556" s="14">
        <f t="shared" si="48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 t="str">
        <f t="shared" si="46"/>
        <v>N/A</v>
      </c>
      <c r="Q557" s="11" t="s">
        <v>8317</v>
      </c>
      <c r="R557" t="s">
        <v>8318</v>
      </c>
      <c r="S557" s="14">
        <f t="shared" si="47"/>
        <v>42503.353506944448</v>
      </c>
      <c r="T557" s="14">
        <f t="shared" si="48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s="11" t="s">
        <v>8317</v>
      </c>
      <c r="R558" t="s">
        <v>8318</v>
      </c>
      <c r="S558" s="14">
        <f t="shared" si="47"/>
        <v>42345.860150462962</v>
      </c>
      <c r="T558" s="14">
        <f t="shared" si="48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s="11" t="s">
        <v>8317</v>
      </c>
      <c r="R559" t="s">
        <v>8318</v>
      </c>
      <c r="S559" s="14">
        <f t="shared" si="47"/>
        <v>42676.942164351851</v>
      </c>
      <c r="T559" s="14">
        <f t="shared" si="48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 t="str">
        <f t="shared" si="46"/>
        <v>N/A</v>
      </c>
      <c r="Q560" s="11" t="s">
        <v>8317</v>
      </c>
      <c r="R560" t="s">
        <v>8318</v>
      </c>
      <c r="S560" s="14">
        <f t="shared" si="47"/>
        <v>42057.883159722223</v>
      </c>
      <c r="T560" s="14">
        <f t="shared" si="48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s="11" t="s">
        <v>8317</v>
      </c>
      <c r="R561" t="s">
        <v>8318</v>
      </c>
      <c r="S561" s="14">
        <f t="shared" si="47"/>
        <v>42321.283101851848</v>
      </c>
      <c r="T561" s="14">
        <f t="shared" si="48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s="11" t="s">
        <v>8317</v>
      </c>
      <c r="R562" t="s">
        <v>8318</v>
      </c>
      <c r="S562" s="14">
        <f t="shared" si="47"/>
        <v>41960.771354166667</v>
      </c>
      <c r="T562" s="14">
        <f t="shared" si="48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s="11" t="s">
        <v>8317</v>
      </c>
      <c r="R563" t="s">
        <v>8318</v>
      </c>
      <c r="S563" s="14">
        <f t="shared" si="47"/>
        <v>42268.658715277779</v>
      </c>
      <c r="T563" s="14">
        <f t="shared" si="48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 t="str">
        <f t="shared" si="46"/>
        <v>N/A</v>
      </c>
      <c r="Q564" s="11" t="s">
        <v>8317</v>
      </c>
      <c r="R564" t="s">
        <v>8318</v>
      </c>
      <c r="S564" s="14">
        <f t="shared" si="47"/>
        <v>42692.389062500006</v>
      </c>
      <c r="T564" s="14">
        <f t="shared" si="48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s="11" t="s">
        <v>8317</v>
      </c>
      <c r="R565" t="s">
        <v>8318</v>
      </c>
      <c r="S565" s="14">
        <f t="shared" si="47"/>
        <v>42022.069988425923</v>
      </c>
      <c r="T565" s="14">
        <f t="shared" si="48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s="11" t="s">
        <v>8317</v>
      </c>
      <c r="R566" t="s">
        <v>8318</v>
      </c>
      <c r="S566" s="14">
        <f t="shared" si="47"/>
        <v>42411.942997685182</v>
      </c>
      <c r="T566" s="14">
        <f t="shared" si="48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 t="str">
        <f t="shared" si="46"/>
        <v>N/A</v>
      </c>
      <c r="Q567" s="11" t="s">
        <v>8317</v>
      </c>
      <c r="R567" t="s">
        <v>8318</v>
      </c>
      <c r="S567" s="14">
        <f t="shared" si="47"/>
        <v>42165.785289351858</v>
      </c>
      <c r="T567" s="14">
        <f t="shared" si="48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s="11" t="s">
        <v>8317</v>
      </c>
      <c r="R568" t="s">
        <v>8318</v>
      </c>
      <c r="S568" s="14">
        <f t="shared" si="47"/>
        <v>42535.68440972222</v>
      </c>
      <c r="T568" s="14">
        <f t="shared" si="48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 t="str">
        <f t="shared" si="46"/>
        <v>N/A</v>
      </c>
      <c r="Q569" s="11" t="s">
        <v>8317</v>
      </c>
      <c r="R569" t="s">
        <v>8318</v>
      </c>
      <c r="S569" s="14">
        <f t="shared" si="47"/>
        <v>41975.842523148152</v>
      </c>
      <c r="T569" s="14">
        <f t="shared" si="48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s="11" t="s">
        <v>8317</v>
      </c>
      <c r="R570" t="s">
        <v>8318</v>
      </c>
      <c r="S570" s="14">
        <f t="shared" si="47"/>
        <v>42348.9215625</v>
      </c>
      <c r="T570" s="14">
        <f t="shared" si="48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1" t="s">
        <v>8317</v>
      </c>
      <c r="R571" t="s">
        <v>8318</v>
      </c>
      <c r="S571" s="14">
        <f t="shared" si="47"/>
        <v>42340.847361111111</v>
      </c>
      <c r="T571" s="14">
        <f t="shared" si="48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s="11" t="s">
        <v>8317</v>
      </c>
      <c r="R572" t="s">
        <v>8318</v>
      </c>
      <c r="S572" s="14">
        <f t="shared" si="47"/>
        <v>42388.798252314817</v>
      </c>
      <c r="T572" s="14">
        <f t="shared" si="48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s="11" t="s">
        <v>8317</v>
      </c>
      <c r="R573" t="s">
        <v>8318</v>
      </c>
      <c r="S573" s="14">
        <f t="shared" si="47"/>
        <v>42192.816238425927</v>
      </c>
      <c r="T573" s="14">
        <f t="shared" si="48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 t="str">
        <f t="shared" si="46"/>
        <v>N/A</v>
      </c>
      <c r="Q574" s="11" t="s">
        <v>8317</v>
      </c>
      <c r="R574" t="s">
        <v>8318</v>
      </c>
      <c r="S574" s="14">
        <f t="shared" si="47"/>
        <v>42282.71629629629</v>
      </c>
      <c r="T574" s="14">
        <f t="shared" si="48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s="11" t="s">
        <v>8317</v>
      </c>
      <c r="R575" t="s">
        <v>8318</v>
      </c>
      <c r="S575" s="14">
        <f t="shared" si="47"/>
        <v>41963.050127314811</v>
      </c>
      <c r="T575" s="14">
        <f t="shared" si="48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1" t="s">
        <v>8317</v>
      </c>
      <c r="R576" t="s">
        <v>8318</v>
      </c>
      <c r="S576" s="14">
        <f t="shared" si="47"/>
        <v>42632.443368055552</v>
      </c>
      <c r="T576" s="14">
        <f t="shared" si="48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1" t="s">
        <v>8317</v>
      </c>
      <c r="R577" t="s">
        <v>8318</v>
      </c>
      <c r="S577" s="14">
        <f t="shared" si="47"/>
        <v>42138.692627314813</v>
      </c>
      <c r="T577" s="14">
        <f t="shared" si="48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s="11" t="s">
        <v>8317</v>
      </c>
      <c r="R578" t="s">
        <v>8318</v>
      </c>
      <c r="S578" s="14">
        <f t="shared" si="47"/>
        <v>42031.471666666665</v>
      </c>
      <c r="T578" s="14">
        <f t="shared" si="48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4">
        <f t="shared" si="47"/>
        <v>42450.589143518519</v>
      </c>
      <c r="T579" s="14">
        <f t="shared" si="48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str">
        <f t="shared" si="46"/>
        <v>N/A</v>
      </c>
      <c r="Q583" s="11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str">
        <f t="shared" si="46"/>
        <v>N/A</v>
      </c>
      <c r="Q584" s="11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IFERROR(ROUND(E586/D586*100,0),"N/A")</f>
        <v>1</v>
      </c>
      <c r="P586">
        <f t="shared" ref="P586:P649" si="51">IFERROR(ROUND(E586/L586,2),"N/A")</f>
        <v>5</v>
      </c>
      <c r="Q586" s="11" t="s">
        <v>8317</v>
      </c>
      <c r="R586" t="s">
        <v>8318</v>
      </c>
      <c r="S586" s="14">
        <f t="shared" ref="S586:S649" si="52">(((J586/60)/60)/24)+DATE(1970,1,1)</f>
        <v>42049.716620370367</v>
      </c>
      <c r="T586" s="14">
        <f t="shared" ref="T586:T649" si="53">(((I586/60)/60)/24)+DATE(1970,1,1)</f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 t="str">
        <f t="shared" si="51"/>
        <v>N/A</v>
      </c>
      <c r="Q587" s="11" t="s">
        <v>8317</v>
      </c>
      <c r="R587" t="s">
        <v>8318</v>
      </c>
      <c r="S587" s="14">
        <f t="shared" si="52"/>
        <v>42283.3909375</v>
      </c>
      <c r="T587" s="14">
        <f t="shared" si="53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s="11" t="s">
        <v>8317</v>
      </c>
      <c r="R588" t="s">
        <v>8318</v>
      </c>
      <c r="S588" s="14">
        <f t="shared" si="52"/>
        <v>42020.854247685187</v>
      </c>
      <c r="T588" s="14">
        <f t="shared" si="53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s="11" t="s">
        <v>8317</v>
      </c>
      <c r="R589" t="s">
        <v>8318</v>
      </c>
      <c r="S589" s="14">
        <f t="shared" si="52"/>
        <v>42080.757326388892</v>
      </c>
      <c r="T589" s="14">
        <f t="shared" si="53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s="11" t="s">
        <v>8317</v>
      </c>
      <c r="R590" t="s">
        <v>8318</v>
      </c>
      <c r="S590" s="14">
        <f t="shared" si="52"/>
        <v>42631.769513888896</v>
      </c>
      <c r="T590" s="14">
        <f t="shared" si="53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s="11" t="s">
        <v>8317</v>
      </c>
      <c r="R591" t="s">
        <v>8318</v>
      </c>
      <c r="S591" s="14">
        <f t="shared" si="52"/>
        <v>42178.614571759259</v>
      </c>
      <c r="T591" s="14">
        <f t="shared" si="53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 s="11" t="s">
        <v>8317</v>
      </c>
      <c r="R592" t="s">
        <v>8318</v>
      </c>
      <c r="S592" s="14">
        <f t="shared" si="52"/>
        <v>42377.554756944446</v>
      </c>
      <c r="T592" s="14">
        <f t="shared" si="53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s="11" t="s">
        <v>8317</v>
      </c>
      <c r="R593" t="s">
        <v>8318</v>
      </c>
      <c r="S593" s="14">
        <f t="shared" si="52"/>
        <v>42177.543171296296</v>
      </c>
      <c r="T593" s="14">
        <f t="shared" si="53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s="11" t="s">
        <v>8317</v>
      </c>
      <c r="R594" t="s">
        <v>8318</v>
      </c>
      <c r="S594" s="14">
        <f t="shared" si="52"/>
        <v>41946.232175925928</v>
      </c>
      <c r="T594" s="14">
        <f t="shared" si="53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s="11" t="s">
        <v>8317</v>
      </c>
      <c r="R595" t="s">
        <v>8318</v>
      </c>
      <c r="S595" s="14">
        <f t="shared" si="52"/>
        <v>42070.677604166667</v>
      </c>
      <c r="T595" s="14">
        <f t="shared" si="53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s="11" t="s">
        <v>8317</v>
      </c>
      <c r="R596" t="s">
        <v>8318</v>
      </c>
      <c r="S596" s="14">
        <f t="shared" si="52"/>
        <v>42446.780162037037</v>
      </c>
      <c r="T596" s="14">
        <f t="shared" si="53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s="11" t="s">
        <v>8317</v>
      </c>
      <c r="R597" t="s">
        <v>8318</v>
      </c>
      <c r="S597" s="14">
        <f t="shared" si="52"/>
        <v>42083.069884259254</v>
      </c>
      <c r="T597" s="14">
        <f t="shared" si="53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s="11" t="s">
        <v>8317</v>
      </c>
      <c r="R598" t="s">
        <v>8318</v>
      </c>
      <c r="S598" s="14">
        <f t="shared" si="52"/>
        <v>42646.896898148145</v>
      </c>
      <c r="T598" s="14">
        <f t="shared" si="53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s="11" t="s">
        <v>8317</v>
      </c>
      <c r="R599" t="s">
        <v>8318</v>
      </c>
      <c r="S599" s="14">
        <f t="shared" si="52"/>
        <v>42545.705266203702</v>
      </c>
      <c r="T599" s="14">
        <f t="shared" si="53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s="11" t="s">
        <v>8317</v>
      </c>
      <c r="R600" t="s">
        <v>8318</v>
      </c>
      <c r="S600" s="14">
        <f t="shared" si="52"/>
        <v>41948.00209490741</v>
      </c>
      <c r="T600" s="14">
        <f t="shared" si="53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s="11" t="s">
        <v>8317</v>
      </c>
      <c r="R601" t="s">
        <v>8318</v>
      </c>
      <c r="S601" s="14">
        <f t="shared" si="52"/>
        <v>42047.812523148154</v>
      </c>
      <c r="T601" s="14">
        <f t="shared" si="53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s="11" t="s">
        <v>8317</v>
      </c>
      <c r="R602" t="s">
        <v>8318</v>
      </c>
      <c r="S602" s="14">
        <f t="shared" si="52"/>
        <v>42073.798171296294</v>
      </c>
      <c r="T602" s="14">
        <f t="shared" si="53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s="11" t="s">
        <v>8317</v>
      </c>
      <c r="R603" t="s">
        <v>8318</v>
      </c>
      <c r="S603" s="14">
        <f t="shared" si="52"/>
        <v>41969.858090277776</v>
      </c>
      <c r="T603" s="14">
        <f t="shared" si="53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 t="str">
        <f t="shared" si="51"/>
        <v>N/A</v>
      </c>
      <c r="Q604" s="11" t="s">
        <v>8317</v>
      </c>
      <c r="R604" t="s">
        <v>8318</v>
      </c>
      <c r="S604" s="14">
        <f t="shared" si="52"/>
        <v>42143.79415509259</v>
      </c>
      <c r="T604" s="14">
        <f t="shared" si="53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s="11" t="s">
        <v>8317</v>
      </c>
      <c r="R605" t="s">
        <v>8318</v>
      </c>
      <c r="S605" s="14">
        <f t="shared" si="52"/>
        <v>41835.639155092591</v>
      </c>
      <c r="T605" s="14">
        <f t="shared" si="53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 t="str">
        <f t="shared" si="51"/>
        <v>N/A</v>
      </c>
      <c r="Q606" s="11" t="s">
        <v>8317</v>
      </c>
      <c r="R606" t="s">
        <v>8318</v>
      </c>
      <c r="S606" s="14">
        <f t="shared" si="52"/>
        <v>41849.035370370373</v>
      </c>
      <c r="T606" s="14">
        <f t="shared" si="53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s="11" t="s">
        <v>8317</v>
      </c>
      <c r="R607" t="s">
        <v>8318</v>
      </c>
      <c r="S607" s="14">
        <f t="shared" si="52"/>
        <v>42194.357731481476</v>
      </c>
      <c r="T607" s="14">
        <f t="shared" si="53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s="11" t="s">
        <v>8317</v>
      </c>
      <c r="R608" t="s">
        <v>8318</v>
      </c>
      <c r="S608" s="14">
        <f t="shared" si="52"/>
        <v>42102.650567129633</v>
      </c>
      <c r="T608" s="14">
        <f t="shared" si="53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 t="str">
        <f t="shared" si="51"/>
        <v>N/A</v>
      </c>
      <c r="Q609" s="11" t="s">
        <v>8317</v>
      </c>
      <c r="R609" t="s">
        <v>8318</v>
      </c>
      <c r="S609" s="14">
        <f t="shared" si="52"/>
        <v>42300.825648148151</v>
      </c>
      <c r="T609" s="14">
        <f t="shared" si="53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s="11" t="s">
        <v>8317</v>
      </c>
      <c r="R610" t="s">
        <v>8318</v>
      </c>
      <c r="S610" s="14">
        <f t="shared" si="52"/>
        <v>42140.921064814815</v>
      </c>
      <c r="T610" s="14">
        <f t="shared" si="53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s="11" t="s">
        <v>8317</v>
      </c>
      <c r="R611" t="s">
        <v>8318</v>
      </c>
      <c r="S611" s="14">
        <f t="shared" si="52"/>
        <v>42307.034074074079</v>
      </c>
      <c r="T611" s="14">
        <f t="shared" si="53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 t="str">
        <f t="shared" si="51"/>
        <v>N/A</v>
      </c>
      <c r="Q612" s="11" t="s">
        <v>8317</v>
      </c>
      <c r="R612" t="s">
        <v>8318</v>
      </c>
      <c r="S612" s="14">
        <f t="shared" si="52"/>
        <v>42086.83085648148</v>
      </c>
      <c r="T612" s="14">
        <f t="shared" si="53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 t="str">
        <f t="shared" si="51"/>
        <v>N/A</v>
      </c>
      <c r="Q613" s="11" t="s">
        <v>8317</v>
      </c>
      <c r="R613" t="s">
        <v>8318</v>
      </c>
      <c r="S613" s="14">
        <f t="shared" si="52"/>
        <v>42328.560613425929</v>
      </c>
      <c r="T613" s="14">
        <f t="shared" si="53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 t="str">
        <f t="shared" si="51"/>
        <v>N/A</v>
      </c>
      <c r="Q614" s="11" t="s">
        <v>8317</v>
      </c>
      <c r="R614" t="s">
        <v>8318</v>
      </c>
      <c r="S614" s="14">
        <f t="shared" si="52"/>
        <v>42585.031782407401</v>
      </c>
      <c r="T614" s="14">
        <f t="shared" si="53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s="11" t="s">
        <v>8317</v>
      </c>
      <c r="R615" t="s">
        <v>8318</v>
      </c>
      <c r="S615" s="14">
        <f t="shared" si="52"/>
        <v>42247.496759259258</v>
      </c>
      <c r="T615" s="14">
        <f t="shared" si="53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 t="str">
        <f t="shared" si="51"/>
        <v>N/A</v>
      </c>
      <c r="Q616" s="11" t="s">
        <v>8317</v>
      </c>
      <c r="R616" t="s">
        <v>8318</v>
      </c>
      <c r="S616" s="14">
        <f t="shared" si="52"/>
        <v>42515.061805555553</v>
      </c>
      <c r="T616" s="14">
        <f t="shared" si="53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 t="str">
        <f t="shared" si="51"/>
        <v>N/A</v>
      </c>
      <c r="Q617" s="11" t="s">
        <v>8317</v>
      </c>
      <c r="R617" t="s">
        <v>8318</v>
      </c>
      <c r="S617" s="14">
        <f t="shared" si="52"/>
        <v>42242.122210648144</v>
      </c>
      <c r="T617" s="14">
        <f t="shared" si="53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 t="str">
        <f t="shared" si="51"/>
        <v>N/A</v>
      </c>
      <c r="Q618" s="11" t="s">
        <v>8317</v>
      </c>
      <c r="R618" t="s">
        <v>8318</v>
      </c>
      <c r="S618" s="14">
        <f t="shared" si="52"/>
        <v>42761.376238425932</v>
      </c>
      <c r="T618" s="14">
        <f t="shared" si="53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s="11" t="s">
        <v>8317</v>
      </c>
      <c r="R619" t="s">
        <v>8318</v>
      </c>
      <c r="S619" s="14">
        <f t="shared" si="52"/>
        <v>42087.343090277776</v>
      </c>
      <c r="T619" s="14">
        <f t="shared" si="53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 t="str">
        <f t="shared" si="51"/>
        <v>N/A</v>
      </c>
      <c r="Q620" s="11" t="s">
        <v>8317</v>
      </c>
      <c r="R620" t="s">
        <v>8318</v>
      </c>
      <c r="S620" s="14">
        <f t="shared" si="52"/>
        <v>42317.810219907406</v>
      </c>
      <c r="T620" s="14">
        <f t="shared" si="53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s="11" t="s">
        <v>8317</v>
      </c>
      <c r="R621" t="s">
        <v>8318</v>
      </c>
      <c r="S621" s="14">
        <f t="shared" si="52"/>
        <v>41908.650347222225</v>
      </c>
      <c r="T621" s="14">
        <f t="shared" si="53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s="11" t="s">
        <v>8317</v>
      </c>
      <c r="R622" t="s">
        <v>8318</v>
      </c>
      <c r="S622" s="14">
        <f t="shared" si="52"/>
        <v>41831.716874999998</v>
      </c>
      <c r="T622" s="14">
        <f t="shared" si="53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s="11" t="s">
        <v>8317</v>
      </c>
      <c r="R623" t="s">
        <v>8318</v>
      </c>
      <c r="S623" s="14">
        <f t="shared" si="52"/>
        <v>42528.987696759257</v>
      </c>
      <c r="T623" s="14">
        <f t="shared" si="53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s="11" t="s">
        <v>8317</v>
      </c>
      <c r="R624" t="s">
        <v>8318</v>
      </c>
      <c r="S624" s="14">
        <f t="shared" si="52"/>
        <v>42532.774745370371</v>
      </c>
      <c r="T624" s="14">
        <f t="shared" si="53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 t="str">
        <f t="shared" si="51"/>
        <v>N/A</v>
      </c>
      <c r="Q625" s="11" t="s">
        <v>8317</v>
      </c>
      <c r="R625" t="s">
        <v>8318</v>
      </c>
      <c r="S625" s="14">
        <f t="shared" si="52"/>
        <v>42122.009224537032</v>
      </c>
      <c r="T625" s="14">
        <f t="shared" si="53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 t="str">
        <f t="shared" si="51"/>
        <v>N/A</v>
      </c>
      <c r="Q626" s="11" t="s">
        <v>8317</v>
      </c>
      <c r="R626" t="s">
        <v>8318</v>
      </c>
      <c r="S626" s="14">
        <f t="shared" si="52"/>
        <v>42108.988900462966</v>
      </c>
      <c r="T626" s="14">
        <f t="shared" si="53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 t="str">
        <f t="shared" si="51"/>
        <v>N/A</v>
      </c>
      <c r="Q627" s="11" t="s">
        <v>8317</v>
      </c>
      <c r="R627" t="s">
        <v>8318</v>
      </c>
      <c r="S627" s="14">
        <f t="shared" si="52"/>
        <v>42790.895567129628</v>
      </c>
      <c r="T627" s="14">
        <f t="shared" si="53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s="11" t="s">
        <v>8317</v>
      </c>
      <c r="R628" t="s">
        <v>8318</v>
      </c>
      <c r="S628" s="14">
        <f t="shared" si="52"/>
        <v>42198.559479166666</v>
      </c>
      <c r="T628" s="14">
        <f t="shared" si="53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s="11" t="s">
        <v>8317</v>
      </c>
      <c r="R629" t="s">
        <v>8318</v>
      </c>
      <c r="S629" s="14">
        <f t="shared" si="52"/>
        <v>42384.306840277779</v>
      </c>
      <c r="T629" s="14">
        <f t="shared" si="53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 t="str">
        <f t="shared" si="51"/>
        <v>N/A</v>
      </c>
      <c r="Q630" s="11" t="s">
        <v>8317</v>
      </c>
      <c r="R630" t="s">
        <v>8318</v>
      </c>
      <c r="S630" s="14">
        <f t="shared" si="52"/>
        <v>41803.692789351851</v>
      </c>
      <c r="T630" s="14">
        <f t="shared" si="53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s="11" t="s">
        <v>8317</v>
      </c>
      <c r="R631" t="s">
        <v>8318</v>
      </c>
      <c r="S631" s="14">
        <f t="shared" si="52"/>
        <v>42474.637824074074</v>
      </c>
      <c r="T631" s="14">
        <f t="shared" si="53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s="11" t="s">
        <v>8317</v>
      </c>
      <c r="R632" t="s">
        <v>8318</v>
      </c>
      <c r="S632" s="14">
        <f t="shared" si="52"/>
        <v>42223.619456018518</v>
      </c>
      <c r="T632" s="14">
        <f t="shared" si="53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s="11" t="s">
        <v>8317</v>
      </c>
      <c r="R633" t="s">
        <v>8318</v>
      </c>
      <c r="S633" s="14">
        <f t="shared" si="52"/>
        <v>42489.772326388891</v>
      </c>
      <c r="T633" s="14">
        <f t="shared" si="53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 t="str">
        <f t="shared" si="51"/>
        <v>N/A</v>
      </c>
      <c r="Q634" s="11" t="s">
        <v>8317</v>
      </c>
      <c r="R634" t="s">
        <v>8318</v>
      </c>
      <c r="S634" s="14">
        <f t="shared" si="52"/>
        <v>42303.659317129626</v>
      </c>
      <c r="T634" s="14">
        <f t="shared" si="53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s="11" t="s">
        <v>8317</v>
      </c>
      <c r="R635" t="s">
        <v>8318</v>
      </c>
      <c r="S635" s="14">
        <f t="shared" si="52"/>
        <v>42507.29932870371</v>
      </c>
      <c r="T635" s="14">
        <f t="shared" si="53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s="11" t="s">
        <v>8317</v>
      </c>
      <c r="R636" t="s">
        <v>8318</v>
      </c>
      <c r="S636" s="14">
        <f t="shared" si="52"/>
        <v>42031.928576388891</v>
      </c>
      <c r="T636" s="14">
        <f t="shared" si="53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s="11" t="s">
        <v>8317</v>
      </c>
      <c r="R637" t="s">
        <v>8318</v>
      </c>
      <c r="S637" s="14">
        <f t="shared" si="52"/>
        <v>42076.092152777783</v>
      </c>
      <c r="T637" s="14">
        <f t="shared" si="53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s="11" t="s">
        <v>8317</v>
      </c>
      <c r="R638" t="s">
        <v>8318</v>
      </c>
      <c r="S638" s="14">
        <f t="shared" si="52"/>
        <v>42131.455439814818</v>
      </c>
      <c r="T638" s="14">
        <f t="shared" si="53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 t="str">
        <f t="shared" si="51"/>
        <v>N/A</v>
      </c>
      <c r="Q639" s="11" t="s">
        <v>8317</v>
      </c>
      <c r="R639" t="s">
        <v>8318</v>
      </c>
      <c r="S639" s="14">
        <f t="shared" si="52"/>
        <v>42762.962013888886</v>
      </c>
      <c r="T639" s="14">
        <f t="shared" si="53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s="11" t="s">
        <v>8317</v>
      </c>
      <c r="R640" t="s">
        <v>8318</v>
      </c>
      <c r="S640" s="14">
        <f t="shared" si="52"/>
        <v>42759.593310185184</v>
      </c>
      <c r="T640" s="14">
        <f t="shared" si="53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s="11" t="s">
        <v>8317</v>
      </c>
      <c r="R641" t="s">
        <v>8318</v>
      </c>
      <c r="S641" s="14">
        <f t="shared" si="52"/>
        <v>41865.583275462966</v>
      </c>
      <c r="T641" s="14">
        <f t="shared" si="53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1" t="s">
        <v>8317</v>
      </c>
      <c r="R642" t="s">
        <v>8319</v>
      </c>
      <c r="S642" s="14">
        <f t="shared" si="52"/>
        <v>42683.420312500006</v>
      </c>
      <c r="T642" s="14">
        <f t="shared" si="53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4">
        <f t="shared" si="52"/>
        <v>42199.57</v>
      </c>
      <c r="T643" s="14">
        <f t="shared" si="53"/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IFERROR(ROUND(E650/D650*100,0),"N/A")</f>
        <v>127</v>
      </c>
      <c r="P650">
        <f t="shared" ref="P650:P713" si="56">IFERROR(ROUND(E650/L650,2),"N/A")</f>
        <v>1644</v>
      </c>
      <c r="Q650" s="11" t="s">
        <v>8317</v>
      </c>
      <c r="R650" t="s">
        <v>8319</v>
      </c>
      <c r="S650" s="14">
        <f t="shared" ref="S650:S713" si="57">(((J650/60)/60)/24)+DATE(1970,1,1)</f>
        <v>41891.693379629629</v>
      </c>
      <c r="T650" s="14">
        <f t="shared" ref="T650:T713" si="58">(((I650/60)/60)/24)+DATE(1970,1,1)</f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s="11" t="s">
        <v>8317</v>
      </c>
      <c r="R651" t="s">
        <v>8319</v>
      </c>
      <c r="S651" s="14">
        <f t="shared" si="57"/>
        <v>41877.912187499998</v>
      </c>
      <c r="T651" s="14">
        <f t="shared" si="58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s="11" t="s">
        <v>8317</v>
      </c>
      <c r="R652" t="s">
        <v>8319</v>
      </c>
      <c r="S652" s="14">
        <f t="shared" si="57"/>
        <v>41932.036851851852</v>
      </c>
      <c r="T652" s="14">
        <f t="shared" si="58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s="11" t="s">
        <v>8317</v>
      </c>
      <c r="R653" t="s">
        <v>8319</v>
      </c>
      <c r="S653" s="14">
        <f t="shared" si="57"/>
        <v>41956.017488425925</v>
      </c>
      <c r="T653" s="14">
        <f t="shared" si="58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s="11" t="s">
        <v>8317</v>
      </c>
      <c r="R654" t="s">
        <v>8319</v>
      </c>
      <c r="S654" s="14">
        <f t="shared" si="57"/>
        <v>42675.690393518518</v>
      </c>
      <c r="T654" s="14">
        <f t="shared" si="58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s="11" t="s">
        <v>8317</v>
      </c>
      <c r="R655" t="s">
        <v>8319</v>
      </c>
      <c r="S655" s="14">
        <f t="shared" si="57"/>
        <v>42199.618518518517</v>
      </c>
      <c r="T655" s="14">
        <f t="shared" si="58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s="11" t="s">
        <v>8317</v>
      </c>
      <c r="R656" t="s">
        <v>8319</v>
      </c>
      <c r="S656" s="14">
        <f t="shared" si="57"/>
        <v>42163.957326388889</v>
      </c>
      <c r="T656" s="14">
        <f t="shared" si="58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s="11" t="s">
        <v>8317</v>
      </c>
      <c r="R657" t="s">
        <v>8319</v>
      </c>
      <c r="S657" s="14">
        <f t="shared" si="57"/>
        <v>42045.957314814819</v>
      </c>
      <c r="T657" s="14">
        <f t="shared" si="58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s="11" t="s">
        <v>8317</v>
      </c>
      <c r="R658" t="s">
        <v>8319</v>
      </c>
      <c r="S658" s="14">
        <f t="shared" si="57"/>
        <v>42417.804618055554</v>
      </c>
      <c r="T658" s="14">
        <f t="shared" si="58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s="11" t="s">
        <v>8317</v>
      </c>
      <c r="R659" t="s">
        <v>8319</v>
      </c>
      <c r="S659" s="14">
        <f t="shared" si="57"/>
        <v>42331.84574074074</v>
      </c>
      <c r="T659" s="14">
        <f t="shared" si="58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s="11" t="s">
        <v>8317</v>
      </c>
      <c r="R660" t="s">
        <v>8319</v>
      </c>
      <c r="S660" s="14">
        <f t="shared" si="57"/>
        <v>42179.160752314812</v>
      </c>
      <c r="T660" s="14">
        <f t="shared" si="58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s="11" t="s">
        <v>8317</v>
      </c>
      <c r="R661" t="s">
        <v>8319</v>
      </c>
      <c r="S661" s="14">
        <f t="shared" si="57"/>
        <v>42209.593692129631</v>
      </c>
      <c r="T661" s="14">
        <f t="shared" si="58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s="11" t="s">
        <v>8317</v>
      </c>
      <c r="R662" t="s">
        <v>8319</v>
      </c>
      <c r="S662" s="14">
        <f t="shared" si="57"/>
        <v>41922.741655092592</v>
      </c>
      <c r="T662" s="14">
        <f t="shared" si="58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s="11" t="s">
        <v>8317</v>
      </c>
      <c r="R663" t="s">
        <v>8319</v>
      </c>
      <c r="S663" s="14">
        <f t="shared" si="57"/>
        <v>42636.645358796297</v>
      </c>
      <c r="T663" s="14">
        <f t="shared" si="58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s="11" t="s">
        <v>8317</v>
      </c>
      <c r="R664" t="s">
        <v>8319</v>
      </c>
      <c r="S664" s="14">
        <f t="shared" si="57"/>
        <v>41990.438043981485</v>
      </c>
      <c r="T664" s="14">
        <f t="shared" si="58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s="11" t="s">
        <v>8317</v>
      </c>
      <c r="R665" t="s">
        <v>8319</v>
      </c>
      <c r="S665" s="14">
        <f t="shared" si="57"/>
        <v>42173.843240740738</v>
      </c>
      <c r="T665" s="14">
        <f t="shared" si="58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s="11" t="s">
        <v>8317</v>
      </c>
      <c r="R666" t="s">
        <v>8319</v>
      </c>
      <c r="S666" s="14">
        <f t="shared" si="57"/>
        <v>42077.666377314818</v>
      </c>
      <c r="T666" s="14">
        <f t="shared" si="58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s="11" t="s">
        <v>8317</v>
      </c>
      <c r="R667" t="s">
        <v>8319</v>
      </c>
      <c r="S667" s="14">
        <f t="shared" si="57"/>
        <v>42688.711354166662</v>
      </c>
      <c r="T667" s="14">
        <f t="shared" si="58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s="11" t="s">
        <v>8317</v>
      </c>
      <c r="R668" t="s">
        <v>8319</v>
      </c>
      <c r="S668" s="14">
        <f t="shared" si="57"/>
        <v>41838.832152777781</v>
      </c>
      <c r="T668" s="14">
        <f t="shared" si="58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s="11" t="s">
        <v>8317</v>
      </c>
      <c r="R669" t="s">
        <v>8319</v>
      </c>
      <c r="S669" s="14">
        <f t="shared" si="57"/>
        <v>42632.373414351852</v>
      </c>
      <c r="T669" s="14">
        <f t="shared" si="58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s="11" t="s">
        <v>8317</v>
      </c>
      <c r="R670" t="s">
        <v>8319</v>
      </c>
      <c r="S670" s="14">
        <f t="shared" si="57"/>
        <v>42090.831273148149</v>
      </c>
      <c r="T670" s="14">
        <f t="shared" si="58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s="11" t="s">
        <v>8317</v>
      </c>
      <c r="R671" t="s">
        <v>8319</v>
      </c>
      <c r="S671" s="14">
        <f t="shared" si="57"/>
        <v>42527.625671296293</v>
      </c>
      <c r="T671" s="14">
        <f t="shared" si="58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s="11" t="s">
        <v>8317</v>
      </c>
      <c r="R672" t="s">
        <v>8319</v>
      </c>
      <c r="S672" s="14">
        <f t="shared" si="57"/>
        <v>42506.709722222222</v>
      </c>
      <c r="T672" s="14">
        <f t="shared" si="58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s="11" t="s">
        <v>8317</v>
      </c>
      <c r="R673" t="s">
        <v>8319</v>
      </c>
      <c r="S673" s="14">
        <f t="shared" si="57"/>
        <v>41984.692731481482</v>
      </c>
      <c r="T673" s="14">
        <f t="shared" si="58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s="11" t="s">
        <v>8317</v>
      </c>
      <c r="R674" t="s">
        <v>8319</v>
      </c>
      <c r="S674" s="14">
        <f t="shared" si="57"/>
        <v>41974.219490740739</v>
      </c>
      <c r="T674" s="14">
        <f t="shared" si="58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s="11" t="s">
        <v>8317</v>
      </c>
      <c r="R675" t="s">
        <v>8319</v>
      </c>
      <c r="S675" s="14">
        <f t="shared" si="57"/>
        <v>41838.840474537035</v>
      </c>
      <c r="T675" s="14">
        <f t="shared" si="58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s="11" t="s">
        <v>8317</v>
      </c>
      <c r="R676" t="s">
        <v>8319</v>
      </c>
      <c r="S676" s="14">
        <f t="shared" si="57"/>
        <v>41803.116053240738</v>
      </c>
      <c r="T676" s="14">
        <f t="shared" si="58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s="11" t="s">
        <v>8317</v>
      </c>
      <c r="R677" t="s">
        <v>8319</v>
      </c>
      <c r="S677" s="14">
        <f t="shared" si="57"/>
        <v>41975.930601851855</v>
      </c>
      <c r="T677" s="14">
        <f t="shared" si="58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s="11" t="s">
        <v>8317</v>
      </c>
      <c r="R678" t="s">
        <v>8319</v>
      </c>
      <c r="S678" s="14">
        <f t="shared" si="57"/>
        <v>42012.768298611118</v>
      </c>
      <c r="T678" s="14">
        <f t="shared" si="58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s="11" t="s">
        <v>8317</v>
      </c>
      <c r="R679" t="s">
        <v>8319</v>
      </c>
      <c r="S679" s="14">
        <f t="shared" si="57"/>
        <v>42504.403877314813</v>
      </c>
      <c r="T679" s="14">
        <f t="shared" si="58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s="11" t="s">
        <v>8317</v>
      </c>
      <c r="R680" t="s">
        <v>8319</v>
      </c>
      <c r="S680" s="14">
        <f t="shared" si="57"/>
        <v>42481.376597222217</v>
      </c>
      <c r="T680" s="14">
        <f t="shared" si="58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s="11" t="s">
        <v>8317</v>
      </c>
      <c r="R681" t="s">
        <v>8319</v>
      </c>
      <c r="S681" s="14">
        <f t="shared" si="57"/>
        <v>42556.695706018523</v>
      </c>
      <c r="T681" s="14">
        <f t="shared" si="58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s="11" t="s">
        <v>8317</v>
      </c>
      <c r="R682" t="s">
        <v>8319</v>
      </c>
      <c r="S682" s="14">
        <f t="shared" si="57"/>
        <v>41864.501516203702</v>
      </c>
      <c r="T682" s="14">
        <f t="shared" si="58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s="11" t="s">
        <v>8317</v>
      </c>
      <c r="R683" t="s">
        <v>8319</v>
      </c>
      <c r="S683" s="14">
        <f t="shared" si="57"/>
        <v>42639.805601851855</v>
      </c>
      <c r="T683" s="14">
        <f t="shared" si="58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s="11" t="s">
        <v>8317</v>
      </c>
      <c r="R684" t="s">
        <v>8319</v>
      </c>
      <c r="S684" s="14">
        <f t="shared" si="57"/>
        <v>42778.765300925923</v>
      </c>
      <c r="T684" s="14">
        <f t="shared" si="58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s="11" t="s">
        <v>8317</v>
      </c>
      <c r="R685" t="s">
        <v>8319</v>
      </c>
      <c r="S685" s="14">
        <f t="shared" si="57"/>
        <v>42634.900046296301</v>
      </c>
      <c r="T685" s="14">
        <f t="shared" si="58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s="11" t="s">
        <v>8317</v>
      </c>
      <c r="R686" t="s">
        <v>8319</v>
      </c>
      <c r="S686" s="14">
        <f t="shared" si="57"/>
        <v>41809.473275462966</v>
      </c>
      <c r="T686" s="14">
        <f t="shared" si="58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s="11" t="s">
        <v>8317</v>
      </c>
      <c r="R687" t="s">
        <v>8319</v>
      </c>
      <c r="S687" s="14">
        <f t="shared" si="57"/>
        <v>41971.866574074069</v>
      </c>
      <c r="T687" s="14">
        <f t="shared" si="58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 t="str">
        <f t="shared" si="56"/>
        <v>N/A</v>
      </c>
      <c r="Q688" s="11" t="s">
        <v>8317</v>
      </c>
      <c r="R688" t="s">
        <v>8319</v>
      </c>
      <c r="S688" s="14">
        <f t="shared" si="57"/>
        <v>42189.673263888893</v>
      </c>
      <c r="T688" s="14">
        <f t="shared" si="58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s="11" t="s">
        <v>8317</v>
      </c>
      <c r="R689" t="s">
        <v>8319</v>
      </c>
      <c r="S689" s="14">
        <f t="shared" si="57"/>
        <v>42711.750613425931</v>
      </c>
      <c r="T689" s="14">
        <f t="shared" si="58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s="11" t="s">
        <v>8317</v>
      </c>
      <c r="R690" t="s">
        <v>8319</v>
      </c>
      <c r="S690" s="14">
        <f t="shared" si="57"/>
        <v>42262.104780092588</v>
      </c>
      <c r="T690" s="14">
        <f t="shared" si="58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s="11" t="s">
        <v>8317</v>
      </c>
      <c r="R691" t="s">
        <v>8319</v>
      </c>
      <c r="S691" s="14">
        <f t="shared" si="57"/>
        <v>42675.66778935185</v>
      </c>
      <c r="T691" s="14">
        <f t="shared" si="58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s="11" t="s">
        <v>8317</v>
      </c>
      <c r="R692" t="s">
        <v>8319</v>
      </c>
      <c r="S692" s="14">
        <f t="shared" si="57"/>
        <v>42579.634733796294</v>
      </c>
      <c r="T692" s="14">
        <f t="shared" si="58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s="11" t="s">
        <v>8317</v>
      </c>
      <c r="R693" t="s">
        <v>8319</v>
      </c>
      <c r="S693" s="14">
        <f t="shared" si="57"/>
        <v>42158.028310185182</v>
      </c>
      <c r="T693" s="14">
        <f t="shared" si="58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s="11" t="s">
        <v>8317</v>
      </c>
      <c r="R694" t="s">
        <v>8319</v>
      </c>
      <c r="S694" s="14">
        <f t="shared" si="57"/>
        <v>42696.37572916667</v>
      </c>
      <c r="T694" s="14">
        <f t="shared" si="58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s="11" t="s">
        <v>8317</v>
      </c>
      <c r="R695" t="s">
        <v>8319</v>
      </c>
      <c r="S695" s="14">
        <f t="shared" si="57"/>
        <v>42094.808182870373</v>
      </c>
      <c r="T695" s="14">
        <f t="shared" si="58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s="11" t="s">
        <v>8317</v>
      </c>
      <c r="R696" t="s">
        <v>8319</v>
      </c>
      <c r="S696" s="14">
        <f t="shared" si="57"/>
        <v>42737.663877314815</v>
      </c>
      <c r="T696" s="14">
        <f t="shared" si="58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s="11" t="s">
        <v>8317</v>
      </c>
      <c r="R697" t="s">
        <v>8319</v>
      </c>
      <c r="S697" s="14">
        <f t="shared" si="57"/>
        <v>41913.521064814813</v>
      </c>
      <c r="T697" s="14">
        <f t="shared" si="58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s="11" t="s">
        <v>8317</v>
      </c>
      <c r="R698" t="s">
        <v>8319</v>
      </c>
      <c r="S698" s="14">
        <f t="shared" si="57"/>
        <v>41815.927106481482</v>
      </c>
      <c r="T698" s="14">
        <f t="shared" si="58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s="11" t="s">
        <v>8317</v>
      </c>
      <c r="R699" t="s">
        <v>8319</v>
      </c>
      <c r="S699" s="14">
        <f t="shared" si="57"/>
        <v>42388.523020833338</v>
      </c>
      <c r="T699" s="14">
        <f t="shared" si="58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s="11" t="s">
        <v>8317</v>
      </c>
      <c r="R700" t="s">
        <v>8319</v>
      </c>
      <c r="S700" s="14">
        <f t="shared" si="57"/>
        <v>41866.931076388886</v>
      </c>
      <c r="T700" s="14">
        <f t="shared" si="58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s="11" t="s">
        <v>8317</v>
      </c>
      <c r="R701" t="s">
        <v>8319</v>
      </c>
      <c r="S701" s="14">
        <f t="shared" si="57"/>
        <v>41563.485509259262</v>
      </c>
      <c r="T701" s="14">
        <f t="shared" si="58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s="11" t="s">
        <v>8317</v>
      </c>
      <c r="R702" t="s">
        <v>8319</v>
      </c>
      <c r="S702" s="14">
        <f t="shared" si="57"/>
        <v>42715.688437500001</v>
      </c>
      <c r="T702" s="14">
        <f t="shared" si="58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s="11" t="s">
        <v>8317</v>
      </c>
      <c r="R703" t="s">
        <v>8319</v>
      </c>
      <c r="S703" s="14">
        <f t="shared" si="57"/>
        <v>41813.662962962961</v>
      </c>
      <c r="T703" s="14">
        <f t="shared" si="58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s="11" t="s">
        <v>8317</v>
      </c>
      <c r="R704" t="s">
        <v>8319</v>
      </c>
      <c r="S704" s="14">
        <f t="shared" si="57"/>
        <v>42668.726701388892</v>
      </c>
      <c r="T704" s="14">
        <f t="shared" si="58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s="11" t="s">
        <v>8317</v>
      </c>
      <c r="R705" t="s">
        <v>8319</v>
      </c>
      <c r="S705" s="14">
        <f t="shared" si="57"/>
        <v>42711.950798611113</v>
      </c>
      <c r="T705" s="14">
        <f t="shared" si="58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s="11" t="s">
        <v>8317</v>
      </c>
      <c r="R706" t="s">
        <v>8319</v>
      </c>
      <c r="S706" s="14">
        <f t="shared" si="57"/>
        <v>42726.192916666667</v>
      </c>
      <c r="T706" s="14">
        <f t="shared" si="58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4">
        <f t="shared" si="57"/>
        <v>42726.491643518515</v>
      </c>
      <c r="T707" s="14">
        <f t="shared" si="58"/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str">
        <f t="shared" si="56"/>
        <v>N/A</v>
      </c>
      <c r="Q708" s="11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str">
        <f t="shared" si="56"/>
        <v>N/A</v>
      </c>
      <c r="Q712" s="11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IFERROR(ROUND(E714/D714*100,0),"N/A")</f>
        <v>0</v>
      </c>
      <c r="P714">
        <f t="shared" ref="P714:P777" si="61">IFERROR(ROUND(E714/L714,2),"N/A")</f>
        <v>26.25</v>
      </c>
      <c r="Q714" s="11" t="s">
        <v>8317</v>
      </c>
      <c r="R714" t="s">
        <v>8319</v>
      </c>
      <c r="S714" s="14">
        <f t="shared" ref="S714:S777" si="62">(((J714/60)/60)/24)+DATE(1970,1,1)</f>
        <v>42384.680925925932</v>
      </c>
      <c r="T714" s="14">
        <f t="shared" ref="T714:T777" si="63">(((I714/60)/60)/24)+DATE(1970,1,1)</f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s="11" t="s">
        <v>8317</v>
      </c>
      <c r="R715" t="s">
        <v>8319</v>
      </c>
      <c r="S715" s="14">
        <f t="shared" si="62"/>
        <v>42496.529305555552</v>
      </c>
      <c r="T715" s="14">
        <f t="shared" si="63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s="11" t="s">
        <v>8317</v>
      </c>
      <c r="R716" t="s">
        <v>8319</v>
      </c>
      <c r="S716" s="14">
        <f t="shared" si="62"/>
        <v>42734.787986111114</v>
      </c>
      <c r="T716" s="14">
        <f t="shared" si="63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s="11" t="s">
        <v>8317</v>
      </c>
      <c r="R717" t="s">
        <v>8319</v>
      </c>
      <c r="S717" s="14">
        <f t="shared" si="62"/>
        <v>42273.090740740736</v>
      </c>
      <c r="T717" s="14">
        <f t="shared" si="63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s="11" t="s">
        <v>8317</v>
      </c>
      <c r="R718" t="s">
        <v>8319</v>
      </c>
      <c r="S718" s="14">
        <f t="shared" si="62"/>
        <v>41940.658645833333</v>
      </c>
      <c r="T718" s="14">
        <f t="shared" si="63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s="11" t="s">
        <v>8317</v>
      </c>
      <c r="R719" t="s">
        <v>8319</v>
      </c>
      <c r="S719" s="14">
        <f t="shared" si="62"/>
        <v>41857.854189814818</v>
      </c>
      <c r="T719" s="14">
        <f t="shared" si="63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s="11" t="s">
        <v>8317</v>
      </c>
      <c r="R720" t="s">
        <v>8319</v>
      </c>
      <c r="S720" s="14">
        <f t="shared" si="62"/>
        <v>42752.845451388886</v>
      </c>
      <c r="T720" s="14">
        <f t="shared" si="63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s="11" t="s">
        <v>8317</v>
      </c>
      <c r="R721" t="s">
        <v>8319</v>
      </c>
      <c r="S721" s="14">
        <f t="shared" si="62"/>
        <v>42409.040231481486</v>
      </c>
      <c r="T721" s="14">
        <f t="shared" si="63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s="11" t="s">
        <v>8320</v>
      </c>
      <c r="R722" t="s">
        <v>8321</v>
      </c>
      <c r="S722" s="14">
        <f t="shared" si="62"/>
        <v>40909.649201388893</v>
      </c>
      <c r="T722" s="14">
        <f t="shared" si="63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s="11" t="s">
        <v>8320</v>
      </c>
      <c r="R723" t="s">
        <v>8321</v>
      </c>
      <c r="S723" s="14">
        <f t="shared" si="62"/>
        <v>41807.571840277778</v>
      </c>
      <c r="T723" s="14">
        <f t="shared" si="63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s="11" t="s">
        <v>8320</v>
      </c>
      <c r="R724" t="s">
        <v>8321</v>
      </c>
      <c r="S724" s="14">
        <f t="shared" si="62"/>
        <v>40977.805300925924</v>
      </c>
      <c r="T724" s="14">
        <f t="shared" si="63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s="11" t="s">
        <v>8320</v>
      </c>
      <c r="R725" t="s">
        <v>8321</v>
      </c>
      <c r="S725" s="14">
        <f t="shared" si="62"/>
        <v>42184.816539351858</v>
      </c>
      <c r="T725" s="14">
        <f t="shared" si="63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s="11" t="s">
        <v>8320</v>
      </c>
      <c r="R726" t="s">
        <v>8321</v>
      </c>
      <c r="S726" s="14">
        <f t="shared" si="62"/>
        <v>40694.638460648144</v>
      </c>
      <c r="T726" s="14">
        <f t="shared" si="63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s="11" t="s">
        <v>8320</v>
      </c>
      <c r="R727" t="s">
        <v>8321</v>
      </c>
      <c r="S727" s="14">
        <f t="shared" si="62"/>
        <v>42321.626296296294</v>
      </c>
      <c r="T727" s="14">
        <f t="shared" si="63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s="11" t="s">
        <v>8320</v>
      </c>
      <c r="R728" t="s">
        <v>8321</v>
      </c>
      <c r="S728" s="14">
        <f t="shared" si="62"/>
        <v>41346.042673611111</v>
      </c>
      <c r="T728" s="14">
        <f t="shared" si="63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s="11" t="s">
        <v>8320</v>
      </c>
      <c r="R729" t="s">
        <v>8321</v>
      </c>
      <c r="S729" s="14">
        <f t="shared" si="62"/>
        <v>41247.020243055551</v>
      </c>
      <c r="T729" s="14">
        <f t="shared" si="63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s="11" t="s">
        <v>8320</v>
      </c>
      <c r="R730" t="s">
        <v>8321</v>
      </c>
      <c r="S730" s="14">
        <f t="shared" si="62"/>
        <v>40731.837465277778</v>
      </c>
      <c r="T730" s="14">
        <f t="shared" si="63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s="11" t="s">
        <v>8320</v>
      </c>
      <c r="R731" t="s">
        <v>8321</v>
      </c>
      <c r="S731" s="14">
        <f t="shared" si="62"/>
        <v>41111.185891203706</v>
      </c>
      <c r="T731" s="14">
        <f t="shared" si="63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s="11" t="s">
        <v>8320</v>
      </c>
      <c r="R732" t="s">
        <v>8321</v>
      </c>
      <c r="S732" s="14">
        <f t="shared" si="62"/>
        <v>40854.745266203703</v>
      </c>
      <c r="T732" s="14">
        <f t="shared" si="63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s="11" t="s">
        <v>8320</v>
      </c>
      <c r="R733" t="s">
        <v>8321</v>
      </c>
      <c r="S733" s="14">
        <f t="shared" si="62"/>
        <v>40879.795682870368</v>
      </c>
      <c r="T733" s="14">
        <f t="shared" si="63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 s="11" t="s">
        <v>8320</v>
      </c>
      <c r="R734" t="s">
        <v>8321</v>
      </c>
      <c r="S734" s="14">
        <f t="shared" si="62"/>
        <v>41486.424317129626</v>
      </c>
      <c r="T734" s="14">
        <f t="shared" si="63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 s="11" t="s">
        <v>8320</v>
      </c>
      <c r="R735" t="s">
        <v>8321</v>
      </c>
      <c r="S735" s="14">
        <f t="shared" si="62"/>
        <v>41598.420046296298</v>
      </c>
      <c r="T735" s="14">
        <f t="shared" si="63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s="11" t="s">
        <v>8320</v>
      </c>
      <c r="R736" t="s">
        <v>8321</v>
      </c>
      <c r="S736" s="14">
        <f t="shared" si="62"/>
        <v>42102.164583333331</v>
      </c>
      <c r="T736" s="14">
        <f t="shared" si="63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s="11" t="s">
        <v>8320</v>
      </c>
      <c r="R737" t="s">
        <v>8321</v>
      </c>
      <c r="S737" s="14">
        <f t="shared" si="62"/>
        <v>41946.029467592591</v>
      </c>
      <c r="T737" s="14">
        <f t="shared" si="63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s="11" t="s">
        <v>8320</v>
      </c>
      <c r="R738" t="s">
        <v>8321</v>
      </c>
      <c r="S738" s="14">
        <f t="shared" si="62"/>
        <v>41579.734259259261</v>
      </c>
      <c r="T738" s="14">
        <f t="shared" si="63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s="11" t="s">
        <v>8320</v>
      </c>
      <c r="R739" t="s">
        <v>8321</v>
      </c>
      <c r="S739" s="14">
        <f t="shared" si="62"/>
        <v>41667.275312500002</v>
      </c>
      <c r="T739" s="14">
        <f t="shared" si="63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s="11" t="s">
        <v>8320</v>
      </c>
      <c r="R740" t="s">
        <v>8321</v>
      </c>
      <c r="S740" s="14">
        <f t="shared" si="62"/>
        <v>41943.604097222218</v>
      </c>
      <c r="T740" s="14">
        <f t="shared" si="63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s="11" t="s">
        <v>8320</v>
      </c>
      <c r="R741" t="s">
        <v>8321</v>
      </c>
      <c r="S741" s="14">
        <f t="shared" si="62"/>
        <v>41829.502650462964</v>
      </c>
      <c r="T741" s="14">
        <f t="shared" si="63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s="11" t="s">
        <v>8320</v>
      </c>
      <c r="R742" t="s">
        <v>8321</v>
      </c>
      <c r="S742" s="14">
        <f t="shared" si="62"/>
        <v>42162.146782407406</v>
      </c>
      <c r="T742" s="14">
        <f t="shared" si="63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s="11" t="s">
        <v>8320</v>
      </c>
      <c r="R743" t="s">
        <v>8321</v>
      </c>
      <c r="S743" s="14">
        <f t="shared" si="62"/>
        <v>41401.648217592592</v>
      </c>
      <c r="T743" s="14">
        <f t="shared" si="63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s="11" t="s">
        <v>8320</v>
      </c>
      <c r="R744" t="s">
        <v>8321</v>
      </c>
      <c r="S744" s="14">
        <f t="shared" si="62"/>
        <v>41689.917962962965</v>
      </c>
      <c r="T744" s="14">
        <f t="shared" si="63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s="11" t="s">
        <v>8320</v>
      </c>
      <c r="R745" t="s">
        <v>8321</v>
      </c>
      <c r="S745" s="14">
        <f t="shared" si="62"/>
        <v>40990.709317129629</v>
      </c>
      <c r="T745" s="14">
        <f t="shared" si="63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s="11" t="s">
        <v>8320</v>
      </c>
      <c r="R746" t="s">
        <v>8321</v>
      </c>
      <c r="S746" s="14">
        <f t="shared" si="62"/>
        <v>41226.95721064815</v>
      </c>
      <c r="T746" s="14">
        <f t="shared" si="63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s="11" t="s">
        <v>8320</v>
      </c>
      <c r="R747" t="s">
        <v>8321</v>
      </c>
      <c r="S747" s="14">
        <f t="shared" si="62"/>
        <v>41367.572280092594</v>
      </c>
      <c r="T747" s="14">
        <f t="shared" si="63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s="11" t="s">
        <v>8320</v>
      </c>
      <c r="R748" t="s">
        <v>8321</v>
      </c>
      <c r="S748" s="14">
        <f t="shared" si="62"/>
        <v>41157.042928240742</v>
      </c>
      <c r="T748" s="14">
        <f t="shared" si="63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s="11" t="s">
        <v>8320</v>
      </c>
      <c r="R749" t="s">
        <v>8321</v>
      </c>
      <c r="S749" s="14">
        <f t="shared" si="62"/>
        <v>41988.548831018517</v>
      </c>
      <c r="T749" s="14">
        <f t="shared" si="63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s="11" t="s">
        <v>8320</v>
      </c>
      <c r="R750" t="s">
        <v>8321</v>
      </c>
      <c r="S750" s="14">
        <f t="shared" si="62"/>
        <v>41831.846828703703</v>
      </c>
      <c r="T750" s="14">
        <f t="shared" si="63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s="11" t="s">
        <v>8320</v>
      </c>
      <c r="R751" t="s">
        <v>8321</v>
      </c>
      <c r="S751" s="14">
        <f t="shared" si="62"/>
        <v>42733.94131944445</v>
      </c>
      <c r="T751" s="14">
        <f t="shared" si="63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s="11" t="s">
        <v>8320</v>
      </c>
      <c r="R752" t="s">
        <v>8321</v>
      </c>
      <c r="S752" s="14">
        <f t="shared" si="62"/>
        <v>41299.878148148149</v>
      </c>
      <c r="T752" s="14">
        <f t="shared" si="63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s="11" t="s">
        <v>8320</v>
      </c>
      <c r="R753" t="s">
        <v>8321</v>
      </c>
      <c r="S753" s="14">
        <f t="shared" si="62"/>
        <v>40713.630497685182</v>
      </c>
      <c r="T753" s="14">
        <f t="shared" si="63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s="11" t="s">
        <v>8320</v>
      </c>
      <c r="R754" t="s">
        <v>8321</v>
      </c>
      <c r="S754" s="14">
        <f t="shared" si="62"/>
        <v>42639.421493055561</v>
      </c>
      <c r="T754" s="14">
        <f t="shared" si="63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s="11" t="s">
        <v>8320</v>
      </c>
      <c r="R755" t="s">
        <v>8321</v>
      </c>
      <c r="S755" s="14">
        <f t="shared" si="62"/>
        <v>42019.590173611112</v>
      </c>
      <c r="T755" s="14">
        <f t="shared" si="63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s="11" t="s">
        <v>8320</v>
      </c>
      <c r="R756" t="s">
        <v>8321</v>
      </c>
      <c r="S756" s="14">
        <f t="shared" si="62"/>
        <v>41249.749085648145</v>
      </c>
      <c r="T756" s="14">
        <f t="shared" si="63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s="11" t="s">
        <v>8320</v>
      </c>
      <c r="R757" t="s">
        <v>8321</v>
      </c>
      <c r="S757" s="14">
        <f t="shared" si="62"/>
        <v>41383.605057870373</v>
      </c>
      <c r="T757" s="14">
        <f t="shared" si="63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s="11" t="s">
        <v>8320</v>
      </c>
      <c r="R758" t="s">
        <v>8321</v>
      </c>
      <c r="S758" s="14">
        <f t="shared" si="62"/>
        <v>40590.766886574071</v>
      </c>
      <c r="T758" s="14">
        <f t="shared" si="63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s="11" t="s">
        <v>8320</v>
      </c>
      <c r="R759" t="s">
        <v>8321</v>
      </c>
      <c r="S759" s="14">
        <f t="shared" si="62"/>
        <v>41235.054560185185</v>
      </c>
      <c r="T759" s="14">
        <f t="shared" si="63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s="11" t="s">
        <v>8320</v>
      </c>
      <c r="R760" t="s">
        <v>8321</v>
      </c>
      <c r="S760" s="14">
        <f t="shared" si="62"/>
        <v>40429.836435185185</v>
      </c>
      <c r="T760" s="14">
        <f t="shared" si="63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s="11" t="s">
        <v>8320</v>
      </c>
      <c r="R761" t="s">
        <v>8321</v>
      </c>
      <c r="S761" s="14">
        <f t="shared" si="62"/>
        <v>41789.330312500002</v>
      </c>
      <c r="T761" s="14">
        <f t="shared" si="63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 t="str">
        <f t="shared" si="61"/>
        <v>N/A</v>
      </c>
      <c r="Q762" s="11" t="s">
        <v>8320</v>
      </c>
      <c r="R762" t="s">
        <v>8322</v>
      </c>
      <c r="S762" s="14">
        <f t="shared" si="62"/>
        <v>42670.764039351852</v>
      </c>
      <c r="T762" s="14">
        <f t="shared" si="63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s="11" t="s">
        <v>8320</v>
      </c>
      <c r="R763" t="s">
        <v>8322</v>
      </c>
      <c r="S763" s="14">
        <f t="shared" si="62"/>
        <v>41642.751458333332</v>
      </c>
      <c r="T763" s="14">
        <f t="shared" si="63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 t="str">
        <f t="shared" si="61"/>
        <v>N/A</v>
      </c>
      <c r="Q764" s="11" t="s">
        <v>8320</v>
      </c>
      <c r="R764" t="s">
        <v>8322</v>
      </c>
      <c r="S764" s="14">
        <f t="shared" si="62"/>
        <v>42690.858449074076</v>
      </c>
      <c r="T764" s="14">
        <f t="shared" si="63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s="11" t="s">
        <v>8320</v>
      </c>
      <c r="R765" t="s">
        <v>8322</v>
      </c>
      <c r="S765" s="14">
        <f t="shared" si="62"/>
        <v>41471.446851851848</v>
      </c>
      <c r="T765" s="14">
        <f t="shared" si="63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 t="str">
        <f t="shared" si="61"/>
        <v>N/A</v>
      </c>
      <c r="Q766" s="11" t="s">
        <v>8320</v>
      </c>
      <c r="R766" t="s">
        <v>8322</v>
      </c>
      <c r="S766" s="14">
        <f t="shared" si="62"/>
        <v>42227.173159722224</v>
      </c>
      <c r="T766" s="14">
        <f t="shared" si="63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s="11" t="s">
        <v>8320</v>
      </c>
      <c r="R767" t="s">
        <v>8322</v>
      </c>
      <c r="S767" s="14">
        <f t="shared" si="62"/>
        <v>41901.542638888888</v>
      </c>
      <c r="T767" s="14">
        <f t="shared" si="63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 t="str">
        <f t="shared" si="61"/>
        <v>N/A</v>
      </c>
      <c r="Q768" s="11" t="s">
        <v>8320</v>
      </c>
      <c r="R768" t="s">
        <v>8322</v>
      </c>
      <c r="S768" s="14">
        <f t="shared" si="62"/>
        <v>42021.783368055556</v>
      </c>
      <c r="T768" s="14">
        <f t="shared" si="63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s="11" t="s">
        <v>8320</v>
      </c>
      <c r="R769" t="s">
        <v>8322</v>
      </c>
      <c r="S769" s="14">
        <f t="shared" si="62"/>
        <v>42115.143634259264</v>
      </c>
      <c r="T769" s="14">
        <f t="shared" si="63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 t="str">
        <f t="shared" si="61"/>
        <v>N/A</v>
      </c>
      <c r="Q770" s="11" t="s">
        <v>8320</v>
      </c>
      <c r="R770" t="s">
        <v>8322</v>
      </c>
      <c r="S770" s="14">
        <f t="shared" si="62"/>
        <v>41594.207060185188</v>
      </c>
      <c r="T770" s="14">
        <f t="shared" si="63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4">
        <f t="shared" si="62"/>
        <v>41604.996458333335</v>
      </c>
      <c r="T771" s="14">
        <f t="shared" si="63"/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str">
        <f t="shared" si="61"/>
        <v>N/A</v>
      </c>
      <c r="Q772" s="11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IFERROR(ROUND(E778/D778*100,0),"N/A")</f>
        <v>51</v>
      </c>
      <c r="P778">
        <f t="shared" ref="P778:P841" si="66">IFERROR(ROUND(E778/L778,2),"N/A")</f>
        <v>63.12</v>
      </c>
      <c r="Q778" s="11" t="s">
        <v>8320</v>
      </c>
      <c r="R778" t="s">
        <v>8322</v>
      </c>
      <c r="S778" s="14">
        <f t="shared" ref="S778:S841" si="67">(((J778/60)/60)/24)+DATE(1970,1,1)</f>
        <v>42250.685706018514</v>
      </c>
      <c r="T778" s="14">
        <f t="shared" ref="T778:T841" si="68">(((I778/60)/60)/24)+DATE(1970,1,1)</f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s="11" t="s">
        <v>8320</v>
      </c>
      <c r="R779" t="s">
        <v>8322</v>
      </c>
      <c r="S779" s="14">
        <f t="shared" si="67"/>
        <v>41456.981215277774</v>
      </c>
      <c r="T779" s="14">
        <f t="shared" si="68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s="11" t="s">
        <v>8320</v>
      </c>
      <c r="R780" t="s">
        <v>8322</v>
      </c>
      <c r="S780" s="14">
        <f t="shared" si="67"/>
        <v>41729.702314814815</v>
      </c>
      <c r="T780" s="14">
        <f t="shared" si="68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s="11" t="s">
        <v>8320</v>
      </c>
      <c r="R781" t="s">
        <v>8322</v>
      </c>
      <c r="S781" s="14">
        <f t="shared" si="67"/>
        <v>40436.68408564815</v>
      </c>
      <c r="T781" s="14">
        <f t="shared" si="68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s="11" t="s">
        <v>8323</v>
      </c>
      <c r="R782" t="s">
        <v>8324</v>
      </c>
      <c r="S782" s="14">
        <f t="shared" si="67"/>
        <v>40636.673900462964</v>
      </c>
      <c r="T782" s="14">
        <f t="shared" si="68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s="11" t="s">
        <v>8323</v>
      </c>
      <c r="R783" t="s">
        <v>8324</v>
      </c>
      <c r="S783" s="14">
        <f t="shared" si="67"/>
        <v>41403.000856481485</v>
      </c>
      <c r="T783" s="14">
        <f t="shared" si="68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s="11" t="s">
        <v>8323</v>
      </c>
      <c r="R784" t="s">
        <v>8324</v>
      </c>
      <c r="S784" s="14">
        <f t="shared" si="67"/>
        <v>41116.758125</v>
      </c>
      <c r="T784" s="14">
        <f t="shared" si="68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s="11" t="s">
        <v>8323</v>
      </c>
      <c r="R785" t="s">
        <v>8324</v>
      </c>
      <c r="S785" s="14">
        <f t="shared" si="67"/>
        <v>40987.773715277777</v>
      </c>
      <c r="T785" s="14">
        <f t="shared" si="68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s="11" t="s">
        <v>8323</v>
      </c>
      <c r="R786" t="s">
        <v>8324</v>
      </c>
      <c r="S786" s="14">
        <f t="shared" si="67"/>
        <v>41675.149525462963</v>
      </c>
      <c r="T786" s="14">
        <f t="shared" si="68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s="11" t="s">
        <v>8323</v>
      </c>
      <c r="R787" t="s">
        <v>8324</v>
      </c>
      <c r="S787" s="14">
        <f t="shared" si="67"/>
        <v>41303.593923611108</v>
      </c>
      <c r="T787" s="14">
        <f t="shared" si="68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s="11" t="s">
        <v>8323</v>
      </c>
      <c r="R788" t="s">
        <v>8324</v>
      </c>
      <c r="S788" s="14">
        <f t="shared" si="67"/>
        <v>40983.055949074071</v>
      </c>
      <c r="T788" s="14">
        <f t="shared" si="68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s="11" t="s">
        <v>8323</v>
      </c>
      <c r="R789" t="s">
        <v>8324</v>
      </c>
      <c r="S789" s="14">
        <f t="shared" si="67"/>
        <v>41549.627615740741</v>
      </c>
      <c r="T789" s="14">
        <f t="shared" si="68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s="11" t="s">
        <v>8323</v>
      </c>
      <c r="R790" t="s">
        <v>8324</v>
      </c>
      <c r="S790" s="14">
        <f t="shared" si="67"/>
        <v>41059.006805555553</v>
      </c>
      <c r="T790" s="14">
        <f t="shared" si="68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s="11" t="s">
        <v>8323</v>
      </c>
      <c r="R791" t="s">
        <v>8324</v>
      </c>
      <c r="S791" s="14">
        <f t="shared" si="67"/>
        <v>41277.186111111114</v>
      </c>
      <c r="T791" s="14">
        <f t="shared" si="68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s="11" t="s">
        <v>8323</v>
      </c>
      <c r="R792" t="s">
        <v>8324</v>
      </c>
      <c r="S792" s="14">
        <f t="shared" si="67"/>
        <v>41276.047905092593</v>
      </c>
      <c r="T792" s="14">
        <f t="shared" si="68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s="11" t="s">
        <v>8323</v>
      </c>
      <c r="R793" t="s">
        <v>8324</v>
      </c>
      <c r="S793" s="14">
        <f t="shared" si="67"/>
        <v>41557.780624999999</v>
      </c>
      <c r="T793" s="14">
        <f t="shared" si="68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s="11" t="s">
        <v>8323</v>
      </c>
      <c r="R794" t="s">
        <v>8324</v>
      </c>
      <c r="S794" s="14">
        <f t="shared" si="67"/>
        <v>41555.873645833337</v>
      </c>
      <c r="T794" s="14">
        <f t="shared" si="68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s="11" t="s">
        <v>8323</v>
      </c>
      <c r="R795" t="s">
        <v>8324</v>
      </c>
      <c r="S795" s="14">
        <f t="shared" si="67"/>
        <v>41442.741249999999</v>
      </c>
      <c r="T795" s="14">
        <f t="shared" si="68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s="11" t="s">
        <v>8323</v>
      </c>
      <c r="R796" t="s">
        <v>8324</v>
      </c>
      <c r="S796" s="14">
        <f t="shared" si="67"/>
        <v>40736.115011574075</v>
      </c>
      <c r="T796" s="14">
        <f t="shared" si="68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s="11" t="s">
        <v>8323</v>
      </c>
      <c r="R797" t="s">
        <v>8324</v>
      </c>
      <c r="S797" s="14">
        <f t="shared" si="67"/>
        <v>40963.613032407404</v>
      </c>
      <c r="T797" s="14">
        <f t="shared" si="68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s="11" t="s">
        <v>8323</v>
      </c>
      <c r="R798" t="s">
        <v>8324</v>
      </c>
      <c r="S798" s="14">
        <f t="shared" si="67"/>
        <v>41502.882928240739</v>
      </c>
      <c r="T798" s="14">
        <f t="shared" si="68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s="11" t="s">
        <v>8323</v>
      </c>
      <c r="R799" t="s">
        <v>8324</v>
      </c>
      <c r="S799" s="14">
        <f t="shared" si="67"/>
        <v>40996.994074074071</v>
      </c>
      <c r="T799" s="14">
        <f t="shared" si="68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s="11" t="s">
        <v>8323</v>
      </c>
      <c r="R800" t="s">
        <v>8324</v>
      </c>
      <c r="S800" s="14">
        <f t="shared" si="67"/>
        <v>41882.590127314819</v>
      </c>
      <c r="T800" s="14">
        <f t="shared" si="68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s="11" t="s">
        <v>8323</v>
      </c>
      <c r="R801" t="s">
        <v>8324</v>
      </c>
      <c r="S801" s="14">
        <f t="shared" si="67"/>
        <v>40996.667199074072</v>
      </c>
      <c r="T801" s="14">
        <f t="shared" si="68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 s="11" t="s">
        <v>8323</v>
      </c>
      <c r="R802" t="s">
        <v>8324</v>
      </c>
      <c r="S802" s="14">
        <f t="shared" si="67"/>
        <v>41863.433495370373</v>
      </c>
      <c r="T802" s="14">
        <f t="shared" si="68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s="11" t="s">
        <v>8323</v>
      </c>
      <c r="R803" t="s">
        <v>8324</v>
      </c>
      <c r="S803" s="14">
        <f t="shared" si="67"/>
        <v>40695.795370370368</v>
      </c>
      <c r="T803" s="14">
        <f t="shared" si="68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s="11" t="s">
        <v>8323</v>
      </c>
      <c r="R804" t="s">
        <v>8324</v>
      </c>
      <c r="S804" s="14">
        <f t="shared" si="67"/>
        <v>41123.022268518522</v>
      </c>
      <c r="T804" s="14">
        <f t="shared" si="68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s="11" t="s">
        <v>8323</v>
      </c>
      <c r="R805" t="s">
        <v>8324</v>
      </c>
      <c r="S805" s="14">
        <f t="shared" si="67"/>
        <v>40665.949976851851</v>
      </c>
      <c r="T805" s="14">
        <f t="shared" si="68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s="11" t="s">
        <v>8323</v>
      </c>
      <c r="R806" t="s">
        <v>8324</v>
      </c>
      <c r="S806" s="14">
        <f t="shared" si="67"/>
        <v>40730.105625000004</v>
      </c>
      <c r="T806" s="14">
        <f t="shared" si="68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s="11" t="s">
        <v>8323</v>
      </c>
      <c r="R807" t="s">
        <v>8324</v>
      </c>
      <c r="S807" s="14">
        <f t="shared" si="67"/>
        <v>40690.823055555556</v>
      </c>
      <c r="T807" s="14">
        <f t="shared" si="68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s="11" t="s">
        <v>8323</v>
      </c>
      <c r="R808" t="s">
        <v>8324</v>
      </c>
      <c r="S808" s="14">
        <f t="shared" si="67"/>
        <v>40763.691423611112</v>
      </c>
      <c r="T808" s="14">
        <f t="shared" si="68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s="11" t="s">
        <v>8323</v>
      </c>
      <c r="R809" t="s">
        <v>8324</v>
      </c>
      <c r="S809" s="14">
        <f t="shared" si="67"/>
        <v>42759.628599537042</v>
      </c>
      <c r="T809" s="14">
        <f t="shared" si="68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s="11" t="s">
        <v>8323</v>
      </c>
      <c r="R810" t="s">
        <v>8324</v>
      </c>
      <c r="S810" s="14">
        <f t="shared" si="67"/>
        <v>41962.100532407407</v>
      </c>
      <c r="T810" s="14">
        <f t="shared" si="68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s="11" t="s">
        <v>8323</v>
      </c>
      <c r="R811" t="s">
        <v>8324</v>
      </c>
      <c r="S811" s="14">
        <f t="shared" si="67"/>
        <v>41628.833680555559</v>
      </c>
      <c r="T811" s="14">
        <f t="shared" si="68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s="11" t="s">
        <v>8323</v>
      </c>
      <c r="R812" t="s">
        <v>8324</v>
      </c>
      <c r="S812" s="14">
        <f t="shared" si="67"/>
        <v>41123.056273148148</v>
      </c>
      <c r="T812" s="14">
        <f t="shared" si="68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s="11" t="s">
        <v>8323</v>
      </c>
      <c r="R813" t="s">
        <v>8324</v>
      </c>
      <c r="S813" s="14">
        <f t="shared" si="67"/>
        <v>41443.643541666665</v>
      </c>
      <c r="T813" s="14">
        <f t="shared" si="68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s="11" t="s">
        <v>8323</v>
      </c>
      <c r="R814" t="s">
        <v>8324</v>
      </c>
      <c r="S814" s="14">
        <f t="shared" si="67"/>
        <v>41282.017962962964</v>
      </c>
      <c r="T814" s="14">
        <f t="shared" si="68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s="11" t="s">
        <v>8323</v>
      </c>
      <c r="R815" t="s">
        <v>8324</v>
      </c>
      <c r="S815" s="14">
        <f t="shared" si="67"/>
        <v>41080.960243055553</v>
      </c>
      <c r="T815" s="14">
        <f t="shared" si="68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s="11" t="s">
        <v>8323</v>
      </c>
      <c r="R816" t="s">
        <v>8324</v>
      </c>
      <c r="S816" s="14">
        <f t="shared" si="67"/>
        <v>40679.743067129632</v>
      </c>
      <c r="T816" s="14">
        <f t="shared" si="68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s="11" t="s">
        <v>8323</v>
      </c>
      <c r="R817" t="s">
        <v>8324</v>
      </c>
      <c r="S817" s="14">
        <f t="shared" si="67"/>
        <v>41914.917858796296</v>
      </c>
      <c r="T817" s="14">
        <f t="shared" si="68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s="11" t="s">
        <v>8323</v>
      </c>
      <c r="R818" t="s">
        <v>8324</v>
      </c>
      <c r="S818" s="14">
        <f t="shared" si="67"/>
        <v>41341.870868055557</v>
      </c>
      <c r="T818" s="14">
        <f t="shared" si="68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s="11" t="s">
        <v>8323</v>
      </c>
      <c r="R819" t="s">
        <v>8324</v>
      </c>
      <c r="S819" s="14">
        <f t="shared" si="67"/>
        <v>40925.599664351852</v>
      </c>
      <c r="T819" s="14">
        <f t="shared" si="68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s="11" t="s">
        <v>8323</v>
      </c>
      <c r="R820" t="s">
        <v>8324</v>
      </c>
      <c r="S820" s="14">
        <f t="shared" si="67"/>
        <v>41120.882881944446</v>
      </c>
      <c r="T820" s="14">
        <f t="shared" si="68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s="11" t="s">
        <v>8323</v>
      </c>
      <c r="R821" t="s">
        <v>8324</v>
      </c>
      <c r="S821" s="14">
        <f t="shared" si="67"/>
        <v>41619.998310185183</v>
      </c>
      <c r="T821" s="14">
        <f t="shared" si="68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s="11" t="s">
        <v>8323</v>
      </c>
      <c r="R822" t="s">
        <v>8324</v>
      </c>
      <c r="S822" s="14">
        <f t="shared" si="67"/>
        <v>41768.841921296298</v>
      </c>
      <c r="T822" s="14">
        <f t="shared" si="68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s="11" t="s">
        <v>8323</v>
      </c>
      <c r="R823" t="s">
        <v>8324</v>
      </c>
      <c r="S823" s="14">
        <f t="shared" si="67"/>
        <v>42093.922048611115</v>
      </c>
      <c r="T823" s="14">
        <f t="shared" si="68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s="11" t="s">
        <v>8323</v>
      </c>
      <c r="R824" t="s">
        <v>8324</v>
      </c>
      <c r="S824" s="14">
        <f t="shared" si="67"/>
        <v>41157.947337962964</v>
      </c>
      <c r="T824" s="14">
        <f t="shared" si="68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s="11" t="s">
        <v>8323</v>
      </c>
      <c r="R825" t="s">
        <v>8324</v>
      </c>
      <c r="S825" s="14">
        <f t="shared" si="67"/>
        <v>42055.972824074073</v>
      </c>
      <c r="T825" s="14">
        <f t="shared" si="68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s="11" t="s">
        <v>8323</v>
      </c>
      <c r="R826" t="s">
        <v>8324</v>
      </c>
      <c r="S826" s="14">
        <f t="shared" si="67"/>
        <v>40250.242106481484</v>
      </c>
      <c r="T826" s="14">
        <f t="shared" si="68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s="11" t="s">
        <v>8323</v>
      </c>
      <c r="R827" t="s">
        <v>8324</v>
      </c>
      <c r="S827" s="14">
        <f t="shared" si="67"/>
        <v>41186.306527777779</v>
      </c>
      <c r="T827" s="14">
        <f t="shared" si="68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s="11" t="s">
        <v>8323</v>
      </c>
      <c r="R828" t="s">
        <v>8324</v>
      </c>
      <c r="S828" s="14">
        <f t="shared" si="67"/>
        <v>40973.038541666669</v>
      </c>
      <c r="T828" s="14">
        <f t="shared" si="68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s="11" t="s">
        <v>8323</v>
      </c>
      <c r="R829" t="s">
        <v>8324</v>
      </c>
      <c r="S829" s="14">
        <f t="shared" si="67"/>
        <v>40927.473460648151</v>
      </c>
      <c r="T829" s="14">
        <f t="shared" si="68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s="11" t="s">
        <v>8323</v>
      </c>
      <c r="R830" t="s">
        <v>8324</v>
      </c>
      <c r="S830" s="14">
        <f t="shared" si="67"/>
        <v>41073.050717592596</v>
      </c>
      <c r="T830" s="14">
        <f t="shared" si="68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s="11" t="s">
        <v>8323</v>
      </c>
      <c r="R831" t="s">
        <v>8324</v>
      </c>
      <c r="S831" s="14">
        <f t="shared" si="67"/>
        <v>42504.801388888889</v>
      </c>
      <c r="T831" s="14">
        <f t="shared" si="68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s="11" t="s">
        <v>8323</v>
      </c>
      <c r="R832" t="s">
        <v>8324</v>
      </c>
      <c r="S832" s="14">
        <f t="shared" si="67"/>
        <v>41325.525752314818</v>
      </c>
      <c r="T832" s="14">
        <f t="shared" si="68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s="11" t="s">
        <v>8323</v>
      </c>
      <c r="R833" t="s">
        <v>8324</v>
      </c>
      <c r="S833" s="14">
        <f t="shared" si="67"/>
        <v>40996.646921296298</v>
      </c>
      <c r="T833" s="14">
        <f t="shared" si="68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s="11" t="s">
        <v>8323</v>
      </c>
      <c r="R834" t="s">
        <v>8324</v>
      </c>
      <c r="S834" s="14">
        <f t="shared" si="67"/>
        <v>40869.675173611111</v>
      </c>
      <c r="T834" s="14">
        <f t="shared" si="68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4">
        <f t="shared" si="67"/>
        <v>41718.878182870372</v>
      </c>
      <c r="T835" s="14">
        <f t="shared" si="68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IFERROR(ROUND(E842/D842*100,0),"N/A")</f>
        <v>120</v>
      </c>
      <c r="P842">
        <f t="shared" ref="P842:P905" si="71">IFERROR(ROUND(E842/L842,2),"N/A")</f>
        <v>63.38</v>
      </c>
      <c r="Q842" s="11" t="s">
        <v>8323</v>
      </c>
      <c r="R842" t="s">
        <v>8325</v>
      </c>
      <c r="S842" s="14">
        <f t="shared" ref="S842:S905" si="72">(((J842/60)/60)/24)+DATE(1970,1,1)</f>
        <v>42607.226701388892</v>
      </c>
      <c r="T842" s="14">
        <f t="shared" ref="T842:T905" si="73">(((I842/60)/60)/24)+DATE(1970,1,1)</f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s="11" t="s">
        <v>8323</v>
      </c>
      <c r="R843" t="s">
        <v>8325</v>
      </c>
      <c r="S843" s="14">
        <f t="shared" si="72"/>
        <v>41923.838692129626</v>
      </c>
      <c r="T843" s="14">
        <f t="shared" si="73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s="11" t="s">
        <v>8323</v>
      </c>
      <c r="R844" t="s">
        <v>8325</v>
      </c>
      <c r="S844" s="14">
        <f t="shared" si="72"/>
        <v>41526.592395833337</v>
      </c>
      <c r="T844" s="14">
        <f t="shared" si="73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s="11" t="s">
        <v>8323</v>
      </c>
      <c r="R845" t="s">
        <v>8325</v>
      </c>
      <c r="S845" s="14">
        <f t="shared" si="72"/>
        <v>42695.257870370369</v>
      </c>
      <c r="T845" s="14">
        <f t="shared" si="73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s="11" t="s">
        <v>8323</v>
      </c>
      <c r="R846" t="s">
        <v>8325</v>
      </c>
      <c r="S846" s="14">
        <f t="shared" si="72"/>
        <v>41905.684629629628</v>
      </c>
      <c r="T846" s="14">
        <f t="shared" si="73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s="11" t="s">
        <v>8323</v>
      </c>
      <c r="R847" t="s">
        <v>8325</v>
      </c>
      <c r="S847" s="14">
        <f t="shared" si="72"/>
        <v>42578.205972222218</v>
      </c>
      <c r="T847" s="14">
        <f t="shared" si="73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 s="11" t="s">
        <v>8323</v>
      </c>
      <c r="R848" t="s">
        <v>8325</v>
      </c>
      <c r="S848" s="14">
        <f t="shared" si="72"/>
        <v>41694.391840277778</v>
      </c>
      <c r="T848" s="14">
        <f t="shared" si="73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s="11" t="s">
        <v>8323</v>
      </c>
      <c r="R849" t="s">
        <v>8325</v>
      </c>
      <c r="S849" s="14">
        <f t="shared" si="72"/>
        <v>42165.79833333334</v>
      </c>
      <c r="T849" s="14">
        <f t="shared" si="73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s="11" t="s">
        <v>8323</v>
      </c>
      <c r="R850" t="s">
        <v>8325</v>
      </c>
      <c r="S850" s="14">
        <f t="shared" si="72"/>
        <v>42078.792048611111</v>
      </c>
      <c r="T850" s="14">
        <f t="shared" si="73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s="11" t="s">
        <v>8323</v>
      </c>
      <c r="R851" t="s">
        <v>8325</v>
      </c>
      <c r="S851" s="14">
        <f t="shared" si="72"/>
        <v>42051.148888888885</v>
      </c>
      <c r="T851" s="14">
        <f t="shared" si="73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s="11" t="s">
        <v>8323</v>
      </c>
      <c r="R852" t="s">
        <v>8325</v>
      </c>
      <c r="S852" s="14">
        <f t="shared" si="72"/>
        <v>42452.827743055561</v>
      </c>
      <c r="T852" s="14">
        <f t="shared" si="73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s="11" t="s">
        <v>8323</v>
      </c>
      <c r="R853" t="s">
        <v>8325</v>
      </c>
      <c r="S853" s="14">
        <f t="shared" si="72"/>
        <v>42522.880243055552</v>
      </c>
      <c r="T853" s="14">
        <f t="shared" si="73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s="11" t="s">
        <v>8323</v>
      </c>
      <c r="R854" t="s">
        <v>8325</v>
      </c>
      <c r="S854" s="14">
        <f t="shared" si="72"/>
        <v>42656.805497685185</v>
      </c>
      <c r="T854" s="14">
        <f t="shared" si="73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s="11" t="s">
        <v>8323</v>
      </c>
      <c r="R855" t="s">
        <v>8325</v>
      </c>
      <c r="S855" s="14">
        <f t="shared" si="72"/>
        <v>42021.832280092596</v>
      </c>
      <c r="T855" s="14">
        <f t="shared" si="73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s="11" t="s">
        <v>8323</v>
      </c>
      <c r="R856" t="s">
        <v>8325</v>
      </c>
      <c r="S856" s="14">
        <f t="shared" si="72"/>
        <v>42702.212337962963</v>
      </c>
      <c r="T856" s="14">
        <f t="shared" si="73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s="11" t="s">
        <v>8323</v>
      </c>
      <c r="R857" t="s">
        <v>8325</v>
      </c>
      <c r="S857" s="14">
        <f t="shared" si="72"/>
        <v>42545.125196759262</v>
      </c>
      <c r="T857" s="14">
        <f t="shared" si="73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s="11" t="s">
        <v>8323</v>
      </c>
      <c r="R858" t="s">
        <v>8325</v>
      </c>
      <c r="S858" s="14">
        <f t="shared" si="72"/>
        <v>42609.311990740738</v>
      </c>
      <c r="T858" s="14">
        <f t="shared" si="73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s="11" t="s">
        <v>8323</v>
      </c>
      <c r="R859" t="s">
        <v>8325</v>
      </c>
      <c r="S859" s="14">
        <f t="shared" si="72"/>
        <v>42291.581377314811</v>
      </c>
      <c r="T859" s="14">
        <f t="shared" si="73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 s="11" t="s">
        <v>8323</v>
      </c>
      <c r="R860" t="s">
        <v>8325</v>
      </c>
      <c r="S860" s="14">
        <f t="shared" si="72"/>
        <v>42079.745578703703</v>
      </c>
      <c r="T860" s="14">
        <f t="shared" si="73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s="11" t="s">
        <v>8323</v>
      </c>
      <c r="R861" t="s">
        <v>8325</v>
      </c>
      <c r="S861" s="14">
        <f t="shared" si="72"/>
        <v>42128.820231481484</v>
      </c>
      <c r="T861" s="14">
        <f t="shared" si="73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s="11" t="s">
        <v>8323</v>
      </c>
      <c r="R862" t="s">
        <v>8326</v>
      </c>
      <c r="S862" s="14">
        <f t="shared" si="72"/>
        <v>41570.482789351852</v>
      </c>
      <c r="T862" s="14">
        <f t="shared" si="73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s="11" t="s">
        <v>8323</v>
      </c>
      <c r="R863" t="s">
        <v>8326</v>
      </c>
      <c r="S863" s="14">
        <f t="shared" si="72"/>
        <v>42599.965324074074</v>
      </c>
      <c r="T863" s="14">
        <f t="shared" si="73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s="11" t="s">
        <v>8323</v>
      </c>
      <c r="R864" t="s">
        <v>8326</v>
      </c>
      <c r="S864" s="14">
        <f t="shared" si="72"/>
        <v>41559.5549537037</v>
      </c>
      <c r="T864" s="14">
        <f t="shared" si="73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s="11" t="s">
        <v>8323</v>
      </c>
      <c r="R865" t="s">
        <v>8326</v>
      </c>
      <c r="S865" s="14">
        <f t="shared" si="72"/>
        <v>40921.117662037039</v>
      </c>
      <c r="T865" s="14">
        <f t="shared" si="73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s="11" t="s">
        <v>8323</v>
      </c>
      <c r="R866" t="s">
        <v>8326</v>
      </c>
      <c r="S866" s="14">
        <f t="shared" si="72"/>
        <v>41541.106921296298</v>
      </c>
      <c r="T866" s="14">
        <f t="shared" si="73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s="11" t="s">
        <v>8323</v>
      </c>
      <c r="R867" t="s">
        <v>8326</v>
      </c>
      <c r="S867" s="14">
        <f t="shared" si="72"/>
        <v>41230.77311342593</v>
      </c>
      <c r="T867" s="14">
        <f t="shared" si="73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s="11" t="s">
        <v>8323</v>
      </c>
      <c r="R868" t="s">
        <v>8326</v>
      </c>
      <c r="S868" s="14">
        <f t="shared" si="72"/>
        <v>42025.637939814813</v>
      </c>
      <c r="T868" s="14">
        <f t="shared" si="73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s="11" t="s">
        <v>8323</v>
      </c>
      <c r="R869" t="s">
        <v>8326</v>
      </c>
      <c r="S869" s="14">
        <f t="shared" si="72"/>
        <v>40088.105393518519</v>
      </c>
      <c r="T869" s="14">
        <f t="shared" si="73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s="11" t="s">
        <v>8323</v>
      </c>
      <c r="R870" t="s">
        <v>8326</v>
      </c>
      <c r="S870" s="14">
        <f t="shared" si="72"/>
        <v>41616.027754629627</v>
      </c>
      <c r="T870" s="14">
        <f t="shared" si="73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s="11" t="s">
        <v>8323</v>
      </c>
      <c r="R871" t="s">
        <v>8326</v>
      </c>
      <c r="S871" s="14">
        <f t="shared" si="72"/>
        <v>41342.845567129632</v>
      </c>
      <c r="T871" s="14">
        <f t="shared" si="73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s="11" t="s">
        <v>8323</v>
      </c>
      <c r="R872" t="s">
        <v>8326</v>
      </c>
      <c r="S872" s="14">
        <f t="shared" si="72"/>
        <v>41488.022256944445</v>
      </c>
      <c r="T872" s="14">
        <f t="shared" si="73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s="11" t="s">
        <v>8323</v>
      </c>
      <c r="R873" t="s">
        <v>8326</v>
      </c>
      <c r="S873" s="14">
        <f t="shared" si="72"/>
        <v>41577.561284722222</v>
      </c>
      <c r="T873" s="14">
        <f t="shared" si="73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s="11" t="s">
        <v>8323</v>
      </c>
      <c r="R874" t="s">
        <v>8326</v>
      </c>
      <c r="S874" s="14">
        <f t="shared" si="72"/>
        <v>40567.825543981482</v>
      </c>
      <c r="T874" s="14">
        <f t="shared" si="73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s="11" t="s">
        <v>8323</v>
      </c>
      <c r="R875" t="s">
        <v>8326</v>
      </c>
      <c r="S875" s="14">
        <f t="shared" si="72"/>
        <v>41184.167129629634</v>
      </c>
      <c r="T875" s="14">
        <f t="shared" si="73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s="11" t="s">
        <v>8323</v>
      </c>
      <c r="R876" t="s">
        <v>8326</v>
      </c>
      <c r="S876" s="14">
        <f t="shared" si="72"/>
        <v>41368.583726851852</v>
      </c>
      <c r="T876" s="14">
        <f t="shared" si="73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 t="str">
        <f t="shared" si="71"/>
        <v>N/A</v>
      </c>
      <c r="Q877" s="11" t="s">
        <v>8323</v>
      </c>
      <c r="R877" t="s">
        <v>8326</v>
      </c>
      <c r="S877" s="14">
        <f t="shared" si="72"/>
        <v>42248.723738425921</v>
      </c>
      <c r="T877" s="14">
        <f t="shared" si="73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s="11" t="s">
        <v>8323</v>
      </c>
      <c r="R878" t="s">
        <v>8326</v>
      </c>
      <c r="S878" s="14">
        <f t="shared" si="72"/>
        <v>41276.496840277774</v>
      </c>
      <c r="T878" s="14">
        <f t="shared" si="73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s="11" t="s">
        <v>8323</v>
      </c>
      <c r="R879" t="s">
        <v>8326</v>
      </c>
      <c r="S879" s="14">
        <f t="shared" si="72"/>
        <v>41597.788888888892</v>
      </c>
      <c r="T879" s="14">
        <f t="shared" si="73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s="11" t="s">
        <v>8323</v>
      </c>
      <c r="R880" t="s">
        <v>8326</v>
      </c>
      <c r="S880" s="14">
        <f t="shared" si="72"/>
        <v>40505.232916666668</v>
      </c>
      <c r="T880" s="14">
        <f t="shared" si="73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s="11" t="s">
        <v>8323</v>
      </c>
      <c r="R881" t="s">
        <v>8326</v>
      </c>
      <c r="S881" s="14">
        <f t="shared" si="72"/>
        <v>41037.829918981479</v>
      </c>
      <c r="T881" s="14">
        <f t="shared" si="73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s="11" t="s">
        <v>8323</v>
      </c>
      <c r="R882" t="s">
        <v>8327</v>
      </c>
      <c r="S882" s="14">
        <f t="shared" si="72"/>
        <v>41179.32104166667</v>
      </c>
      <c r="T882" s="14">
        <f t="shared" si="73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s="11" t="s">
        <v>8323</v>
      </c>
      <c r="R883" t="s">
        <v>8327</v>
      </c>
      <c r="S883" s="14">
        <f t="shared" si="72"/>
        <v>40877.25099537037</v>
      </c>
      <c r="T883" s="14">
        <f t="shared" si="73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s="11" t="s">
        <v>8323</v>
      </c>
      <c r="R884" t="s">
        <v>8327</v>
      </c>
      <c r="S884" s="14">
        <f t="shared" si="72"/>
        <v>40759.860532407409</v>
      </c>
      <c r="T884" s="14">
        <f t="shared" si="73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s="11" t="s">
        <v>8323</v>
      </c>
      <c r="R885" t="s">
        <v>8327</v>
      </c>
      <c r="S885" s="14">
        <f t="shared" si="72"/>
        <v>42371.935590277775</v>
      </c>
      <c r="T885" s="14">
        <f t="shared" si="73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s="11" t="s">
        <v>8323</v>
      </c>
      <c r="R886" t="s">
        <v>8327</v>
      </c>
      <c r="S886" s="14">
        <f t="shared" si="72"/>
        <v>40981.802615740737</v>
      </c>
      <c r="T886" s="14">
        <f t="shared" si="73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s="11" t="s">
        <v>8323</v>
      </c>
      <c r="R887" t="s">
        <v>8327</v>
      </c>
      <c r="S887" s="14">
        <f t="shared" si="72"/>
        <v>42713.941099537042</v>
      </c>
      <c r="T887" s="14">
        <f t="shared" si="73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s="11" t="s">
        <v>8323</v>
      </c>
      <c r="R888" t="s">
        <v>8327</v>
      </c>
      <c r="S888" s="14">
        <f t="shared" si="72"/>
        <v>42603.870520833334</v>
      </c>
      <c r="T888" s="14">
        <f t="shared" si="73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 t="str">
        <f t="shared" si="71"/>
        <v>N/A</v>
      </c>
      <c r="Q889" s="11" t="s">
        <v>8323</v>
      </c>
      <c r="R889" t="s">
        <v>8327</v>
      </c>
      <c r="S889" s="14">
        <f t="shared" si="72"/>
        <v>41026.958969907406</v>
      </c>
      <c r="T889" s="14">
        <f t="shared" si="73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s="11" t="s">
        <v>8323</v>
      </c>
      <c r="R890" t="s">
        <v>8327</v>
      </c>
      <c r="S890" s="14">
        <f t="shared" si="72"/>
        <v>40751.753298611111</v>
      </c>
      <c r="T890" s="14">
        <f t="shared" si="73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s="11" t="s">
        <v>8323</v>
      </c>
      <c r="R891" t="s">
        <v>8327</v>
      </c>
      <c r="S891" s="14">
        <f t="shared" si="72"/>
        <v>41887.784062500003</v>
      </c>
      <c r="T891" s="14">
        <f t="shared" si="73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s="11" t="s">
        <v>8323</v>
      </c>
      <c r="R892" t="s">
        <v>8327</v>
      </c>
      <c r="S892" s="14">
        <f t="shared" si="72"/>
        <v>41569.698831018519</v>
      </c>
      <c r="T892" s="14">
        <f t="shared" si="73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s="11" t="s">
        <v>8323</v>
      </c>
      <c r="R893" t="s">
        <v>8327</v>
      </c>
      <c r="S893" s="14">
        <f t="shared" si="72"/>
        <v>41842.031597222223</v>
      </c>
      <c r="T893" s="14">
        <f t="shared" si="73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s="11" t="s">
        <v>8323</v>
      </c>
      <c r="R894" t="s">
        <v>8327</v>
      </c>
      <c r="S894" s="14">
        <f t="shared" si="72"/>
        <v>40304.20003472222</v>
      </c>
      <c r="T894" s="14">
        <f t="shared" si="73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s="11" t="s">
        <v>8323</v>
      </c>
      <c r="R895" t="s">
        <v>8327</v>
      </c>
      <c r="S895" s="14">
        <f t="shared" si="72"/>
        <v>42065.897719907407</v>
      </c>
      <c r="T895" s="14">
        <f t="shared" si="73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s="11" t="s">
        <v>8323</v>
      </c>
      <c r="R896" t="s">
        <v>8327</v>
      </c>
      <c r="S896" s="14">
        <f t="shared" si="72"/>
        <v>42496.981597222228</v>
      </c>
      <c r="T896" s="14">
        <f t="shared" si="73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s="11" t="s">
        <v>8323</v>
      </c>
      <c r="R897" t="s">
        <v>8327</v>
      </c>
      <c r="S897" s="14">
        <f t="shared" si="72"/>
        <v>40431.127650462964</v>
      </c>
      <c r="T897" s="14">
        <f t="shared" si="73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s="11" t="s">
        <v>8323</v>
      </c>
      <c r="R898" t="s">
        <v>8327</v>
      </c>
      <c r="S898" s="14">
        <f t="shared" si="72"/>
        <v>42218.872986111113</v>
      </c>
      <c r="T898" s="14">
        <f t="shared" si="73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t="str">
        <f t="shared" si="71"/>
        <v>N/A</v>
      </c>
      <c r="Q899" s="11" t="s">
        <v>8323</v>
      </c>
      <c r="R899" t="s">
        <v>8327</v>
      </c>
      <c r="S899" s="14">
        <f t="shared" si="72"/>
        <v>41211.688750000001</v>
      </c>
      <c r="T899" s="14">
        <f t="shared" si="73"/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str">
        <f t="shared" si="71"/>
        <v>N/A</v>
      </c>
      <c r="Q903" s="11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IFERROR(ROUND(E906/D906*100,0),"N/A")</f>
        <v>0</v>
      </c>
      <c r="P906">
        <f t="shared" ref="P906:P969" si="76">IFERROR(ROUND(E906/L906,2),"N/A")</f>
        <v>50.33</v>
      </c>
      <c r="Q906" s="11" t="s">
        <v>8323</v>
      </c>
      <c r="R906" t="s">
        <v>8326</v>
      </c>
      <c r="S906" s="14">
        <f t="shared" ref="S906:S969" si="77">(((J906/60)/60)/24)+DATE(1970,1,1)</f>
        <v>42342.080289351856</v>
      </c>
      <c r="T906" s="14">
        <f t="shared" ref="T906:T969" si="78">(((I906/60)/60)/24)+DATE(1970,1,1)</f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s="11" t="s">
        <v>8323</v>
      </c>
      <c r="R907" t="s">
        <v>8326</v>
      </c>
      <c r="S907" s="14">
        <f t="shared" si="77"/>
        <v>40507.239884259259</v>
      </c>
      <c r="T907" s="14">
        <f t="shared" si="78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 t="str">
        <f t="shared" si="76"/>
        <v>N/A</v>
      </c>
      <c r="Q908" s="11" t="s">
        <v>8323</v>
      </c>
      <c r="R908" t="s">
        <v>8326</v>
      </c>
      <c r="S908" s="14">
        <f t="shared" si="77"/>
        <v>41681.189699074072</v>
      </c>
      <c r="T908" s="14">
        <f t="shared" si="78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 t="str">
        <f t="shared" si="76"/>
        <v>N/A</v>
      </c>
      <c r="Q909" s="11" t="s">
        <v>8323</v>
      </c>
      <c r="R909" t="s">
        <v>8326</v>
      </c>
      <c r="S909" s="14">
        <f t="shared" si="77"/>
        <v>40767.192395833335</v>
      </c>
      <c r="T909" s="14">
        <f t="shared" si="78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 t="str">
        <f t="shared" si="76"/>
        <v>N/A</v>
      </c>
      <c r="Q910" s="11" t="s">
        <v>8323</v>
      </c>
      <c r="R910" t="s">
        <v>8326</v>
      </c>
      <c r="S910" s="14">
        <f t="shared" si="77"/>
        <v>40340.801562499997</v>
      </c>
      <c r="T910" s="14">
        <f t="shared" si="78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s="11" t="s">
        <v>8323</v>
      </c>
      <c r="R911" t="s">
        <v>8326</v>
      </c>
      <c r="S911" s="14">
        <f t="shared" si="77"/>
        <v>41081.69027777778</v>
      </c>
      <c r="T911" s="14">
        <f t="shared" si="78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 s="11" t="s">
        <v>8323</v>
      </c>
      <c r="R912" t="s">
        <v>8326</v>
      </c>
      <c r="S912" s="14">
        <f t="shared" si="77"/>
        <v>42737.545358796298</v>
      </c>
      <c r="T912" s="14">
        <f t="shared" si="78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 t="str">
        <f t="shared" si="76"/>
        <v>N/A</v>
      </c>
      <c r="Q913" s="11" t="s">
        <v>8323</v>
      </c>
      <c r="R913" t="s">
        <v>8326</v>
      </c>
      <c r="S913" s="14">
        <f t="shared" si="77"/>
        <v>41642.005150462966</v>
      </c>
      <c r="T913" s="14">
        <f t="shared" si="78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s="11" t="s">
        <v>8323</v>
      </c>
      <c r="R914" t="s">
        <v>8326</v>
      </c>
      <c r="S914" s="14">
        <f t="shared" si="77"/>
        <v>41194.109340277777</v>
      </c>
      <c r="T914" s="14">
        <f t="shared" si="78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s="11" t="s">
        <v>8323</v>
      </c>
      <c r="R915" t="s">
        <v>8326</v>
      </c>
      <c r="S915" s="14">
        <f t="shared" si="77"/>
        <v>41004.139108796298</v>
      </c>
      <c r="T915" s="14">
        <f t="shared" si="78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 t="str">
        <f t="shared" si="76"/>
        <v>N/A</v>
      </c>
      <c r="Q916" s="11" t="s">
        <v>8323</v>
      </c>
      <c r="R916" t="s">
        <v>8326</v>
      </c>
      <c r="S916" s="14">
        <f t="shared" si="77"/>
        <v>41116.763275462967</v>
      </c>
      <c r="T916" s="14">
        <f t="shared" si="78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s="11" t="s">
        <v>8323</v>
      </c>
      <c r="R917" t="s">
        <v>8326</v>
      </c>
      <c r="S917" s="14">
        <f t="shared" si="77"/>
        <v>40937.679560185185</v>
      </c>
      <c r="T917" s="14">
        <f t="shared" si="78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 t="str">
        <f t="shared" si="76"/>
        <v>N/A</v>
      </c>
      <c r="Q918" s="11" t="s">
        <v>8323</v>
      </c>
      <c r="R918" t="s">
        <v>8326</v>
      </c>
      <c r="S918" s="14">
        <f t="shared" si="77"/>
        <v>40434.853402777779</v>
      </c>
      <c r="T918" s="14">
        <f t="shared" si="78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s="11" t="s">
        <v>8323</v>
      </c>
      <c r="R919" t="s">
        <v>8326</v>
      </c>
      <c r="S919" s="14">
        <f t="shared" si="77"/>
        <v>41802.94363425926</v>
      </c>
      <c r="T919" s="14">
        <f t="shared" si="78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 s="11" t="s">
        <v>8323</v>
      </c>
      <c r="R920" t="s">
        <v>8326</v>
      </c>
      <c r="S920" s="14">
        <f t="shared" si="77"/>
        <v>41944.916215277779</v>
      </c>
      <c r="T920" s="14">
        <f t="shared" si="78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s="11" t="s">
        <v>8323</v>
      </c>
      <c r="R921" t="s">
        <v>8326</v>
      </c>
      <c r="S921" s="14">
        <f t="shared" si="77"/>
        <v>41227.641724537039</v>
      </c>
      <c r="T921" s="14">
        <f t="shared" si="78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 t="str">
        <f t="shared" si="76"/>
        <v>N/A</v>
      </c>
      <c r="Q922" s="11" t="s">
        <v>8323</v>
      </c>
      <c r="R922" t="s">
        <v>8326</v>
      </c>
      <c r="S922" s="14">
        <f t="shared" si="77"/>
        <v>41562.67155092593</v>
      </c>
      <c r="T922" s="14">
        <f t="shared" si="78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s="11" t="s">
        <v>8323</v>
      </c>
      <c r="R923" t="s">
        <v>8326</v>
      </c>
      <c r="S923" s="14">
        <f t="shared" si="77"/>
        <v>40847.171018518515</v>
      </c>
      <c r="T923" s="14">
        <f t="shared" si="78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s="11" t="s">
        <v>8323</v>
      </c>
      <c r="R924" t="s">
        <v>8326</v>
      </c>
      <c r="S924" s="14">
        <f t="shared" si="77"/>
        <v>41878.530011574076</v>
      </c>
      <c r="T924" s="14">
        <f t="shared" si="78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s="11" t="s">
        <v>8323</v>
      </c>
      <c r="R925" t="s">
        <v>8326</v>
      </c>
      <c r="S925" s="14">
        <f t="shared" si="77"/>
        <v>41934.959756944445</v>
      </c>
      <c r="T925" s="14">
        <f t="shared" si="78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s="11" t="s">
        <v>8323</v>
      </c>
      <c r="R926" t="s">
        <v>8326</v>
      </c>
      <c r="S926" s="14">
        <f t="shared" si="77"/>
        <v>41288.942928240744</v>
      </c>
      <c r="T926" s="14">
        <f t="shared" si="78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s="11" t="s">
        <v>8323</v>
      </c>
      <c r="R927" t="s">
        <v>8326</v>
      </c>
      <c r="S927" s="14">
        <f t="shared" si="77"/>
        <v>41575.880914351852</v>
      </c>
      <c r="T927" s="14">
        <f t="shared" si="78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 t="str">
        <f t="shared" si="76"/>
        <v>N/A</v>
      </c>
      <c r="Q928" s="11" t="s">
        <v>8323</v>
      </c>
      <c r="R928" t="s">
        <v>8326</v>
      </c>
      <c r="S928" s="14">
        <f t="shared" si="77"/>
        <v>40338.02002314815</v>
      </c>
      <c r="T928" s="14">
        <f t="shared" si="78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 t="str">
        <f t="shared" si="76"/>
        <v>N/A</v>
      </c>
      <c r="Q929" s="11" t="s">
        <v>8323</v>
      </c>
      <c r="R929" t="s">
        <v>8326</v>
      </c>
      <c r="S929" s="14">
        <f t="shared" si="77"/>
        <v>41013.822858796295</v>
      </c>
      <c r="T929" s="14">
        <f t="shared" si="78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s="11" t="s">
        <v>8323</v>
      </c>
      <c r="R930" t="s">
        <v>8326</v>
      </c>
      <c r="S930" s="14">
        <f t="shared" si="77"/>
        <v>41180.86241898148</v>
      </c>
      <c r="T930" s="14">
        <f t="shared" si="78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 t="str">
        <f t="shared" si="76"/>
        <v>N/A</v>
      </c>
      <c r="Q931" s="11" t="s">
        <v>8323</v>
      </c>
      <c r="R931" t="s">
        <v>8326</v>
      </c>
      <c r="S931" s="14">
        <f t="shared" si="77"/>
        <v>40978.238067129627</v>
      </c>
      <c r="T931" s="14">
        <f t="shared" si="78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s="11" t="s">
        <v>8323</v>
      </c>
      <c r="R932" t="s">
        <v>8326</v>
      </c>
      <c r="S932" s="14">
        <f t="shared" si="77"/>
        <v>40312.915578703702</v>
      </c>
      <c r="T932" s="14">
        <f t="shared" si="78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s="11" t="s">
        <v>8323</v>
      </c>
      <c r="R933" t="s">
        <v>8326</v>
      </c>
      <c r="S933" s="14">
        <f t="shared" si="77"/>
        <v>41680.359976851854</v>
      </c>
      <c r="T933" s="14">
        <f t="shared" si="78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s="11" t="s">
        <v>8323</v>
      </c>
      <c r="R934" t="s">
        <v>8326</v>
      </c>
      <c r="S934" s="14">
        <f t="shared" si="77"/>
        <v>41310.969270833331</v>
      </c>
      <c r="T934" s="14">
        <f t="shared" si="78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s="11" t="s">
        <v>8323</v>
      </c>
      <c r="R935" t="s">
        <v>8326</v>
      </c>
      <c r="S935" s="14">
        <f t="shared" si="77"/>
        <v>41711.169085648151</v>
      </c>
      <c r="T935" s="14">
        <f t="shared" si="78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s="11" t="s">
        <v>8323</v>
      </c>
      <c r="R936" t="s">
        <v>8326</v>
      </c>
      <c r="S936" s="14">
        <f t="shared" si="77"/>
        <v>41733.737083333333</v>
      </c>
      <c r="T936" s="14">
        <f t="shared" si="78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s="11" t="s">
        <v>8323</v>
      </c>
      <c r="R937" t="s">
        <v>8326</v>
      </c>
      <c r="S937" s="14">
        <f t="shared" si="77"/>
        <v>42368.333668981482</v>
      </c>
      <c r="T937" s="14">
        <f t="shared" si="78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 t="str">
        <f t="shared" si="76"/>
        <v>N/A</v>
      </c>
      <c r="Q938" s="11" t="s">
        <v>8323</v>
      </c>
      <c r="R938" t="s">
        <v>8326</v>
      </c>
      <c r="S938" s="14">
        <f t="shared" si="77"/>
        <v>40883.024178240739</v>
      </c>
      <c r="T938" s="14">
        <f t="shared" si="78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s="11" t="s">
        <v>8323</v>
      </c>
      <c r="R939" t="s">
        <v>8326</v>
      </c>
      <c r="S939" s="14">
        <f t="shared" si="77"/>
        <v>41551.798113425924</v>
      </c>
      <c r="T939" s="14">
        <f t="shared" si="78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s="11" t="s">
        <v>8323</v>
      </c>
      <c r="R940" t="s">
        <v>8326</v>
      </c>
      <c r="S940" s="14">
        <f t="shared" si="77"/>
        <v>41124.479722222226</v>
      </c>
      <c r="T940" s="14">
        <f t="shared" si="78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s="11" t="s">
        <v>8323</v>
      </c>
      <c r="R941" t="s">
        <v>8326</v>
      </c>
      <c r="S941" s="14">
        <f t="shared" si="77"/>
        <v>41416.763171296298</v>
      </c>
      <c r="T941" s="14">
        <f t="shared" si="78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s="11" t="s">
        <v>8317</v>
      </c>
      <c r="R942" t="s">
        <v>8319</v>
      </c>
      <c r="S942" s="14">
        <f t="shared" si="77"/>
        <v>42182.008402777778</v>
      </c>
      <c r="T942" s="14">
        <f t="shared" si="78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s="11" t="s">
        <v>8317</v>
      </c>
      <c r="R943" t="s">
        <v>8319</v>
      </c>
      <c r="S943" s="14">
        <f t="shared" si="77"/>
        <v>42746.096585648149</v>
      </c>
      <c r="T943" s="14">
        <f t="shared" si="78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s="11" t="s">
        <v>8317</v>
      </c>
      <c r="R944" t="s">
        <v>8319</v>
      </c>
      <c r="S944" s="14">
        <f t="shared" si="77"/>
        <v>42382.843287037031</v>
      </c>
      <c r="T944" s="14">
        <f t="shared" si="78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s="11" t="s">
        <v>8317</v>
      </c>
      <c r="R945" t="s">
        <v>8319</v>
      </c>
      <c r="S945" s="14">
        <f t="shared" si="77"/>
        <v>42673.66788194445</v>
      </c>
      <c r="T945" s="14">
        <f t="shared" si="78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s="11" t="s">
        <v>8317</v>
      </c>
      <c r="R946" t="s">
        <v>8319</v>
      </c>
      <c r="S946" s="14">
        <f t="shared" si="77"/>
        <v>42444.583912037036</v>
      </c>
      <c r="T946" s="14">
        <f t="shared" si="78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s="11" t="s">
        <v>8317</v>
      </c>
      <c r="R947" t="s">
        <v>8319</v>
      </c>
      <c r="S947" s="14">
        <f t="shared" si="77"/>
        <v>42732.872986111113</v>
      </c>
      <c r="T947" s="14">
        <f t="shared" si="78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s="11" t="s">
        <v>8317</v>
      </c>
      <c r="R948" t="s">
        <v>8319</v>
      </c>
      <c r="S948" s="14">
        <f t="shared" si="77"/>
        <v>42592.750555555554</v>
      </c>
      <c r="T948" s="14">
        <f t="shared" si="78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 t="str">
        <f t="shared" si="76"/>
        <v>N/A</v>
      </c>
      <c r="Q949" s="11" t="s">
        <v>8317</v>
      </c>
      <c r="R949" t="s">
        <v>8319</v>
      </c>
      <c r="S949" s="14">
        <f t="shared" si="77"/>
        <v>42491.781319444446</v>
      </c>
      <c r="T949" s="14">
        <f t="shared" si="78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s="11" t="s">
        <v>8317</v>
      </c>
      <c r="R950" t="s">
        <v>8319</v>
      </c>
      <c r="S950" s="14">
        <f t="shared" si="77"/>
        <v>42411.828287037039</v>
      </c>
      <c r="T950" s="14">
        <f t="shared" si="78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s="11" t="s">
        <v>8317</v>
      </c>
      <c r="R951" t="s">
        <v>8319</v>
      </c>
      <c r="S951" s="14">
        <f t="shared" si="77"/>
        <v>42361.043703703705</v>
      </c>
      <c r="T951" s="14">
        <f t="shared" si="78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s="11" t="s">
        <v>8317</v>
      </c>
      <c r="R952" t="s">
        <v>8319</v>
      </c>
      <c r="S952" s="14">
        <f t="shared" si="77"/>
        <v>42356.750706018516</v>
      </c>
      <c r="T952" s="14">
        <f t="shared" si="78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s="11" t="s">
        <v>8317</v>
      </c>
      <c r="R953" t="s">
        <v>8319</v>
      </c>
      <c r="S953" s="14">
        <f t="shared" si="77"/>
        <v>42480.653611111105</v>
      </c>
      <c r="T953" s="14">
        <f t="shared" si="78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s="11" t="s">
        <v>8317</v>
      </c>
      <c r="R954" t="s">
        <v>8319</v>
      </c>
      <c r="S954" s="14">
        <f t="shared" si="77"/>
        <v>42662.613564814819</v>
      </c>
      <c r="T954" s="14">
        <f t="shared" si="78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s="11" t="s">
        <v>8317</v>
      </c>
      <c r="R955" t="s">
        <v>8319</v>
      </c>
      <c r="S955" s="14">
        <f t="shared" si="77"/>
        <v>41999.164340277777</v>
      </c>
      <c r="T955" s="14">
        <f t="shared" si="78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s="11" t="s">
        <v>8317</v>
      </c>
      <c r="R956" t="s">
        <v>8319</v>
      </c>
      <c r="S956" s="14">
        <f t="shared" si="77"/>
        <v>42194.833784722221</v>
      </c>
      <c r="T956" s="14">
        <f t="shared" si="78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s="11" t="s">
        <v>8317</v>
      </c>
      <c r="R957" t="s">
        <v>8319</v>
      </c>
      <c r="S957" s="14">
        <f t="shared" si="77"/>
        <v>42586.295138888891</v>
      </c>
      <c r="T957" s="14">
        <f t="shared" si="78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s="11" t="s">
        <v>8317</v>
      </c>
      <c r="R958" t="s">
        <v>8319</v>
      </c>
      <c r="S958" s="14">
        <f t="shared" si="77"/>
        <v>42060.913877314815</v>
      </c>
      <c r="T958" s="14">
        <f t="shared" si="78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s="11" t="s">
        <v>8317</v>
      </c>
      <c r="R959" t="s">
        <v>8319</v>
      </c>
      <c r="S959" s="14">
        <f t="shared" si="77"/>
        <v>42660.552465277782</v>
      </c>
      <c r="T959" s="14">
        <f t="shared" si="78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s="11" t="s">
        <v>8317</v>
      </c>
      <c r="R960" t="s">
        <v>8319</v>
      </c>
      <c r="S960" s="14">
        <f t="shared" si="77"/>
        <v>42082.802812499998</v>
      </c>
      <c r="T960" s="14">
        <f t="shared" si="78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s="11" t="s">
        <v>8317</v>
      </c>
      <c r="R961" t="s">
        <v>8319</v>
      </c>
      <c r="S961" s="14">
        <f t="shared" si="77"/>
        <v>41993.174363425926</v>
      </c>
      <c r="T961" s="14">
        <f t="shared" si="78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s="11" t="s">
        <v>8317</v>
      </c>
      <c r="R962" t="s">
        <v>8319</v>
      </c>
      <c r="S962" s="14">
        <f t="shared" si="77"/>
        <v>42766.626793981486</v>
      </c>
      <c r="T962" s="14">
        <f t="shared" si="78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4">
        <f t="shared" si="77"/>
        <v>42740.693692129629</v>
      </c>
      <c r="T963" s="14">
        <f t="shared" si="78"/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IFERROR(ROUND(E970/D970*100,0),"N/A")</f>
        <v>1</v>
      </c>
      <c r="P970">
        <f t="shared" ref="P970:P1033" si="81">IFERROR(ROUND(E970/L970,2),"N/A")</f>
        <v>26.5</v>
      </c>
      <c r="Q970" s="11" t="s">
        <v>8317</v>
      </c>
      <c r="R970" t="s">
        <v>8319</v>
      </c>
      <c r="S970" s="14">
        <f t="shared" ref="S970:S1033" si="82">(((J970/60)/60)/24)+DATE(1970,1,1)</f>
        <v>41836.847615740742</v>
      </c>
      <c r="T970" s="14">
        <f t="shared" ref="T970:T1033" si="83">(((I970/60)/60)/24)+DATE(1970,1,1)</f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s="11" t="s">
        <v>8317</v>
      </c>
      <c r="R971" t="s">
        <v>8319</v>
      </c>
      <c r="S971" s="14">
        <f t="shared" si="82"/>
        <v>42742.30332175926</v>
      </c>
      <c r="T971" s="14">
        <f t="shared" si="83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s="11" t="s">
        <v>8317</v>
      </c>
      <c r="R972" t="s">
        <v>8319</v>
      </c>
      <c r="S972" s="14">
        <f t="shared" si="82"/>
        <v>42721.220520833333</v>
      </c>
      <c r="T972" s="14">
        <f t="shared" si="83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s="11" t="s">
        <v>8317</v>
      </c>
      <c r="R973" t="s">
        <v>8319</v>
      </c>
      <c r="S973" s="14">
        <f t="shared" si="82"/>
        <v>42111.709027777775</v>
      </c>
      <c r="T973" s="14">
        <f t="shared" si="83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s="11" t="s">
        <v>8317</v>
      </c>
      <c r="R974" t="s">
        <v>8319</v>
      </c>
      <c r="S974" s="14">
        <f t="shared" si="82"/>
        <v>41856.865717592591</v>
      </c>
      <c r="T974" s="14">
        <f t="shared" si="83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s="11" t="s">
        <v>8317</v>
      </c>
      <c r="R975" t="s">
        <v>8319</v>
      </c>
      <c r="S975" s="14">
        <f t="shared" si="82"/>
        <v>42257.014965277776</v>
      </c>
      <c r="T975" s="14">
        <f t="shared" si="83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s="11" t="s">
        <v>8317</v>
      </c>
      <c r="R976" t="s">
        <v>8319</v>
      </c>
      <c r="S976" s="14">
        <f t="shared" si="82"/>
        <v>42424.749490740738</v>
      </c>
      <c r="T976" s="14">
        <f t="shared" si="83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s="11" t="s">
        <v>8317</v>
      </c>
      <c r="R977" t="s">
        <v>8319</v>
      </c>
      <c r="S977" s="14">
        <f t="shared" si="82"/>
        <v>42489.696585648147</v>
      </c>
      <c r="T977" s="14">
        <f t="shared" si="83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s="11" t="s">
        <v>8317</v>
      </c>
      <c r="R978" t="s">
        <v>8319</v>
      </c>
      <c r="S978" s="14">
        <f t="shared" si="82"/>
        <v>42185.058993055558</v>
      </c>
      <c r="T978" s="14">
        <f t="shared" si="83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s="11" t="s">
        <v>8317</v>
      </c>
      <c r="R979" t="s">
        <v>8319</v>
      </c>
      <c r="S979" s="14">
        <f t="shared" si="82"/>
        <v>42391.942094907412</v>
      </c>
      <c r="T979" s="14">
        <f t="shared" si="83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s="11" t="s">
        <v>8317</v>
      </c>
      <c r="R980" t="s">
        <v>8319</v>
      </c>
      <c r="S980" s="14">
        <f t="shared" si="82"/>
        <v>42395.309039351851</v>
      </c>
      <c r="T980" s="14">
        <f t="shared" si="83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s="11" t="s">
        <v>8317</v>
      </c>
      <c r="R981" t="s">
        <v>8319</v>
      </c>
      <c r="S981" s="14">
        <f t="shared" si="82"/>
        <v>42506.416990740734</v>
      </c>
      <c r="T981" s="14">
        <f t="shared" si="83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s="11" t="s">
        <v>8317</v>
      </c>
      <c r="R982" t="s">
        <v>8319</v>
      </c>
      <c r="S982" s="14">
        <f t="shared" si="82"/>
        <v>41928.904189814813</v>
      </c>
      <c r="T982" s="14">
        <f t="shared" si="83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s="11" t="s">
        <v>8317</v>
      </c>
      <c r="R983" t="s">
        <v>8319</v>
      </c>
      <c r="S983" s="14">
        <f t="shared" si="82"/>
        <v>41830.947013888886</v>
      </c>
      <c r="T983" s="14">
        <f t="shared" si="83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s="11" t="s">
        <v>8317</v>
      </c>
      <c r="R984" t="s">
        <v>8319</v>
      </c>
      <c r="S984" s="14">
        <f t="shared" si="82"/>
        <v>42615.753310185188</v>
      </c>
      <c r="T984" s="14">
        <f t="shared" si="83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s="11" t="s">
        <v>8317</v>
      </c>
      <c r="R985" t="s">
        <v>8319</v>
      </c>
      <c r="S985" s="14">
        <f t="shared" si="82"/>
        <v>42574.667650462965</v>
      </c>
      <c r="T985" s="14">
        <f t="shared" si="83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s="11" t="s">
        <v>8317</v>
      </c>
      <c r="R986" t="s">
        <v>8319</v>
      </c>
      <c r="S986" s="14">
        <f t="shared" si="82"/>
        <v>42061.11583333333</v>
      </c>
      <c r="T986" s="14">
        <f t="shared" si="83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s="11" t="s">
        <v>8317</v>
      </c>
      <c r="R987" t="s">
        <v>8319</v>
      </c>
      <c r="S987" s="14">
        <f t="shared" si="82"/>
        <v>42339.967708333337</v>
      </c>
      <c r="T987" s="14">
        <f t="shared" si="83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 s="11" t="s">
        <v>8317</v>
      </c>
      <c r="R988" t="s">
        <v>8319</v>
      </c>
      <c r="S988" s="14">
        <f t="shared" si="82"/>
        <v>42324.767361111109</v>
      </c>
      <c r="T988" s="14">
        <f t="shared" si="83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s="11" t="s">
        <v>8317</v>
      </c>
      <c r="R989" t="s">
        <v>8319</v>
      </c>
      <c r="S989" s="14">
        <f t="shared" si="82"/>
        <v>41773.294560185182</v>
      </c>
      <c r="T989" s="14">
        <f t="shared" si="83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 t="str">
        <f t="shared" si="81"/>
        <v>N/A</v>
      </c>
      <c r="Q990" s="11" t="s">
        <v>8317</v>
      </c>
      <c r="R990" t="s">
        <v>8319</v>
      </c>
      <c r="S990" s="14">
        <f t="shared" si="82"/>
        <v>42614.356770833328</v>
      </c>
      <c r="T990" s="14">
        <f t="shared" si="83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s="11" t="s">
        <v>8317</v>
      </c>
      <c r="R991" t="s">
        <v>8319</v>
      </c>
      <c r="S991" s="14">
        <f t="shared" si="82"/>
        <v>42611.933969907404</v>
      </c>
      <c r="T991" s="14">
        <f t="shared" si="83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s="11" t="s">
        <v>8317</v>
      </c>
      <c r="R992" t="s">
        <v>8319</v>
      </c>
      <c r="S992" s="14">
        <f t="shared" si="82"/>
        <v>41855.784305555557</v>
      </c>
      <c r="T992" s="14">
        <f t="shared" si="83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s="11" t="s">
        <v>8317</v>
      </c>
      <c r="R993" t="s">
        <v>8319</v>
      </c>
      <c r="S993" s="14">
        <f t="shared" si="82"/>
        <v>42538.75680555556</v>
      </c>
      <c r="T993" s="14">
        <f t="shared" si="83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s="11" t="s">
        <v>8317</v>
      </c>
      <c r="R994" t="s">
        <v>8319</v>
      </c>
      <c r="S994" s="14">
        <f t="shared" si="82"/>
        <v>42437.924988425926</v>
      </c>
      <c r="T994" s="14">
        <f t="shared" si="83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s="11" t="s">
        <v>8317</v>
      </c>
      <c r="R995" t="s">
        <v>8319</v>
      </c>
      <c r="S995" s="14">
        <f t="shared" si="82"/>
        <v>42652.964907407411</v>
      </c>
      <c r="T995" s="14">
        <f t="shared" si="83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s="11" t="s">
        <v>8317</v>
      </c>
      <c r="R996" t="s">
        <v>8319</v>
      </c>
      <c r="S996" s="14">
        <f t="shared" si="82"/>
        <v>41921.263078703705</v>
      </c>
      <c r="T996" s="14">
        <f t="shared" si="83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s="11" t="s">
        <v>8317</v>
      </c>
      <c r="R997" t="s">
        <v>8319</v>
      </c>
      <c r="S997" s="14">
        <f t="shared" si="82"/>
        <v>41947.940740740742</v>
      </c>
      <c r="T997" s="14">
        <f t="shared" si="83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s="11" t="s">
        <v>8317</v>
      </c>
      <c r="R998" t="s">
        <v>8319</v>
      </c>
      <c r="S998" s="14">
        <f t="shared" si="82"/>
        <v>41817.866435185184</v>
      </c>
      <c r="T998" s="14">
        <f t="shared" si="83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s="11" t="s">
        <v>8317</v>
      </c>
      <c r="R999" t="s">
        <v>8319</v>
      </c>
      <c r="S999" s="14">
        <f t="shared" si="82"/>
        <v>41941.10297453704</v>
      </c>
      <c r="T999" s="14">
        <f t="shared" si="83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s="11" t="s">
        <v>8317</v>
      </c>
      <c r="R1000" t="s">
        <v>8319</v>
      </c>
      <c r="S1000" s="14">
        <f t="shared" si="82"/>
        <v>42282.168993055559</v>
      </c>
      <c r="T1000" s="14">
        <f t="shared" si="83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s="11" t="s">
        <v>8317</v>
      </c>
      <c r="R1001" t="s">
        <v>8319</v>
      </c>
      <c r="S1001" s="14">
        <f t="shared" si="82"/>
        <v>41926.29965277778</v>
      </c>
      <c r="T1001" s="14">
        <f t="shared" si="83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s="11" t="s">
        <v>8317</v>
      </c>
      <c r="R1002" t="s">
        <v>8319</v>
      </c>
      <c r="S1002" s="14">
        <f t="shared" si="82"/>
        <v>42749.059722222228</v>
      </c>
      <c r="T1002" s="14">
        <f t="shared" si="83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s="11" t="s">
        <v>8317</v>
      </c>
      <c r="R1003" t="s">
        <v>8319</v>
      </c>
      <c r="S1003" s="14">
        <f t="shared" si="82"/>
        <v>42720.720057870371</v>
      </c>
      <c r="T1003" s="14">
        <f t="shared" si="83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s="11" t="s">
        <v>8317</v>
      </c>
      <c r="R1004" t="s">
        <v>8319</v>
      </c>
      <c r="S1004" s="14">
        <f t="shared" si="82"/>
        <v>42325.684189814812</v>
      </c>
      <c r="T1004" s="14">
        <f t="shared" si="83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s="11" t="s">
        <v>8317</v>
      </c>
      <c r="R1005" t="s">
        <v>8319</v>
      </c>
      <c r="S1005" s="14">
        <f t="shared" si="82"/>
        <v>42780.709039351852</v>
      </c>
      <c r="T1005" s="14">
        <f t="shared" si="83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s="11" t="s">
        <v>8317</v>
      </c>
      <c r="R1006" t="s">
        <v>8319</v>
      </c>
      <c r="S1006" s="14">
        <f t="shared" si="82"/>
        <v>42388.708645833336</v>
      </c>
      <c r="T1006" s="14">
        <f t="shared" si="83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s="11" t="s">
        <v>8317</v>
      </c>
      <c r="R1007" t="s">
        <v>8319</v>
      </c>
      <c r="S1007" s="14">
        <f t="shared" si="82"/>
        <v>42276.624803240738</v>
      </c>
      <c r="T1007" s="14">
        <f t="shared" si="83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s="11" t="s">
        <v>8317</v>
      </c>
      <c r="R1008" t="s">
        <v>8319</v>
      </c>
      <c r="S1008" s="14">
        <f t="shared" si="82"/>
        <v>41977.040185185186</v>
      </c>
      <c r="T1008" s="14">
        <f t="shared" si="83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s="11" t="s">
        <v>8317</v>
      </c>
      <c r="R1009" t="s">
        <v>8319</v>
      </c>
      <c r="S1009" s="14">
        <f t="shared" si="82"/>
        <v>42676.583599537036</v>
      </c>
      <c r="T1009" s="14">
        <f t="shared" si="83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s="11" t="s">
        <v>8317</v>
      </c>
      <c r="R1010" t="s">
        <v>8319</v>
      </c>
      <c r="S1010" s="14">
        <f t="shared" si="82"/>
        <v>42702.809201388889</v>
      </c>
      <c r="T1010" s="14">
        <f t="shared" si="83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s="11" t="s">
        <v>8317</v>
      </c>
      <c r="R1011" t="s">
        <v>8319</v>
      </c>
      <c r="S1011" s="14">
        <f t="shared" si="82"/>
        <v>42510.604699074072</v>
      </c>
      <c r="T1011" s="14">
        <f t="shared" si="83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s="11" t="s">
        <v>8317</v>
      </c>
      <c r="R1012" t="s">
        <v>8319</v>
      </c>
      <c r="S1012" s="14">
        <f t="shared" si="82"/>
        <v>42561.829421296294</v>
      </c>
      <c r="T1012" s="14">
        <f t="shared" si="83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s="11" t="s">
        <v>8317</v>
      </c>
      <c r="R1013" t="s">
        <v>8319</v>
      </c>
      <c r="S1013" s="14">
        <f t="shared" si="82"/>
        <v>41946.898090277777</v>
      </c>
      <c r="T1013" s="14">
        <f t="shared" si="83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s="11" t="s">
        <v>8317</v>
      </c>
      <c r="R1014" t="s">
        <v>8319</v>
      </c>
      <c r="S1014" s="14">
        <f t="shared" si="82"/>
        <v>42714.440416666665</v>
      </c>
      <c r="T1014" s="14">
        <f t="shared" si="83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s="11" t="s">
        <v>8317</v>
      </c>
      <c r="R1015" t="s">
        <v>8319</v>
      </c>
      <c r="S1015" s="14">
        <f t="shared" si="82"/>
        <v>42339.833981481483</v>
      </c>
      <c r="T1015" s="14">
        <f t="shared" si="83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s="11" t="s">
        <v>8317</v>
      </c>
      <c r="R1016" t="s">
        <v>8319</v>
      </c>
      <c r="S1016" s="14">
        <f t="shared" si="82"/>
        <v>41955.002488425926</v>
      </c>
      <c r="T1016" s="14">
        <f t="shared" si="83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s="11" t="s">
        <v>8317</v>
      </c>
      <c r="R1017" t="s">
        <v>8319</v>
      </c>
      <c r="S1017" s="14">
        <f t="shared" si="82"/>
        <v>42303.878414351857</v>
      </c>
      <c r="T1017" s="14">
        <f t="shared" si="83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s="11" t="s">
        <v>8317</v>
      </c>
      <c r="R1018" t="s">
        <v>8319</v>
      </c>
      <c r="S1018" s="14">
        <f t="shared" si="82"/>
        <v>42422.107129629629</v>
      </c>
      <c r="T1018" s="14">
        <f t="shared" si="83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s="11" t="s">
        <v>8317</v>
      </c>
      <c r="R1019" t="s">
        <v>8319</v>
      </c>
      <c r="S1019" s="14">
        <f t="shared" si="82"/>
        <v>42289.675173611111</v>
      </c>
      <c r="T1019" s="14">
        <f t="shared" si="83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s="11" t="s">
        <v>8317</v>
      </c>
      <c r="R1020" t="s">
        <v>8319</v>
      </c>
      <c r="S1020" s="14">
        <f t="shared" si="82"/>
        <v>42535.492280092592</v>
      </c>
      <c r="T1020" s="14">
        <f t="shared" si="83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s="11" t="s">
        <v>8317</v>
      </c>
      <c r="R1021" t="s">
        <v>8319</v>
      </c>
      <c r="S1021" s="14">
        <f t="shared" si="82"/>
        <v>42009.973946759259</v>
      </c>
      <c r="T1021" s="14">
        <f t="shared" si="83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s="11" t="s">
        <v>8323</v>
      </c>
      <c r="R1022" t="s">
        <v>8328</v>
      </c>
      <c r="S1022" s="14">
        <f t="shared" si="82"/>
        <v>42127.069548611107</v>
      </c>
      <c r="T1022" s="14">
        <f t="shared" si="83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s="11" t="s">
        <v>8323</v>
      </c>
      <c r="R1023" t="s">
        <v>8328</v>
      </c>
      <c r="S1023" s="14">
        <f t="shared" si="82"/>
        <v>42271.251979166671</v>
      </c>
      <c r="T1023" s="14">
        <f t="shared" si="83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s="11" t="s">
        <v>8323</v>
      </c>
      <c r="R1024" t="s">
        <v>8328</v>
      </c>
      <c r="S1024" s="14">
        <f t="shared" si="82"/>
        <v>42111.646724537044</v>
      </c>
      <c r="T1024" s="14">
        <f t="shared" si="83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s="11" t="s">
        <v>8323</v>
      </c>
      <c r="R1025" t="s">
        <v>8328</v>
      </c>
      <c r="S1025" s="14">
        <f t="shared" si="82"/>
        <v>42145.919687500005</v>
      </c>
      <c r="T1025" s="14">
        <f t="shared" si="83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s="11" t="s">
        <v>8323</v>
      </c>
      <c r="R1026" t="s">
        <v>8328</v>
      </c>
      <c r="S1026" s="14">
        <f t="shared" si="82"/>
        <v>42370.580590277779</v>
      </c>
      <c r="T1026" s="14">
        <f t="shared" si="83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4">
        <f t="shared" si="82"/>
        <v>42049.833761574075</v>
      </c>
      <c r="T1027" s="14">
        <f t="shared" si="83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IFERROR(ROUND(E1034/D1034*100,0),"N/A")</f>
        <v>108</v>
      </c>
      <c r="P1034">
        <f t="shared" ref="P1034:P1097" si="86">IFERROR(ROUND(E1034/L1034,2),"N/A")</f>
        <v>61.03</v>
      </c>
      <c r="Q1034" s="11" t="s">
        <v>8323</v>
      </c>
      <c r="R1034" t="s">
        <v>8328</v>
      </c>
      <c r="S1034" s="14">
        <f t="shared" ref="S1034:S1097" si="87">(((J1034/60)/60)/24)+DATE(1970,1,1)</f>
        <v>42514.666956018518</v>
      </c>
      <c r="T1034" s="14">
        <f t="shared" ref="T1034:T1097" si="88">(((I1034/60)/60)/24)+DATE(1970,1,1)</f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 s="11" t="s">
        <v>8323</v>
      </c>
      <c r="R1035" t="s">
        <v>8328</v>
      </c>
      <c r="S1035" s="14">
        <f t="shared" si="87"/>
        <v>42688.732407407413</v>
      </c>
      <c r="T1035" s="14">
        <f t="shared" si="88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s="11" t="s">
        <v>8323</v>
      </c>
      <c r="R1036" t="s">
        <v>8328</v>
      </c>
      <c r="S1036" s="14">
        <f t="shared" si="87"/>
        <v>42555.166712962964</v>
      </c>
      <c r="T1036" s="14">
        <f t="shared" si="88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s="11" t="s">
        <v>8323</v>
      </c>
      <c r="R1037" t="s">
        <v>8328</v>
      </c>
      <c r="S1037" s="14">
        <f t="shared" si="87"/>
        <v>42016.641435185185</v>
      </c>
      <c r="T1037" s="14">
        <f t="shared" si="88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s="11" t="s">
        <v>8323</v>
      </c>
      <c r="R1038" t="s">
        <v>8328</v>
      </c>
      <c r="S1038" s="14">
        <f t="shared" si="87"/>
        <v>41249.448958333334</v>
      </c>
      <c r="T1038" s="14">
        <f t="shared" si="88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s="11" t="s">
        <v>8323</v>
      </c>
      <c r="R1039" t="s">
        <v>8328</v>
      </c>
      <c r="S1039" s="14">
        <f t="shared" si="87"/>
        <v>42119.822476851856</v>
      </c>
      <c r="T1039" s="14">
        <f t="shared" si="88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s="11" t="s">
        <v>8323</v>
      </c>
      <c r="R1040" t="s">
        <v>8328</v>
      </c>
      <c r="S1040" s="14">
        <f t="shared" si="87"/>
        <v>42418.231747685189</v>
      </c>
      <c r="T1040" s="14">
        <f t="shared" si="88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s="11" t="s">
        <v>8323</v>
      </c>
      <c r="R1041" t="s">
        <v>8328</v>
      </c>
      <c r="S1041" s="14">
        <f t="shared" si="87"/>
        <v>42692.109328703707</v>
      </c>
      <c r="T1041" s="14">
        <f t="shared" si="88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s="11" t="s">
        <v>8329</v>
      </c>
      <c r="R1042" t="s">
        <v>8330</v>
      </c>
      <c r="S1042" s="14">
        <f t="shared" si="87"/>
        <v>42579.708437499998</v>
      </c>
      <c r="T1042" s="14">
        <f t="shared" si="88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 t="str">
        <f t="shared" si="86"/>
        <v>N/A</v>
      </c>
      <c r="Q1043" s="11" t="s">
        <v>8329</v>
      </c>
      <c r="R1043" t="s">
        <v>8330</v>
      </c>
      <c r="S1043" s="14">
        <f t="shared" si="87"/>
        <v>41831.060092592597</v>
      </c>
      <c r="T1043" s="14">
        <f t="shared" si="88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s="11" t="s">
        <v>8329</v>
      </c>
      <c r="R1044" t="s">
        <v>8330</v>
      </c>
      <c r="S1044" s="14">
        <f t="shared" si="87"/>
        <v>41851.696157407408</v>
      </c>
      <c r="T1044" s="14">
        <f t="shared" si="88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s="11" t="s">
        <v>8329</v>
      </c>
      <c r="R1045" t="s">
        <v>8330</v>
      </c>
      <c r="S1045" s="14">
        <f t="shared" si="87"/>
        <v>42114.252951388888</v>
      </c>
      <c r="T1045" s="14">
        <f t="shared" si="88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s="11" t="s">
        <v>8329</v>
      </c>
      <c r="R1046" t="s">
        <v>8330</v>
      </c>
      <c r="S1046" s="14">
        <f t="shared" si="87"/>
        <v>42011.925937499997</v>
      </c>
      <c r="T1046" s="14">
        <f t="shared" si="88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s="11" t="s">
        <v>8329</v>
      </c>
      <c r="R1047" t="s">
        <v>8330</v>
      </c>
      <c r="S1047" s="14">
        <f t="shared" si="87"/>
        <v>41844.874421296299</v>
      </c>
      <c r="T1047" s="14">
        <f t="shared" si="88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 t="str">
        <f t="shared" si="86"/>
        <v>N/A</v>
      </c>
      <c r="Q1048" s="11" t="s">
        <v>8329</v>
      </c>
      <c r="R1048" t="s">
        <v>8330</v>
      </c>
      <c r="S1048" s="14">
        <f t="shared" si="87"/>
        <v>42319.851388888885</v>
      </c>
      <c r="T1048" s="14">
        <f t="shared" si="88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s="11" t="s">
        <v>8329</v>
      </c>
      <c r="R1049" t="s">
        <v>8330</v>
      </c>
      <c r="S1049" s="14">
        <f t="shared" si="87"/>
        <v>41918.818460648145</v>
      </c>
      <c r="T1049" s="14">
        <f t="shared" si="88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s="11" t="s">
        <v>8329</v>
      </c>
      <c r="R1050" t="s">
        <v>8330</v>
      </c>
      <c r="S1050" s="14">
        <f t="shared" si="87"/>
        <v>42598.053113425922</v>
      </c>
      <c r="T1050" s="14">
        <f t="shared" si="88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 t="str">
        <f t="shared" si="86"/>
        <v>N/A</v>
      </c>
      <c r="Q1051" s="11" t="s">
        <v>8329</v>
      </c>
      <c r="R1051" t="s">
        <v>8330</v>
      </c>
      <c r="S1051" s="14">
        <f t="shared" si="87"/>
        <v>42382.431076388893</v>
      </c>
      <c r="T1051" s="14">
        <f t="shared" si="88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 t="str">
        <f t="shared" si="86"/>
        <v>N/A</v>
      </c>
      <c r="Q1052" s="11" t="s">
        <v>8329</v>
      </c>
      <c r="R1052" t="s">
        <v>8330</v>
      </c>
      <c r="S1052" s="14">
        <f t="shared" si="87"/>
        <v>42231.7971875</v>
      </c>
      <c r="T1052" s="14">
        <f t="shared" si="88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 t="str">
        <f t="shared" si="86"/>
        <v>N/A</v>
      </c>
      <c r="Q1053" s="11" t="s">
        <v>8329</v>
      </c>
      <c r="R1053" t="s">
        <v>8330</v>
      </c>
      <c r="S1053" s="14">
        <f t="shared" si="87"/>
        <v>41850.014178240745</v>
      </c>
      <c r="T1053" s="14">
        <f t="shared" si="88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 t="str">
        <f t="shared" si="86"/>
        <v>N/A</v>
      </c>
      <c r="Q1054" s="11" t="s">
        <v>8329</v>
      </c>
      <c r="R1054" t="s">
        <v>8330</v>
      </c>
      <c r="S1054" s="14">
        <f t="shared" si="87"/>
        <v>42483.797395833331</v>
      </c>
      <c r="T1054" s="14">
        <f t="shared" si="88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s="11" t="s">
        <v>8329</v>
      </c>
      <c r="R1055" t="s">
        <v>8330</v>
      </c>
      <c r="S1055" s="14">
        <f t="shared" si="87"/>
        <v>42775.172824074078</v>
      </c>
      <c r="T1055" s="14">
        <f t="shared" si="88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 t="str">
        <f t="shared" si="86"/>
        <v>N/A</v>
      </c>
      <c r="Q1056" s="11" t="s">
        <v>8329</v>
      </c>
      <c r="R1056" t="s">
        <v>8330</v>
      </c>
      <c r="S1056" s="14">
        <f t="shared" si="87"/>
        <v>41831.851840277777</v>
      </c>
      <c r="T1056" s="14">
        <f t="shared" si="88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 t="str">
        <f t="shared" si="86"/>
        <v>N/A</v>
      </c>
      <c r="Q1057" s="11" t="s">
        <v>8329</v>
      </c>
      <c r="R1057" t="s">
        <v>8330</v>
      </c>
      <c r="S1057" s="14">
        <f t="shared" si="87"/>
        <v>42406.992418981477</v>
      </c>
      <c r="T1057" s="14">
        <f t="shared" si="88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 t="str">
        <f t="shared" si="86"/>
        <v>N/A</v>
      </c>
      <c r="Q1058" s="11" t="s">
        <v>8329</v>
      </c>
      <c r="R1058" t="s">
        <v>8330</v>
      </c>
      <c r="S1058" s="14">
        <f t="shared" si="87"/>
        <v>42058.719641203701</v>
      </c>
      <c r="T1058" s="14">
        <f t="shared" si="88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 t="str">
        <f t="shared" si="86"/>
        <v>N/A</v>
      </c>
      <c r="Q1059" s="11" t="s">
        <v>8329</v>
      </c>
      <c r="R1059" t="s">
        <v>8330</v>
      </c>
      <c r="S1059" s="14">
        <f t="shared" si="87"/>
        <v>42678.871331018512</v>
      </c>
      <c r="T1059" s="14">
        <f t="shared" si="88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 t="str">
        <f t="shared" si="86"/>
        <v>N/A</v>
      </c>
      <c r="Q1060" s="11" t="s">
        <v>8329</v>
      </c>
      <c r="R1060" t="s">
        <v>8330</v>
      </c>
      <c r="S1060" s="14">
        <f t="shared" si="87"/>
        <v>42047.900960648149</v>
      </c>
      <c r="T1060" s="14">
        <f t="shared" si="88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 t="str">
        <f t="shared" si="86"/>
        <v>N/A</v>
      </c>
      <c r="Q1061" s="11" t="s">
        <v>8329</v>
      </c>
      <c r="R1061" t="s">
        <v>8330</v>
      </c>
      <c r="S1061" s="14">
        <f t="shared" si="87"/>
        <v>42046.79</v>
      </c>
      <c r="T1061" s="14">
        <f t="shared" si="88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s="11" t="s">
        <v>8329</v>
      </c>
      <c r="R1062" t="s">
        <v>8330</v>
      </c>
      <c r="S1062" s="14">
        <f t="shared" si="87"/>
        <v>42079.913113425922</v>
      </c>
      <c r="T1062" s="14">
        <f t="shared" si="88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 t="str">
        <f t="shared" si="86"/>
        <v>N/A</v>
      </c>
      <c r="Q1063" s="11" t="s">
        <v>8329</v>
      </c>
      <c r="R1063" t="s">
        <v>8330</v>
      </c>
      <c r="S1063" s="14">
        <f t="shared" si="87"/>
        <v>42432.276712962965</v>
      </c>
      <c r="T1063" s="14">
        <f t="shared" si="88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s="11" t="s">
        <v>8329</v>
      </c>
      <c r="R1064" t="s">
        <v>8330</v>
      </c>
      <c r="S1064" s="14">
        <f t="shared" si="87"/>
        <v>42556.807187500002</v>
      </c>
      <c r="T1064" s="14">
        <f t="shared" si="88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 t="str">
        <f t="shared" si="86"/>
        <v>N/A</v>
      </c>
      <c r="Q1065" s="11" t="s">
        <v>8329</v>
      </c>
      <c r="R1065" t="s">
        <v>8330</v>
      </c>
      <c r="S1065" s="14">
        <f t="shared" si="87"/>
        <v>42583.030810185184</v>
      </c>
      <c r="T1065" s="14">
        <f t="shared" si="88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s="11" t="s">
        <v>8331</v>
      </c>
      <c r="R1066" t="s">
        <v>8332</v>
      </c>
      <c r="S1066" s="14">
        <f t="shared" si="87"/>
        <v>41417.228043981479</v>
      </c>
      <c r="T1066" s="14">
        <f t="shared" si="88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s="11" t="s">
        <v>8331</v>
      </c>
      <c r="R1067" t="s">
        <v>8332</v>
      </c>
      <c r="S1067" s="14">
        <f t="shared" si="87"/>
        <v>41661.381041666667</v>
      </c>
      <c r="T1067" s="14">
        <f t="shared" si="88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s="11" t="s">
        <v>8331</v>
      </c>
      <c r="R1068" t="s">
        <v>8332</v>
      </c>
      <c r="S1068" s="14">
        <f t="shared" si="87"/>
        <v>41445.962754629632</v>
      </c>
      <c r="T1068" s="14">
        <f t="shared" si="88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s="11" t="s">
        <v>8331</v>
      </c>
      <c r="R1069" t="s">
        <v>8332</v>
      </c>
      <c r="S1069" s="14">
        <f t="shared" si="87"/>
        <v>41599.855682870373</v>
      </c>
      <c r="T1069" s="14">
        <f t="shared" si="88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s="11" t="s">
        <v>8331</v>
      </c>
      <c r="R1070" t="s">
        <v>8332</v>
      </c>
      <c r="S1070" s="14">
        <f t="shared" si="87"/>
        <v>42440.371111111104</v>
      </c>
      <c r="T1070" s="14">
        <f t="shared" si="88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s="11" t="s">
        <v>8331</v>
      </c>
      <c r="R1071" t="s">
        <v>8332</v>
      </c>
      <c r="S1071" s="14">
        <f t="shared" si="87"/>
        <v>41572.229849537034</v>
      </c>
      <c r="T1071" s="14">
        <f t="shared" si="88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s="11" t="s">
        <v>8331</v>
      </c>
      <c r="R1072" t="s">
        <v>8332</v>
      </c>
      <c r="S1072" s="14">
        <f t="shared" si="87"/>
        <v>41163.011828703704</v>
      </c>
      <c r="T1072" s="14">
        <f t="shared" si="88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 t="str">
        <f t="shared" si="86"/>
        <v>N/A</v>
      </c>
      <c r="Q1073" s="11" t="s">
        <v>8331</v>
      </c>
      <c r="R1073" t="s">
        <v>8332</v>
      </c>
      <c r="S1073" s="14">
        <f t="shared" si="87"/>
        <v>42295.753391203703</v>
      </c>
      <c r="T1073" s="14">
        <f t="shared" si="88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s="11" t="s">
        <v>8331</v>
      </c>
      <c r="R1074" t="s">
        <v>8332</v>
      </c>
      <c r="S1074" s="14">
        <f t="shared" si="87"/>
        <v>41645.832141203704</v>
      </c>
      <c r="T1074" s="14">
        <f t="shared" si="88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s="11" t="s">
        <v>8331</v>
      </c>
      <c r="R1075" t="s">
        <v>8332</v>
      </c>
      <c r="S1075" s="14">
        <f t="shared" si="87"/>
        <v>40802.964594907404</v>
      </c>
      <c r="T1075" s="14">
        <f t="shared" si="88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s="11" t="s">
        <v>8331</v>
      </c>
      <c r="R1076" t="s">
        <v>8332</v>
      </c>
      <c r="S1076" s="14">
        <f t="shared" si="87"/>
        <v>41613.172974537039</v>
      </c>
      <c r="T1076" s="14">
        <f t="shared" si="88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s="11" t="s">
        <v>8331</v>
      </c>
      <c r="R1077" t="s">
        <v>8332</v>
      </c>
      <c r="S1077" s="14">
        <f t="shared" si="87"/>
        <v>41005.904120370367</v>
      </c>
      <c r="T1077" s="14">
        <f t="shared" si="88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s="11" t="s">
        <v>8331</v>
      </c>
      <c r="R1078" t="s">
        <v>8332</v>
      </c>
      <c r="S1078" s="14">
        <f t="shared" si="87"/>
        <v>41838.377893518518</v>
      </c>
      <c r="T1078" s="14">
        <f t="shared" si="88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s="11" t="s">
        <v>8331</v>
      </c>
      <c r="R1079" t="s">
        <v>8332</v>
      </c>
      <c r="S1079" s="14">
        <f t="shared" si="87"/>
        <v>42353.16679398148</v>
      </c>
      <c r="T1079" s="14">
        <f t="shared" si="88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s="11" t="s">
        <v>8331</v>
      </c>
      <c r="R1080" t="s">
        <v>8332</v>
      </c>
      <c r="S1080" s="14">
        <f t="shared" si="87"/>
        <v>40701.195844907408</v>
      </c>
      <c r="T1080" s="14">
        <f t="shared" si="88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s="11" t="s">
        <v>8331</v>
      </c>
      <c r="R1081" t="s">
        <v>8332</v>
      </c>
      <c r="S1081" s="14">
        <f t="shared" si="87"/>
        <v>42479.566388888896</v>
      </c>
      <c r="T1081" s="14">
        <f t="shared" si="88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s="11" t="s">
        <v>8331</v>
      </c>
      <c r="R1082" t="s">
        <v>8332</v>
      </c>
      <c r="S1082" s="14">
        <f t="shared" si="87"/>
        <v>41740.138113425928</v>
      </c>
      <c r="T1082" s="14">
        <f t="shared" si="88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s="11" t="s">
        <v>8331</v>
      </c>
      <c r="R1083" t="s">
        <v>8332</v>
      </c>
      <c r="S1083" s="14">
        <f t="shared" si="87"/>
        <v>42002.926990740743</v>
      </c>
      <c r="T1083" s="14">
        <f t="shared" si="88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s="11" t="s">
        <v>8331</v>
      </c>
      <c r="R1084" t="s">
        <v>8332</v>
      </c>
      <c r="S1084" s="14">
        <f t="shared" si="87"/>
        <v>41101.906111111115</v>
      </c>
      <c r="T1084" s="14">
        <f t="shared" si="88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s="11" t="s">
        <v>8331</v>
      </c>
      <c r="R1085" t="s">
        <v>8332</v>
      </c>
      <c r="S1085" s="14">
        <f t="shared" si="87"/>
        <v>41793.659525462965</v>
      </c>
      <c r="T1085" s="14">
        <f t="shared" si="88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 t="str">
        <f t="shared" si="86"/>
        <v>N/A</v>
      </c>
      <c r="Q1086" s="11" t="s">
        <v>8331</v>
      </c>
      <c r="R1086" t="s">
        <v>8332</v>
      </c>
      <c r="S1086" s="14">
        <f t="shared" si="87"/>
        <v>41829.912083333329</v>
      </c>
      <c r="T1086" s="14">
        <f t="shared" si="88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s="11" t="s">
        <v>8331</v>
      </c>
      <c r="R1087" t="s">
        <v>8332</v>
      </c>
      <c r="S1087" s="14">
        <f t="shared" si="87"/>
        <v>42413.671006944445</v>
      </c>
      <c r="T1087" s="14">
        <f t="shared" si="88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s="11" t="s">
        <v>8331</v>
      </c>
      <c r="R1088" t="s">
        <v>8332</v>
      </c>
      <c r="S1088" s="14">
        <f t="shared" si="87"/>
        <v>41845.866793981484</v>
      </c>
      <c r="T1088" s="14">
        <f t="shared" si="88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 t="str">
        <f t="shared" si="86"/>
        <v>N/A</v>
      </c>
      <c r="Q1089" s="11" t="s">
        <v>8331</v>
      </c>
      <c r="R1089" t="s">
        <v>8332</v>
      </c>
      <c r="S1089" s="14">
        <f t="shared" si="87"/>
        <v>41775.713969907411</v>
      </c>
      <c r="T1089" s="14">
        <f t="shared" si="88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s="11" t="s">
        <v>8331</v>
      </c>
      <c r="R1090" t="s">
        <v>8332</v>
      </c>
      <c r="S1090" s="14">
        <f t="shared" si="87"/>
        <v>41723.799386574072</v>
      </c>
      <c r="T1090" s="14">
        <f t="shared" si="88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4">
        <f t="shared" si="87"/>
        <v>42151.189525462964</v>
      </c>
      <c r="T1091" s="14">
        <f t="shared" si="88"/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IFERROR(ROUND(E1098/D1098*100,0),"N/A")</f>
        <v>18</v>
      </c>
      <c r="P1098">
        <f t="shared" ref="P1098:P1161" si="91">IFERROR(ROUND(E1098/L1098,2),"N/A")</f>
        <v>74.209999999999994</v>
      </c>
      <c r="Q1098" s="11" t="s">
        <v>8331</v>
      </c>
      <c r="R1098" t="s">
        <v>8332</v>
      </c>
      <c r="S1098" s="14">
        <f t="shared" ref="S1098:S1161" si="92">(((J1098/60)/60)/24)+DATE(1970,1,1)</f>
        <v>41885.51798611111</v>
      </c>
      <c r="T1098" s="14">
        <f t="shared" ref="T1098:T1161" si="93">(((I1098/60)/60)/24)+DATE(1970,1,1)</f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s="11" t="s">
        <v>8331</v>
      </c>
      <c r="R1099" t="s">
        <v>8332</v>
      </c>
      <c r="S1099" s="14">
        <f t="shared" si="92"/>
        <v>41660.792557870373</v>
      </c>
      <c r="T1099" s="14">
        <f t="shared" si="93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s="11" t="s">
        <v>8331</v>
      </c>
      <c r="R1100" t="s">
        <v>8332</v>
      </c>
      <c r="S1100" s="14">
        <f t="shared" si="92"/>
        <v>41712.762673611112</v>
      </c>
      <c r="T1100" s="14">
        <f t="shared" si="93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 s="11" t="s">
        <v>8331</v>
      </c>
      <c r="R1101" t="s">
        <v>8332</v>
      </c>
      <c r="S1101" s="14">
        <f t="shared" si="92"/>
        <v>42107.836435185185</v>
      </c>
      <c r="T1101" s="14">
        <f t="shared" si="93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s="11" t="s">
        <v>8331</v>
      </c>
      <c r="R1102" t="s">
        <v>8332</v>
      </c>
      <c r="S1102" s="14">
        <f t="shared" si="92"/>
        <v>42384.110775462963</v>
      </c>
      <c r="T1102" s="14">
        <f t="shared" si="93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s="11" t="s">
        <v>8331</v>
      </c>
      <c r="R1103" t="s">
        <v>8332</v>
      </c>
      <c r="S1103" s="14">
        <f t="shared" si="92"/>
        <v>42538.77243055556</v>
      </c>
      <c r="T1103" s="14">
        <f t="shared" si="93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s="11" t="s">
        <v>8331</v>
      </c>
      <c r="R1104" t="s">
        <v>8332</v>
      </c>
      <c r="S1104" s="14">
        <f t="shared" si="92"/>
        <v>41577.045428240745</v>
      </c>
      <c r="T1104" s="14">
        <f t="shared" si="93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s="11" t="s">
        <v>8331</v>
      </c>
      <c r="R1105" t="s">
        <v>8332</v>
      </c>
      <c r="S1105" s="14">
        <f t="shared" si="92"/>
        <v>42479.22210648148</v>
      </c>
      <c r="T1105" s="14">
        <f t="shared" si="93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 s="11" t="s">
        <v>8331</v>
      </c>
      <c r="R1106" t="s">
        <v>8332</v>
      </c>
      <c r="S1106" s="14">
        <f t="shared" si="92"/>
        <v>41771.40996527778</v>
      </c>
      <c r="T1106" s="14">
        <f t="shared" si="93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s="11" t="s">
        <v>8331</v>
      </c>
      <c r="R1107" t="s">
        <v>8332</v>
      </c>
      <c r="S1107" s="14">
        <f t="shared" si="92"/>
        <v>41692.135729166665</v>
      </c>
      <c r="T1107" s="14">
        <f t="shared" si="93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s="11" t="s">
        <v>8331</v>
      </c>
      <c r="R1108" t="s">
        <v>8332</v>
      </c>
      <c r="S1108" s="14">
        <f t="shared" si="92"/>
        <v>40973.740451388891</v>
      </c>
      <c r="T1108" s="14">
        <f t="shared" si="93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 t="str">
        <f t="shared" si="91"/>
        <v>N/A</v>
      </c>
      <c r="Q1109" s="11" t="s">
        <v>8331</v>
      </c>
      <c r="R1109" t="s">
        <v>8332</v>
      </c>
      <c r="S1109" s="14">
        <f t="shared" si="92"/>
        <v>41813.861388888887</v>
      </c>
      <c r="T1109" s="14">
        <f t="shared" si="93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s="11" t="s">
        <v>8331</v>
      </c>
      <c r="R1110" t="s">
        <v>8332</v>
      </c>
      <c r="S1110" s="14">
        <f t="shared" si="92"/>
        <v>40952.636979166666</v>
      </c>
      <c r="T1110" s="14">
        <f t="shared" si="93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s="11" t="s">
        <v>8331</v>
      </c>
      <c r="R1111" t="s">
        <v>8332</v>
      </c>
      <c r="S1111" s="14">
        <f t="shared" si="92"/>
        <v>42662.752199074079</v>
      </c>
      <c r="T1111" s="14">
        <f t="shared" si="93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s="11" t="s">
        <v>8331</v>
      </c>
      <c r="R1112" t="s">
        <v>8332</v>
      </c>
      <c r="S1112" s="14">
        <f t="shared" si="92"/>
        <v>41220.933124999996</v>
      </c>
      <c r="T1112" s="14">
        <f t="shared" si="93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s="11" t="s">
        <v>8331</v>
      </c>
      <c r="R1113" t="s">
        <v>8332</v>
      </c>
      <c r="S1113" s="14">
        <f t="shared" si="92"/>
        <v>42347.203587962969</v>
      </c>
      <c r="T1113" s="14">
        <f t="shared" si="93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s="11" t="s">
        <v>8331</v>
      </c>
      <c r="R1114" t="s">
        <v>8332</v>
      </c>
      <c r="S1114" s="14">
        <f t="shared" si="92"/>
        <v>41963.759386574078</v>
      </c>
      <c r="T1114" s="14">
        <f t="shared" si="93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 s="11" t="s">
        <v>8331</v>
      </c>
      <c r="R1115" t="s">
        <v>8332</v>
      </c>
      <c r="S1115" s="14">
        <f t="shared" si="92"/>
        <v>41835.977083333331</v>
      </c>
      <c r="T1115" s="14">
        <f t="shared" si="93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 s="11" t="s">
        <v>8331</v>
      </c>
      <c r="R1116" t="s">
        <v>8332</v>
      </c>
      <c r="S1116" s="14">
        <f t="shared" si="92"/>
        <v>41526.345914351856</v>
      </c>
      <c r="T1116" s="14">
        <f t="shared" si="93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s="11" t="s">
        <v>8331</v>
      </c>
      <c r="R1117" t="s">
        <v>8332</v>
      </c>
      <c r="S1117" s="14">
        <f t="shared" si="92"/>
        <v>42429.695543981477</v>
      </c>
      <c r="T1117" s="14">
        <f t="shared" si="93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s="11" t="s">
        <v>8331</v>
      </c>
      <c r="R1118" t="s">
        <v>8332</v>
      </c>
      <c r="S1118" s="14">
        <f t="shared" si="92"/>
        <v>41009.847314814811</v>
      </c>
      <c r="T1118" s="14">
        <f t="shared" si="93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s="11" t="s">
        <v>8331</v>
      </c>
      <c r="R1119" t="s">
        <v>8332</v>
      </c>
      <c r="S1119" s="14">
        <f t="shared" si="92"/>
        <v>42333.598530092597</v>
      </c>
      <c r="T1119" s="14">
        <f t="shared" si="93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s="11" t="s">
        <v>8331</v>
      </c>
      <c r="R1120" t="s">
        <v>8332</v>
      </c>
      <c r="S1120" s="14">
        <f t="shared" si="92"/>
        <v>41704.16642361111</v>
      </c>
      <c r="T1120" s="14">
        <f t="shared" si="93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s="11" t="s">
        <v>8331</v>
      </c>
      <c r="R1121" t="s">
        <v>8332</v>
      </c>
      <c r="S1121" s="14">
        <f t="shared" si="92"/>
        <v>41722.792407407411</v>
      </c>
      <c r="T1121" s="14">
        <f t="shared" si="93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 t="str">
        <f t="shared" si="91"/>
        <v>N/A</v>
      </c>
      <c r="Q1122" s="11" t="s">
        <v>8331</v>
      </c>
      <c r="R1122" t="s">
        <v>8332</v>
      </c>
      <c r="S1122" s="14">
        <f t="shared" si="92"/>
        <v>40799.872685185182</v>
      </c>
      <c r="T1122" s="14">
        <f t="shared" si="93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s="11" t="s">
        <v>8331</v>
      </c>
      <c r="R1123" t="s">
        <v>8332</v>
      </c>
      <c r="S1123" s="14">
        <f t="shared" si="92"/>
        <v>42412.934212962966</v>
      </c>
      <c r="T1123" s="14">
        <f t="shared" si="93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 t="str">
        <f t="shared" si="91"/>
        <v>N/A</v>
      </c>
      <c r="Q1124" s="11" t="s">
        <v>8331</v>
      </c>
      <c r="R1124" t="s">
        <v>8332</v>
      </c>
      <c r="S1124" s="14">
        <f t="shared" si="92"/>
        <v>41410.703993055555</v>
      </c>
      <c r="T1124" s="14">
        <f t="shared" si="93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s="11" t="s">
        <v>8331</v>
      </c>
      <c r="R1125" t="s">
        <v>8332</v>
      </c>
      <c r="S1125" s="14">
        <f t="shared" si="92"/>
        <v>41718.5237037037</v>
      </c>
      <c r="T1125" s="14">
        <f t="shared" si="93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s="11" t="s">
        <v>8331</v>
      </c>
      <c r="R1126" t="s">
        <v>8333</v>
      </c>
      <c r="S1126" s="14">
        <f t="shared" si="92"/>
        <v>42094.667256944449</v>
      </c>
      <c r="T1126" s="14">
        <f t="shared" si="93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 t="str">
        <f t="shared" si="91"/>
        <v>N/A</v>
      </c>
      <c r="Q1127" s="11" t="s">
        <v>8331</v>
      </c>
      <c r="R1127" t="s">
        <v>8333</v>
      </c>
      <c r="S1127" s="14">
        <f t="shared" si="92"/>
        <v>42212.624189814815</v>
      </c>
      <c r="T1127" s="14">
        <f t="shared" si="93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s="11" t="s">
        <v>8331</v>
      </c>
      <c r="R1128" t="s">
        <v>8333</v>
      </c>
      <c r="S1128" s="14">
        <f t="shared" si="92"/>
        <v>42535.327476851846</v>
      </c>
      <c r="T1128" s="14">
        <f t="shared" si="93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s="11" t="s">
        <v>8331</v>
      </c>
      <c r="R1129" t="s">
        <v>8333</v>
      </c>
      <c r="S1129" s="14">
        <f t="shared" si="92"/>
        <v>41926.854166666664</v>
      </c>
      <c r="T1129" s="14">
        <f t="shared" si="93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s="11" t="s">
        <v>8331</v>
      </c>
      <c r="R1130" t="s">
        <v>8333</v>
      </c>
      <c r="S1130" s="14">
        <f t="shared" si="92"/>
        <v>41828.649502314816</v>
      </c>
      <c r="T1130" s="14">
        <f t="shared" si="93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s="11" t="s">
        <v>8331</v>
      </c>
      <c r="R1131" t="s">
        <v>8333</v>
      </c>
      <c r="S1131" s="14">
        <f t="shared" si="92"/>
        <v>42496.264965277776</v>
      </c>
      <c r="T1131" s="14">
        <f t="shared" si="93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s="11" t="s">
        <v>8331</v>
      </c>
      <c r="R1132" t="s">
        <v>8333</v>
      </c>
      <c r="S1132" s="14">
        <f t="shared" si="92"/>
        <v>41908.996527777781</v>
      </c>
      <c r="T1132" s="14">
        <f t="shared" si="93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 t="str">
        <f t="shared" si="91"/>
        <v>N/A</v>
      </c>
      <c r="Q1133" s="11" t="s">
        <v>8331</v>
      </c>
      <c r="R1133" t="s">
        <v>8333</v>
      </c>
      <c r="S1133" s="14">
        <f t="shared" si="92"/>
        <v>42332.908194444448</v>
      </c>
      <c r="T1133" s="14">
        <f t="shared" si="93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s="11" t="s">
        <v>8331</v>
      </c>
      <c r="R1134" t="s">
        <v>8333</v>
      </c>
      <c r="S1134" s="14">
        <f t="shared" si="92"/>
        <v>42706.115405092598</v>
      </c>
      <c r="T1134" s="14">
        <f t="shared" si="93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s="11" t="s">
        <v>8331</v>
      </c>
      <c r="R1135" t="s">
        <v>8333</v>
      </c>
      <c r="S1135" s="14">
        <f t="shared" si="92"/>
        <v>41821.407187500001</v>
      </c>
      <c r="T1135" s="14">
        <f t="shared" si="93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s="11" t="s">
        <v>8331</v>
      </c>
      <c r="R1136" t="s">
        <v>8333</v>
      </c>
      <c r="S1136" s="14">
        <f t="shared" si="92"/>
        <v>41958.285046296296</v>
      </c>
      <c r="T1136" s="14">
        <f t="shared" si="93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s="11" t="s">
        <v>8331</v>
      </c>
      <c r="R1137" t="s">
        <v>8333</v>
      </c>
      <c r="S1137" s="14">
        <f t="shared" si="92"/>
        <v>42558.989513888882</v>
      </c>
      <c r="T1137" s="14">
        <f t="shared" si="93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s="11" t="s">
        <v>8331</v>
      </c>
      <c r="R1138" t="s">
        <v>8333</v>
      </c>
      <c r="S1138" s="14">
        <f t="shared" si="92"/>
        <v>42327.671631944439</v>
      </c>
      <c r="T1138" s="14">
        <f t="shared" si="93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s="11" t="s">
        <v>8331</v>
      </c>
      <c r="R1139" t="s">
        <v>8333</v>
      </c>
      <c r="S1139" s="14">
        <f t="shared" si="92"/>
        <v>42453.819687499999</v>
      </c>
      <c r="T1139" s="14">
        <f t="shared" si="93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s="11" t="s">
        <v>8331</v>
      </c>
      <c r="R1140" t="s">
        <v>8333</v>
      </c>
      <c r="S1140" s="14">
        <f t="shared" si="92"/>
        <v>42736.9066087963</v>
      </c>
      <c r="T1140" s="14">
        <f t="shared" si="93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s="11" t="s">
        <v>8331</v>
      </c>
      <c r="R1141" t="s">
        <v>8333</v>
      </c>
      <c r="S1141" s="14">
        <f t="shared" si="92"/>
        <v>41975.347523148142</v>
      </c>
      <c r="T1141" s="14">
        <f t="shared" si="93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 t="str">
        <f t="shared" si="91"/>
        <v>N/A</v>
      </c>
      <c r="Q1142" s="11" t="s">
        <v>8331</v>
      </c>
      <c r="R1142" t="s">
        <v>8333</v>
      </c>
      <c r="S1142" s="14">
        <f t="shared" si="92"/>
        <v>42192.462048611109</v>
      </c>
      <c r="T1142" s="14">
        <f t="shared" si="93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 t="str">
        <f t="shared" si="91"/>
        <v>N/A</v>
      </c>
      <c r="Q1143" s="11" t="s">
        <v>8331</v>
      </c>
      <c r="R1143" t="s">
        <v>8333</v>
      </c>
      <c r="S1143" s="14">
        <f t="shared" si="92"/>
        <v>42164.699652777781</v>
      </c>
      <c r="T1143" s="14">
        <f t="shared" si="93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 t="str">
        <f t="shared" si="91"/>
        <v>N/A</v>
      </c>
      <c r="Q1144" s="11" t="s">
        <v>8331</v>
      </c>
      <c r="R1144" t="s">
        <v>8333</v>
      </c>
      <c r="S1144" s="14">
        <f t="shared" si="92"/>
        <v>42022.006099537044</v>
      </c>
      <c r="T1144" s="14">
        <f t="shared" si="93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s="11" t="s">
        <v>8331</v>
      </c>
      <c r="R1145" t="s">
        <v>8333</v>
      </c>
      <c r="S1145" s="14">
        <f t="shared" si="92"/>
        <v>42325.19358796296</v>
      </c>
      <c r="T1145" s="14">
        <f t="shared" si="93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 t="str">
        <f t="shared" si="91"/>
        <v>N/A</v>
      </c>
      <c r="Q1146" s="11" t="s">
        <v>8334</v>
      </c>
      <c r="R1146" t="s">
        <v>8335</v>
      </c>
      <c r="S1146" s="14">
        <f t="shared" si="92"/>
        <v>42093.181944444441</v>
      </c>
      <c r="T1146" s="14">
        <f t="shared" si="93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s="11" t="s">
        <v>8334</v>
      </c>
      <c r="R1147" t="s">
        <v>8335</v>
      </c>
      <c r="S1147" s="14">
        <f t="shared" si="92"/>
        <v>41854.747592592597</v>
      </c>
      <c r="T1147" s="14">
        <f t="shared" si="93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s="11" t="s">
        <v>8334</v>
      </c>
      <c r="R1148" t="s">
        <v>8335</v>
      </c>
      <c r="S1148" s="14">
        <f t="shared" si="92"/>
        <v>41723.9533912037</v>
      </c>
      <c r="T1148" s="14">
        <f t="shared" si="93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 t="str">
        <f t="shared" si="91"/>
        <v>N/A</v>
      </c>
      <c r="Q1149" s="11" t="s">
        <v>8334</v>
      </c>
      <c r="R1149" t="s">
        <v>8335</v>
      </c>
      <c r="S1149" s="14">
        <f t="shared" si="92"/>
        <v>41871.972025462965</v>
      </c>
      <c r="T1149" s="14">
        <f t="shared" si="93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s="11" t="s">
        <v>8334</v>
      </c>
      <c r="R1150" t="s">
        <v>8335</v>
      </c>
      <c r="S1150" s="14">
        <f t="shared" si="92"/>
        <v>42675.171076388884</v>
      </c>
      <c r="T1150" s="14">
        <f t="shared" si="93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s="11" t="s">
        <v>8334</v>
      </c>
      <c r="R1151" t="s">
        <v>8335</v>
      </c>
      <c r="S1151" s="14">
        <f t="shared" si="92"/>
        <v>42507.71025462963</v>
      </c>
      <c r="T1151" s="14">
        <f t="shared" si="93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s="11" t="s">
        <v>8334</v>
      </c>
      <c r="R1152" t="s">
        <v>8335</v>
      </c>
      <c r="S1152" s="14">
        <f t="shared" si="92"/>
        <v>42317.954571759255</v>
      </c>
      <c r="T1152" s="14">
        <f t="shared" si="93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 t="str">
        <f t="shared" si="91"/>
        <v>N/A</v>
      </c>
      <c r="Q1153" s="11" t="s">
        <v>8334</v>
      </c>
      <c r="R1153" t="s">
        <v>8335</v>
      </c>
      <c r="S1153" s="14">
        <f t="shared" si="92"/>
        <v>42224.102581018517</v>
      </c>
      <c r="T1153" s="14">
        <f t="shared" si="93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s="11" t="s">
        <v>8334</v>
      </c>
      <c r="R1154" t="s">
        <v>8335</v>
      </c>
      <c r="S1154" s="14">
        <f t="shared" si="92"/>
        <v>42109.709629629629</v>
      </c>
      <c r="T1154" s="14">
        <f t="shared" si="93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4">
        <f t="shared" si="92"/>
        <v>42143.714178240742</v>
      </c>
      <c r="T1155" s="14">
        <f t="shared" si="93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str">
        <f t="shared" si="91"/>
        <v>N/A</v>
      </c>
      <c r="Q1158" s="11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str">
        <f t="shared" si="91"/>
        <v>N/A</v>
      </c>
      <c r="Q1161" s="1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IFERROR(ROUND(E1162/D1162*100,0),"N/A")</f>
        <v>4</v>
      </c>
      <c r="P1162">
        <f t="shared" ref="P1162:P1225" si="96">IFERROR(ROUND(E1162/L1162,2),"N/A")</f>
        <v>60.79</v>
      </c>
      <c r="Q1162" s="11" t="s">
        <v>8334</v>
      </c>
      <c r="R1162" t="s">
        <v>8335</v>
      </c>
      <c r="S1162" s="14">
        <f t="shared" ref="S1162:S1225" si="97">(((J1162/60)/60)/24)+DATE(1970,1,1)</f>
        <v>42061.154930555553</v>
      </c>
      <c r="T1162" s="14">
        <f t="shared" ref="T1162:T1225" si="98">(((I1162/60)/60)/24)+DATE(1970,1,1)</f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 t="str">
        <f t="shared" si="96"/>
        <v>N/A</v>
      </c>
      <c r="Q1163" s="11" t="s">
        <v>8334</v>
      </c>
      <c r="R1163" t="s">
        <v>8335</v>
      </c>
      <c r="S1163" s="14">
        <f t="shared" si="97"/>
        <v>42122.629502314812</v>
      </c>
      <c r="T1163" s="14">
        <f t="shared" si="98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s="11" t="s">
        <v>8334</v>
      </c>
      <c r="R1164" t="s">
        <v>8335</v>
      </c>
      <c r="S1164" s="14">
        <f t="shared" si="97"/>
        <v>41876.683611111112</v>
      </c>
      <c r="T1164" s="14">
        <f t="shared" si="98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 t="str">
        <f t="shared" si="96"/>
        <v>N/A</v>
      </c>
      <c r="Q1165" s="11" t="s">
        <v>8334</v>
      </c>
      <c r="R1165" t="s">
        <v>8335</v>
      </c>
      <c r="S1165" s="14">
        <f t="shared" si="97"/>
        <v>41830.723611111112</v>
      </c>
      <c r="T1165" s="14">
        <f t="shared" si="98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 t="str">
        <f t="shared" si="96"/>
        <v>N/A</v>
      </c>
      <c r="Q1166" s="11" t="s">
        <v>8334</v>
      </c>
      <c r="R1166" t="s">
        <v>8335</v>
      </c>
      <c r="S1166" s="14">
        <f t="shared" si="97"/>
        <v>42509.724328703705</v>
      </c>
      <c r="T1166" s="14">
        <f t="shared" si="98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s="11" t="s">
        <v>8334</v>
      </c>
      <c r="R1167" t="s">
        <v>8335</v>
      </c>
      <c r="S1167" s="14">
        <f t="shared" si="97"/>
        <v>41792.214467592588</v>
      </c>
      <c r="T1167" s="14">
        <f t="shared" si="98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s="11" t="s">
        <v>8334</v>
      </c>
      <c r="R1168" t="s">
        <v>8335</v>
      </c>
      <c r="S1168" s="14">
        <f t="shared" si="97"/>
        <v>42150.485439814816</v>
      </c>
      <c r="T1168" s="14">
        <f t="shared" si="98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s="11" t="s">
        <v>8334</v>
      </c>
      <c r="R1169" t="s">
        <v>8335</v>
      </c>
      <c r="S1169" s="14">
        <f t="shared" si="97"/>
        <v>41863.734895833331</v>
      </c>
      <c r="T1169" s="14">
        <f t="shared" si="98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s="11" t="s">
        <v>8334</v>
      </c>
      <c r="R1170" t="s">
        <v>8335</v>
      </c>
      <c r="S1170" s="14">
        <f t="shared" si="97"/>
        <v>42605.053993055553</v>
      </c>
      <c r="T1170" s="14">
        <f t="shared" si="98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s="11" t="s">
        <v>8334</v>
      </c>
      <c r="R1171" t="s">
        <v>8335</v>
      </c>
      <c r="S1171" s="14">
        <f t="shared" si="97"/>
        <v>42027.353738425925</v>
      </c>
      <c r="T1171" s="14">
        <f t="shared" si="98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 s="11" t="s">
        <v>8334</v>
      </c>
      <c r="R1172" t="s">
        <v>8335</v>
      </c>
      <c r="S1172" s="14">
        <f t="shared" si="97"/>
        <v>42124.893182870372</v>
      </c>
      <c r="T1172" s="14">
        <f t="shared" si="98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s="11" t="s">
        <v>8334</v>
      </c>
      <c r="R1173" t="s">
        <v>8335</v>
      </c>
      <c r="S1173" s="14">
        <f t="shared" si="97"/>
        <v>41938.804710648146</v>
      </c>
      <c r="T1173" s="14">
        <f t="shared" si="98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 t="str">
        <f t="shared" si="96"/>
        <v>N/A</v>
      </c>
      <c r="Q1174" s="11" t="s">
        <v>8334</v>
      </c>
      <c r="R1174" t="s">
        <v>8335</v>
      </c>
      <c r="S1174" s="14">
        <f t="shared" si="97"/>
        <v>41841.682314814818</v>
      </c>
      <c r="T1174" s="14">
        <f t="shared" si="98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s="11" t="s">
        <v>8334</v>
      </c>
      <c r="R1175" t="s">
        <v>8335</v>
      </c>
      <c r="S1175" s="14">
        <f t="shared" si="97"/>
        <v>42184.185844907406</v>
      </c>
      <c r="T1175" s="14">
        <f t="shared" si="98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s="11" t="s">
        <v>8334</v>
      </c>
      <c r="R1176" t="s">
        <v>8335</v>
      </c>
      <c r="S1176" s="14">
        <f t="shared" si="97"/>
        <v>42468.84174768519</v>
      </c>
      <c r="T1176" s="14">
        <f t="shared" si="98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s="11" t="s">
        <v>8334</v>
      </c>
      <c r="R1177" t="s">
        <v>8335</v>
      </c>
      <c r="S1177" s="14">
        <f t="shared" si="97"/>
        <v>42170.728460648148</v>
      </c>
      <c r="T1177" s="14">
        <f t="shared" si="98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s="11" t="s">
        <v>8334</v>
      </c>
      <c r="R1178" t="s">
        <v>8335</v>
      </c>
      <c r="S1178" s="14">
        <f t="shared" si="97"/>
        <v>42746.019652777773</v>
      </c>
      <c r="T1178" s="14">
        <f t="shared" si="98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 t="str">
        <f t="shared" si="96"/>
        <v>N/A</v>
      </c>
      <c r="Q1179" s="11" t="s">
        <v>8334</v>
      </c>
      <c r="R1179" t="s">
        <v>8335</v>
      </c>
      <c r="S1179" s="14">
        <f t="shared" si="97"/>
        <v>41897.660833333335</v>
      </c>
      <c r="T1179" s="14">
        <f t="shared" si="98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s="11" t="s">
        <v>8334</v>
      </c>
      <c r="R1180" t="s">
        <v>8335</v>
      </c>
      <c r="S1180" s="14">
        <f t="shared" si="97"/>
        <v>41837.905694444446</v>
      </c>
      <c r="T1180" s="14">
        <f t="shared" si="98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s="11" t="s">
        <v>8334</v>
      </c>
      <c r="R1181" t="s">
        <v>8335</v>
      </c>
      <c r="S1181" s="14">
        <f t="shared" si="97"/>
        <v>42275.720219907409</v>
      </c>
      <c r="T1181" s="14">
        <f t="shared" si="98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s="11" t="s">
        <v>8334</v>
      </c>
      <c r="R1182" t="s">
        <v>8335</v>
      </c>
      <c r="S1182" s="14">
        <f t="shared" si="97"/>
        <v>41781.806875000002</v>
      </c>
      <c r="T1182" s="14">
        <f t="shared" si="98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s="11" t="s">
        <v>8334</v>
      </c>
      <c r="R1183" t="s">
        <v>8335</v>
      </c>
      <c r="S1183" s="14">
        <f t="shared" si="97"/>
        <v>42034.339363425926</v>
      </c>
      <c r="T1183" s="14">
        <f t="shared" si="98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s="11" t="s">
        <v>8334</v>
      </c>
      <c r="R1184" t="s">
        <v>8335</v>
      </c>
      <c r="S1184" s="14">
        <f t="shared" si="97"/>
        <v>42728.827407407407</v>
      </c>
      <c r="T1184" s="14">
        <f t="shared" si="98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s="11" t="s">
        <v>8334</v>
      </c>
      <c r="R1185" t="s">
        <v>8335</v>
      </c>
      <c r="S1185" s="14">
        <f t="shared" si="97"/>
        <v>42656.86137731481</v>
      </c>
      <c r="T1185" s="14">
        <f t="shared" si="98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 s="11" t="s">
        <v>8336</v>
      </c>
      <c r="R1186" t="s">
        <v>8337</v>
      </c>
      <c r="S1186" s="14">
        <f t="shared" si="97"/>
        <v>42741.599664351852</v>
      </c>
      <c r="T1186" s="14">
        <f t="shared" si="98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s="11" t="s">
        <v>8336</v>
      </c>
      <c r="R1187" t="s">
        <v>8337</v>
      </c>
      <c r="S1187" s="14">
        <f t="shared" si="97"/>
        <v>42130.865150462967</v>
      </c>
      <c r="T1187" s="14">
        <f t="shared" si="98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s="11" t="s">
        <v>8336</v>
      </c>
      <c r="R1188" t="s">
        <v>8337</v>
      </c>
      <c r="S1188" s="14">
        <f t="shared" si="97"/>
        <v>42123.86336805555</v>
      </c>
      <c r="T1188" s="14">
        <f t="shared" si="98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s="11" t="s">
        <v>8336</v>
      </c>
      <c r="R1189" t="s">
        <v>8337</v>
      </c>
      <c r="S1189" s="14">
        <f t="shared" si="97"/>
        <v>42109.894942129627</v>
      </c>
      <c r="T1189" s="14">
        <f t="shared" si="98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s="11" t="s">
        <v>8336</v>
      </c>
      <c r="R1190" t="s">
        <v>8337</v>
      </c>
      <c r="S1190" s="14">
        <f t="shared" si="97"/>
        <v>42711.700694444444</v>
      </c>
      <c r="T1190" s="14">
        <f t="shared" si="98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s="11" t="s">
        <v>8336</v>
      </c>
      <c r="R1191" t="s">
        <v>8337</v>
      </c>
      <c r="S1191" s="14">
        <f t="shared" si="97"/>
        <v>42529.979108796295</v>
      </c>
      <c r="T1191" s="14">
        <f t="shared" si="98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s="11" t="s">
        <v>8336</v>
      </c>
      <c r="R1192" t="s">
        <v>8337</v>
      </c>
      <c r="S1192" s="14">
        <f t="shared" si="97"/>
        <v>41852.665798611109</v>
      </c>
      <c r="T1192" s="14">
        <f t="shared" si="98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s="11" t="s">
        <v>8336</v>
      </c>
      <c r="R1193" t="s">
        <v>8337</v>
      </c>
      <c r="S1193" s="14">
        <f t="shared" si="97"/>
        <v>42419.603703703702</v>
      </c>
      <c r="T1193" s="14">
        <f t="shared" si="98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s="11" t="s">
        <v>8336</v>
      </c>
      <c r="R1194" t="s">
        <v>8337</v>
      </c>
      <c r="S1194" s="14">
        <f t="shared" si="97"/>
        <v>42747.506689814814</v>
      </c>
      <c r="T1194" s="14">
        <f t="shared" si="98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s="11" t="s">
        <v>8336</v>
      </c>
      <c r="R1195" t="s">
        <v>8337</v>
      </c>
      <c r="S1195" s="14">
        <f t="shared" si="97"/>
        <v>42409.776076388895</v>
      </c>
      <c r="T1195" s="14">
        <f t="shared" si="98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s="11" t="s">
        <v>8336</v>
      </c>
      <c r="R1196" t="s">
        <v>8337</v>
      </c>
      <c r="S1196" s="14">
        <f t="shared" si="97"/>
        <v>42072.488182870366</v>
      </c>
      <c r="T1196" s="14">
        <f t="shared" si="98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s="11" t="s">
        <v>8336</v>
      </c>
      <c r="R1197" t="s">
        <v>8337</v>
      </c>
      <c r="S1197" s="14">
        <f t="shared" si="97"/>
        <v>42298.34783564815</v>
      </c>
      <c r="T1197" s="14">
        <f t="shared" si="98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s="11" t="s">
        <v>8336</v>
      </c>
      <c r="R1198" t="s">
        <v>8337</v>
      </c>
      <c r="S1198" s="14">
        <f t="shared" si="97"/>
        <v>42326.818738425922</v>
      </c>
      <c r="T1198" s="14">
        <f t="shared" si="98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s="11" t="s">
        <v>8336</v>
      </c>
      <c r="R1199" t="s">
        <v>8337</v>
      </c>
      <c r="S1199" s="14">
        <f t="shared" si="97"/>
        <v>42503.66474537037</v>
      </c>
      <c r="T1199" s="14">
        <f t="shared" si="98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s="11" t="s">
        <v>8336</v>
      </c>
      <c r="R1200" t="s">
        <v>8337</v>
      </c>
      <c r="S1200" s="14">
        <f t="shared" si="97"/>
        <v>42333.619050925925</v>
      </c>
      <c r="T1200" s="14">
        <f t="shared" si="98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s="11" t="s">
        <v>8336</v>
      </c>
      <c r="R1201" t="s">
        <v>8337</v>
      </c>
      <c r="S1201" s="14">
        <f t="shared" si="97"/>
        <v>42161.770833333328</v>
      </c>
      <c r="T1201" s="14">
        <f t="shared" si="98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s="11" t="s">
        <v>8336</v>
      </c>
      <c r="R1202" t="s">
        <v>8337</v>
      </c>
      <c r="S1202" s="14">
        <f t="shared" si="97"/>
        <v>42089.477500000001</v>
      </c>
      <c r="T1202" s="14">
        <f t="shared" si="98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s="11" t="s">
        <v>8336</v>
      </c>
      <c r="R1203" t="s">
        <v>8337</v>
      </c>
      <c r="S1203" s="14">
        <f t="shared" si="97"/>
        <v>42536.60701388889</v>
      </c>
      <c r="T1203" s="14">
        <f t="shared" si="98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s="11" t="s">
        <v>8336</v>
      </c>
      <c r="R1204" t="s">
        <v>8337</v>
      </c>
      <c r="S1204" s="14">
        <f t="shared" si="97"/>
        <v>42152.288819444439</v>
      </c>
      <c r="T1204" s="14">
        <f t="shared" si="98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s="11" t="s">
        <v>8336</v>
      </c>
      <c r="R1205" t="s">
        <v>8337</v>
      </c>
      <c r="S1205" s="14">
        <f t="shared" si="97"/>
        <v>42125.614895833336</v>
      </c>
      <c r="T1205" s="14">
        <f t="shared" si="98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s="11" t="s">
        <v>8336</v>
      </c>
      <c r="R1206" t="s">
        <v>8337</v>
      </c>
      <c r="S1206" s="14">
        <f t="shared" si="97"/>
        <v>42297.748067129629</v>
      </c>
      <c r="T1206" s="14">
        <f t="shared" si="98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s="11" t="s">
        <v>8336</v>
      </c>
      <c r="R1207" t="s">
        <v>8337</v>
      </c>
      <c r="S1207" s="14">
        <f t="shared" si="97"/>
        <v>42138.506377314814</v>
      </c>
      <c r="T1207" s="14">
        <f t="shared" si="98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s="11" t="s">
        <v>8336</v>
      </c>
      <c r="R1208" t="s">
        <v>8337</v>
      </c>
      <c r="S1208" s="14">
        <f t="shared" si="97"/>
        <v>42772.776076388895</v>
      </c>
      <c r="T1208" s="14">
        <f t="shared" si="98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s="11" t="s">
        <v>8336</v>
      </c>
      <c r="R1209" t="s">
        <v>8337</v>
      </c>
      <c r="S1209" s="14">
        <f t="shared" si="97"/>
        <v>42430.430243055554</v>
      </c>
      <c r="T1209" s="14">
        <f t="shared" si="98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s="11" t="s">
        <v>8336</v>
      </c>
      <c r="R1210" t="s">
        <v>8337</v>
      </c>
      <c r="S1210" s="14">
        <f t="shared" si="97"/>
        <v>42423.709074074075</v>
      </c>
      <c r="T1210" s="14">
        <f t="shared" si="98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s="11" t="s">
        <v>8336</v>
      </c>
      <c r="R1211" t="s">
        <v>8337</v>
      </c>
      <c r="S1211" s="14">
        <f t="shared" si="97"/>
        <v>42761.846122685187</v>
      </c>
      <c r="T1211" s="14">
        <f t="shared" si="98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s="11" t="s">
        <v>8336</v>
      </c>
      <c r="R1212" t="s">
        <v>8337</v>
      </c>
      <c r="S1212" s="14">
        <f t="shared" si="97"/>
        <v>42132.941805555558</v>
      </c>
      <c r="T1212" s="14">
        <f t="shared" si="98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s="11" t="s">
        <v>8336</v>
      </c>
      <c r="R1213" t="s">
        <v>8337</v>
      </c>
      <c r="S1213" s="14">
        <f t="shared" si="97"/>
        <v>42515.866446759261</v>
      </c>
      <c r="T1213" s="14">
        <f t="shared" si="98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s="11" t="s">
        <v>8336</v>
      </c>
      <c r="R1214" t="s">
        <v>8337</v>
      </c>
      <c r="S1214" s="14">
        <f t="shared" si="97"/>
        <v>42318.950173611112</v>
      </c>
      <c r="T1214" s="14">
        <f t="shared" si="98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s="11" t="s">
        <v>8336</v>
      </c>
      <c r="R1215" t="s">
        <v>8337</v>
      </c>
      <c r="S1215" s="14">
        <f t="shared" si="97"/>
        <v>42731.755787037036</v>
      </c>
      <c r="T1215" s="14">
        <f t="shared" si="98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s="11" t="s">
        <v>8336</v>
      </c>
      <c r="R1216" t="s">
        <v>8337</v>
      </c>
      <c r="S1216" s="14">
        <f t="shared" si="97"/>
        <v>42104.840335648143</v>
      </c>
      <c r="T1216" s="14">
        <f t="shared" si="98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s="11" t="s">
        <v>8336</v>
      </c>
      <c r="R1217" t="s">
        <v>8337</v>
      </c>
      <c r="S1217" s="14">
        <f t="shared" si="97"/>
        <v>41759.923101851848</v>
      </c>
      <c r="T1217" s="14">
        <f t="shared" si="98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s="11" t="s">
        <v>8336</v>
      </c>
      <c r="R1218" t="s">
        <v>8337</v>
      </c>
      <c r="S1218" s="14">
        <f t="shared" si="97"/>
        <v>42247.616400462968</v>
      </c>
      <c r="T1218" s="14">
        <f t="shared" si="98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4">
        <f t="shared" si="97"/>
        <v>42535.809490740736</v>
      </c>
      <c r="T1219" s="14">
        <f t="shared" si="98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IFERROR(ROUND(E1226/D1226*100,0),"N/A")</f>
        <v>7</v>
      </c>
      <c r="P1226">
        <f t="shared" ref="P1226:P1289" si="101">IFERROR(ROUND(E1226/L1226,2),"N/A")</f>
        <v>58.89</v>
      </c>
      <c r="Q1226" s="11" t="s">
        <v>8323</v>
      </c>
      <c r="R1226" t="s">
        <v>8338</v>
      </c>
      <c r="S1226" s="14">
        <f t="shared" ref="S1226:S1289" si="102">(((J1226/60)/60)/24)+DATE(1970,1,1)</f>
        <v>41736.549791666665</v>
      </c>
      <c r="T1226" s="14">
        <f t="shared" ref="T1226:T1289" si="103">(((I1226/60)/60)/24)+DATE(1970,1,1)</f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s="11" t="s">
        <v>8323</v>
      </c>
      <c r="R1227" t="s">
        <v>8338</v>
      </c>
      <c r="S1227" s="14">
        <f t="shared" si="102"/>
        <v>41509.905995370369</v>
      </c>
      <c r="T1227" s="14">
        <f t="shared" si="103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s="11" t="s">
        <v>8323</v>
      </c>
      <c r="R1228" t="s">
        <v>8338</v>
      </c>
      <c r="S1228" s="14">
        <f t="shared" si="102"/>
        <v>41715.874780092592</v>
      </c>
      <c r="T1228" s="14">
        <f t="shared" si="103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 t="str">
        <f t="shared" si="101"/>
        <v>N/A</v>
      </c>
      <c r="Q1229" s="11" t="s">
        <v>8323</v>
      </c>
      <c r="R1229" t="s">
        <v>8338</v>
      </c>
      <c r="S1229" s="14">
        <f t="shared" si="102"/>
        <v>41827.919166666667</v>
      </c>
      <c r="T1229" s="14">
        <f t="shared" si="103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s="11" t="s">
        <v>8323</v>
      </c>
      <c r="R1230" t="s">
        <v>8338</v>
      </c>
      <c r="S1230" s="14">
        <f t="shared" si="102"/>
        <v>40754.729259259257</v>
      </c>
      <c r="T1230" s="14">
        <f t="shared" si="103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s="11" t="s">
        <v>8323</v>
      </c>
      <c r="R1231" t="s">
        <v>8338</v>
      </c>
      <c r="S1231" s="14">
        <f t="shared" si="102"/>
        <v>40985.459803240738</v>
      </c>
      <c r="T1231" s="14">
        <f t="shared" si="103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 t="str">
        <f t="shared" si="101"/>
        <v>N/A</v>
      </c>
      <c r="Q1232" s="11" t="s">
        <v>8323</v>
      </c>
      <c r="R1232" t="s">
        <v>8338</v>
      </c>
      <c r="S1232" s="14">
        <f t="shared" si="102"/>
        <v>40568.972569444442</v>
      </c>
      <c r="T1232" s="14">
        <f t="shared" si="103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 t="str">
        <f t="shared" si="101"/>
        <v>N/A</v>
      </c>
      <c r="Q1233" s="11" t="s">
        <v>8323</v>
      </c>
      <c r="R1233" t="s">
        <v>8338</v>
      </c>
      <c r="S1233" s="14">
        <f t="shared" si="102"/>
        <v>42193.941759259258</v>
      </c>
      <c r="T1233" s="14">
        <f t="shared" si="103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s="11" t="s">
        <v>8323</v>
      </c>
      <c r="R1234" t="s">
        <v>8338</v>
      </c>
      <c r="S1234" s="14">
        <f t="shared" si="102"/>
        <v>41506.848032407412</v>
      </c>
      <c r="T1234" s="14">
        <f t="shared" si="103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s="11" t="s">
        <v>8323</v>
      </c>
      <c r="R1235" t="s">
        <v>8338</v>
      </c>
      <c r="S1235" s="14">
        <f t="shared" si="102"/>
        <v>40939.948773148149</v>
      </c>
      <c r="T1235" s="14">
        <f t="shared" si="103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 t="str">
        <f t="shared" si="101"/>
        <v>N/A</v>
      </c>
      <c r="Q1236" s="11" t="s">
        <v>8323</v>
      </c>
      <c r="R1236" t="s">
        <v>8338</v>
      </c>
      <c r="S1236" s="14">
        <f t="shared" si="102"/>
        <v>42007.788680555561</v>
      </c>
      <c r="T1236" s="14">
        <f t="shared" si="103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s="11" t="s">
        <v>8323</v>
      </c>
      <c r="R1237" t="s">
        <v>8338</v>
      </c>
      <c r="S1237" s="14">
        <f t="shared" si="102"/>
        <v>41583.135405092595</v>
      </c>
      <c r="T1237" s="14">
        <f t="shared" si="103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 t="str">
        <f t="shared" si="101"/>
        <v>N/A</v>
      </c>
      <c r="Q1238" s="11" t="s">
        <v>8323</v>
      </c>
      <c r="R1238" t="s">
        <v>8338</v>
      </c>
      <c r="S1238" s="14">
        <f t="shared" si="102"/>
        <v>41110.680138888885</v>
      </c>
      <c r="T1238" s="14">
        <f t="shared" si="103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 t="str">
        <f t="shared" si="101"/>
        <v>N/A</v>
      </c>
      <c r="Q1239" s="11" t="s">
        <v>8323</v>
      </c>
      <c r="R1239" t="s">
        <v>8338</v>
      </c>
      <c r="S1239" s="14">
        <f t="shared" si="102"/>
        <v>41125.283159722225</v>
      </c>
      <c r="T1239" s="14">
        <f t="shared" si="103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s="11" t="s">
        <v>8323</v>
      </c>
      <c r="R1240" t="s">
        <v>8338</v>
      </c>
      <c r="S1240" s="14">
        <f t="shared" si="102"/>
        <v>40731.61037037037</v>
      </c>
      <c r="T1240" s="14">
        <f t="shared" si="103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 t="str">
        <f t="shared" si="101"/>
        <v>N/A</v>
      </c>
      <c r="Q1241" s="11" t="s">
        <v>8323</v>
      </c>
      <c r="R1241" t="s">
        <v>8338</v>
      </c>
      <c r="S1241" s="14">
        <f t="shared" si="102"/>
        <v>40883.962581018517</v>
      </c>
      <c r="T1241" s="14">
        <f t="shared" si="103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s="11" t="s">
        <v>8323</v>
      </c>
      <c r="R1242" t="s">
        <v>8338</v>
      </c>
      <c r="S1242" s="14">
        <f t="shared" si="102"/>
        <v>41409.040011574078</v>
      </c>
      <c r="T1242" s="14">
        <f t="shared" si="103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s="11" t="s">
        <v>8323</v>
      </c>
      <c r="R1243" t="s">
        <v>8338</v>
      </c>
      <c r="S1243" s="14">
        <f t="shared" si="102"/>
        <v>41923.837731481479</v>
      </c>
      <c r="T1243" s="14">
        <f t="shared" si="103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s="11" t="s">
        <v>8323</v>
      </c>
      <c r="R1244" t="s">
        <v>8338</v>
      </c>
      <c r="S1244" s="14">
        <f t="shared" si="102"/>
        <v>40782.165532407409</v>
      </c>
      <c r="T1244" s="14">
        <f t="shared" si="103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s="11" t="s">
        <v>8323</v>
      </c>
      <c r="R1245" t="s">
        <v>8338</v>
      </c>
      <c r="S1245" s="14">
        <f t="shared" si="102"/>
        <v>40671.879293981481</v>
      </c>
      <c r="T1245" s="14">
        <f t="shared" si="103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s="11" t="s">
        <v>8323</v>
      </c>
      <c r="R1246" t="s">
        <v>8324</v>
      </c>
      <c r="S1246" s="14">
        <f t="shared" si="102"/>
        <v>41355.825497685182</v>
      </c>
      <c r="T1246" s="14">
        <f t="shared" si="103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s="11" t="s">
        <v>8323</v>
      </c>
      <c r="R1247" t="s">
        <v>8324</v>
      </c>
      <c r="S1247" s="14">
        <f t="shared" si="102"/>
        <v>41774.599930555552</v>
      </c>
      <c r="T1247" s="14">
        <f t="shared" si="103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s="11" t="s">
        <v>8323</v>
      </c>
      <c r="R1248" t="s">
        <v>8324</v>
      </c>
      <c r="S1248" s="14">
        <f t="shared" si="102"/>
        <v>40838.043391203704</v>
      </c>
      <c r="T1248" s="14">
        <f t="shared" si="103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s="11" t="s">
        <v>8323</v>
      </c>
      <c r="R1249" t="s">
        <v>8324</v>
      </c>
      <c r="S1249" s="14">
        <f t="shared" si="102"/>
        <v>41370.292303240742</v>
      </c>
      <c r="T1249" s="14">
        <f t="shared" si="103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s="11" t="s">
        <v>8323</v>
      </c>
      <c r="R1250" t="s">
        <v>8324</v>
      </c>
      <c r="S1250" s="14">
        <f t="shared" si="102"/>
        <v>41767.656863425924</v>
      </c>
      <c r="T1250" s="14">
        <f t="shared" si="103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s="11" t="s">
        <v>8323</v>
      </c>
      <c r="R1251" t="s">
        <v>8324</v>
      </c>
      <c r="S1251" s="14">
        <f t="shared" si="102"/>
        <v>41067.74086805556</v>
      </c>
      <c r="T1251" s="14">
        <f t="shared" si="103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s="11" t="s">
        <v>8323</v>
      </c>
      <c r="R1252" t="s">
        <v>8324</v>
      </c>
      <c r="S1252" s="14">
        <f t="shared" si="102"/>
        <v>41843.64271990741</v>
      </c>
      <c r="T1252" s="14">
        <f t="shared" si="103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s="11" t="s">
        <v>8323</v>
      </c>
      <c r="R1253" t="s">
        <v>8324</v>
      </c>
      <c r="S1253" s="14">
        <f t="shared" si="102"/>
        <v>40751.814432870371</v>
      </c>
      <c r="T1253" s="14">
        <f t="shared" si="103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s="11" t="s">
        <v>8323</v>
      </c>
      <c r="R1254" t="s">
        <v>8324</v>
      </c>
      <c r="S1254" s="14">
        <f t="shared" si="102"/>
        <v>41543.988067129627</v>
      </c>
      <c r="T1254" s="14">
        <f t="shared" si="103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s="11" t="s">
        <v>8323</v>
      </c>
      <c r="R1255" t="s">
        <v>8324</v>
      </c>
      <c r="S1255" s="14">
        <f t="shared" si="102"/>
        <v>41855.783645833333</v>
      </c>
      <c r="T1255" s="14">
        <f t="shared" si="103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s="11" t="s">
        <v>8323</v>
      </c>
      <c r="R1256" t="s">
        <v>8324</v>
      </c>
      <c r="S1256" s="14">
        <f t="shared" si="102"/>
        <v>40487.621365740742</v>
      </c>
      <c r="T1256" s="14">
        <f t="shared" si="103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s="11" t="s">
        <v>8323</v>
      </c>
      <c r="R1257" t="s">
        <v>8324</v>
      </c>
      <c r="S1257" s="14">
        <f t="shared" si="102"/>
        <v>41579.845509259263</v>
      </c>
      <c r="T1257" s="14">
        <f t="shared" si="103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s="11" t="s">
        <v>8323</v>
      </c>
      <c r="R1258" t="s">
        <v>8324</v>
      </c>
      <c r="S1258" s="14">
        <f t="shared" si="102"/>
        <v>40921.919340277782</v>
      </c>
      <c r="T1258" s="14">
        <f t="shared" si="103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s="11" t="s">
        <v>8323</v>
      </c>
      <c r="R1259" t="s">
        <v>8324</v>
      </c>
      <c r="S1259" s="14">
        <f t="shared" si="102"/>
        <v>40587.085532407407</v>
      </c>
      <c r="T1259" s="14">
        <f t="shared" si="103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s="11" t="s">
        <v>8323</v>
      </c>
      <c r="R1260" t="s">
        <v>8324</v>
      </c>
      <c r="S1260" s="14">
        <f t="shared" si="102"/>
        <v>41487.611250000002</v>
      </c>
      <c r="T1260" s="14">
        <f t="shared" si="103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s="11" t="s">
        <v>8323</v>
      </c>
      <c r="R1261" t="s">
        <v>8324</v>
      </c>
      <c r="S1261" s="14">
        <f t="shared" si="102"/>
        <v>41766.970648148148</v>
      </c>
      <c r="T1261" s="14">
        <f t="shared" si="103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s="11" t="s">
        <v>8323</v>
      </c>
      <c r="R1262" t="s">
        <v>8324</v>
      </c>
      <c r="S1262" s="14">
        <f t="shared" si="102"/>
        <v>41666.842824074076</v>
      </c>
      <c r="T1262" s="14">
        <f t="shared" si="103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s="11" t="s">
        <v>8323</v>
      </c>
      <c r="R1263" t="s">
        <v>8324</v>
      </c>
      <c r="S1263" s="14">
        <f t="shared" si="102"/>
        <v>41638.342905092592</v>
      </c>
      <c r="T1263" s="14">
        <f t="shared" si="103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s="11" t="s">
        <v>8323</v>
      </c>
      <c r="R1264" t="s">
        <v>8324</v>
      </c>
      <c r="S1264" s="14">
        <f t="shared" si="102"/>
        <v>41656.762638888889</v>
      </c>
      <c r="T1264" s="14">
        <f t="shared" si="103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s="11" t="s">
        <v>8323</v>
      </c>
      <c r="R1265" t="s">
        <v>8324</v>
      </c>
      <c r="S1265" s="14">
        <f t="shared" si="102"/>
        <v>41692.084143518521</v>
      </c>
      <c r="T1265" s="14">
        <f t="shared" si="103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s="11" t="s">
        <v>8323</v>
      </c>
      <c r="R1266" t="s">
        <v>8324</v>
      </c>
      <c r="S1266" s="14">
        <f t="shared" si="102"/>
        <v>41547.662997685184</v>
      </c>
      <c r="T1266" s="14">
        <f t="shared" si="103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s="11" t="s">
        <v>8323</v>
      </c>
      <c r="R1267" t="s">
        <v>8324</v>
      </c>
      <c r="S1267" s="14">
        <f t="shared" si="102"/>
        <v>40465.655266203699</v>
      </c>
      <c r="T1267" s="14">
        <f t="shared" si="103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s="11" t="s">
        <v>8323</v>
      </c>
      <c r="R1268" t="s">
        <v>8324</v>
      </c>
      <c r="S1268" s="14">
        <f t="shared" si="102"/>
        <v>41620.87667824074</v>
      </c>
      <c r="T1268" s="14">
        <f t="shared" si="103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s="11" t="s">
        <v>8323</v>
      </c>
      <c r="R1269" t="s">
        <v>8324</v>
      </c>
      <c r="S1269" s="14">
        <f t="shared" si="102"/>
        <v>41449.585162037038</v>
      </c>
      <c r="T1269" s="14">
        <f t="shared" si="103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s="11" t="s">
        <v>8323</v>
      </c>
      <c r="R1270" t="s">
        <v>8324</v>
      </c>
      <c r="S1270" s="14">
        <f t="shared" si="102"/>
        <v>41507.845451388886</v>
      </c>
      <c r="T1270" s="14">
        <f t="shared" si="103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s="11" t="s">
        <v>8323</v>
      </c>
      <c r="R1271" t="s">
        <v>8324</v>
      </c>
      <c r="S1271" s="14">
        <f t="shared" si="102"/>
        <v>42445.823055555549</v>
      </c>
      <c r="T1271" s="14">
        <f t="shared" si="103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s="11" t="s">
        <v>8323</v>
      </c>
      <c r="R1272" t="s">
        <v>8324</v>
      </c>
      <c r="S1272" s="14">
        <f t="shared" si="102"/>
        <v>40933.856967592597</v>
      </c>
      <c r="T1272" s="14">
        <f t="shared" si="103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s="11" t="s">
        <v>8323</v>
      </c>
      <c r="R1273" t="s">
        <v>8324</v>
      </c>
      <c r="S1273" s="14">
        <f t="shared" si="102"/>
        <v>41561.683553240742</v>
      </c>
      <c r="T1273" s="14">
        <f t="shared" si="103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s="11" t="s">
        <v>8323</v>
      </c>
      <c r="R1274" t="s">
        <v>8324</v>
      </c>
      <c r="S1274" s="14">
        <f t="shared" si="102"/>
        <v>40274.745127314818</v>
      </c>
      <c r="T1274" s="14">
        <f t="shared" si="103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s="11" t="s">
        <v>8323</v>
      </c>
      <c r="R1275" t="s">
        <v>8324</v>
      </c>
      <c r="S1275" s="14">
        <f t="shared" si="102"/>
        <v>41852.730219907404</v>
      </c>
      <c r="T1275" s="14">
        <f t="shared" si="103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s="11" t="s">
        <v>8323</v>
      </c>
      <c r="R1276" t="s">
        <v>8324</v>
      </c>
      <c r="S1276" s="14">
        <f t="shared" si="102"/>
        <v>41116.690104166664</v>
      </c>
      <c r="T1276" s="14">
        <f t="shared" si="103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s="11" t="s">
        <v>8323</v>
      </c>
      <c r="R1277" t="s">
        <v>8324</v>
      </c>
      <c r="S1277" s="14">
        <f t="shared" si="102"/>
        <v>41458.867905092593</v>
      </c>
      <c r="T1277" s="14">
        <f t="shared" si="103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s="11" t="s">
        <v>8323</v>
      </c>
      <c r="R1278" t="s">
        <v>8324</v>
      </c>
      <c r="S1278" s="14">
        <f t="shared" si="102"/>
        <v>40007.704247685186</v>
      </c>
      <c r="T1278" s="14">
        <f t="shared" si="103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s="11" t="s">
        <v>8323</v>
      </c>
      <c r="R1279" t="s">
        <v>8324</v>
      </c>
      <c r="S1279" s="14">
        <f t="shared" si="102"/>
        <v>41121.561886574076</v>
      </c>
      <c r="T1279" s="14">
        <f t="shared" si="103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s="11" t="s">
        <v>8323</v>
      </c>
      <c r="R1280" t="s">
        <v>8324</v>
      </c>
      <c r="S1280" s="14">
        <f t="shared" si="102"/>
        <v>41786.555162037039</v>
      </c>
      <c r="T1280" s="14">
        <f t="shared" si="103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s="11" t="s">
        <v>8323</v>
      </c>
      <c r="R1281" t="s">
        <v>8324</v>
      </c>
      <c r="S1281" s="14">
        <f t="shared" si="102"/>
        <v>41682.099189814813</v>
      </c>
      <c r="T1281" s="14">
        <f t="shared" si="103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s="11" t="s">
        <v>8323</v>
      </c>
      <c r="R1282" t="s">
        <v>8324</v>
      </c>
      <c r="S1282" s="14">
        <f t="shared" si="102"/>
        <v>40513.757569444446</v>
      </c>
      <c r="T1282" s="14">
        <f t="shared" si="103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4">
        <f t="shared" si="102"/>
        <v>41463.743472222224</v>
      </c>
      <c r="T1283" s="14">
        <f t="shared" si="103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ref="O1290:O1353" si="105">IFERROR(ROUND(E1290/D1290*100,0),"N/A")</f>
        <v>100</v>
      </c>
      <c r="P1290">
        <f t="shared" ref="P1290:P1353" si="106">IFERROR(ROUND(E1290/L1290,2),"N/A")</f>
        <v>65.87</v>
      </c>
      <c r="Q1290" s="11" t="s">
        <v>8315</v>
      </c>
      <c r="R1290" t="s">
        <v>8316</v>
      </c>
      <c r="S1290" s="14">
        <f t="shared" ref="S1290:S1353" si="107">(((J1290/60)/60)/24)+DATE(1970,1,1)</f>
        <v>42561.154664351852</v>
      </c>
      <c r="T1290" s="14">
        <f t="shared" ref="T1290:T1353" si="108">(((I1290/60)/60)/24)+DATE(1970,1,1)</f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5"/>
        <v>125</v>
      </c>
      <c r="P1291">
        <f t="shared" si="106"/>
        <v>36.08</v>
      </c>
      <c r="Q1291" s="11" t="s">
        <v>8315</v>
      </c>
      <c r="R1291" t="s">
        <v>8316</v>
      </c>
      <c r="S1291" s="14">
        <f t="shared" si="107"/>
        <v>42709.134780092587</v>
      </c>
      <c r="T1291" s="14">
        <f t="shared" si="108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5"/>
        <v>109</v>
      </c>
      <c r="P1292">
        <f t="shared" si="106"/>
        <v>44.19</v>
      </c>
      <c r="Q1292" s="11" t="s">
        <v>8315</v>
      </c>
      <c r="R1292" t="s">
        <v>8316</v>
      </c>
      <c r="S1292" s="14">
        <f t="shared" si="107"/>
        <v>42086.614942129629</v>
      </c>
      <c r="T1292" s="14">
        <f t="shared" si="108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5"/>
        <v>146</v>
      </c>
      <c r="P1293">
        <f t="shared" si="106"/>
        <v>104.07</v>
      </c>
      <c r="Q1293" s="11" t="s">
        <v>8315</v>
      </c>
      <c r="R1293" t="s">
        <v>8316</v>
      </c>
      <c r="S1293" s="14">
        <f t="shared" si="107"/>
        <v>42064.652673611112</v>
      </c>
      <c r="T1293" s="14">
        <f t="shared" si="108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5"/>
        <v>110</v>
      </c>
      <c r="P1294">
        <f t="shared" si="106"/>
        <v>35.96</v>
      </c>
      <c r="Q1294" s="11" t="s">
        <v>8315</v>
      </c>
      <c r="R1294" t="s">
        <v>8316</v>
      </c>
      <c r="S1294" s="14">
        <f t="shared" si="107"/>
        <v>42256.764212962968</v>
      </c>
      <c r="T1294" s="14">
        <f t="shared" si="108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5"/>
        <v>102</v>
      </c>
      <c r="P1295">
        <f t="shared" si="106"/>
        <v>127.79</v>
      </c>
      <c r="Q1295" s="11" t="s">
        <v>8315</v>
      </c>
      <c r="R1295" t="s">
        <v>8316</v>
      </c>
      <c r="S1295" s="14">
        <f t="shared" si="107"/>
        <v>42292.701053240744</v>
      </c>
      <c r="T1295" s="14">
        <f t="shared" si="108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5"/>
        <v>122</v>
      </c>
      <c r="P1296">
        <f t="shared" si="106"/>
        <v>27.73</v>
      </c>
      <c r="Q1296" s="11" t="s">
        <v>8315</v>
      </c>
      <c r="R1296" t="s">
        <v>8316</v>
      </c>
      <c r="S1296" s="14">
        <f t="shared" si="107"/>
        <v>42278.453668981485</v>
      </c>
      <c r="T1296" s="14">
        <f t="shared" si="108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5"/>
        <v>102</v>
      </c>
      <c r="P1297">
        <f t="shared" si="106"/>
        <v>39.83</v>
      </c>
      <c r="Q1297" s="11" t="s">
        <v>8315</v>
      </c>
      <c r="R1297" t="s">
        <v>8316</v>
      </c>
      <c r="S1297" s="14">
        <f t="shared" si="107"/>
        <v>42184.572881944448</v>
      </c>
      <c r="T1297" s="14">
        <f t="shared" si="108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5"/>
        <v>141</v>
      </c>
      <c r="P1298">
        <f t="shared" si="106"/>
        <v>52.17</v>
      </c>
      <c r="Q1298" s="11" t="s">
        <v>8315</v>
      </c>
      <c r="R1298" t="s">
        <v>8316</v>
      </c>
      <c r="S1298" s="14">
        <f t="shared" si="107"/>
        <v>42423.050613425927</v>
      </c>
      <c r="T1298" s="14">
        <f t="shared" si="108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5"/>
        <v>110</v>
      </c>
      <c r="P1299">
        <f t="shared" si="106"/>
        <v>92.04</v>
      </c>
      <c r="Q1299" s="11" t="s">
        <v>8315</v>
      </c>
      <c r="R1299" t="s">
        <v>8316</v>
      </c>
      <c r="S1299" s="14">
        <f t="shared" si="107"/>
        <v>42461.747199074074</v>
      </c>
      <c r="T1299" s="14">
        <f t="shared" si="108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5"/>
        <v>105</v>
      </c>
      <c r="P1300">
        <f t="shared" si="106"/>
        <v>63.42</v>
      </c>
      <c r="Q1300" s="11" t="s">
        <v>8315</v>
      </c>
      <c r="R1300" t="s">
        <v>8316</v>
      </c>
      <c r="S1300" s="14">
        <f t="shared" si="107"/>
        <v>42458.680925925932</v>
      </c>
      <c r="T1300" s="14">
        <f t="shared" si="108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5"/>
        <v>124</v>
      </c>
      <c r="P1301">
        <f t="shared" si="106"/>
        <v>135.63</v>
      </c>
      <c r="Q1301" s="11" t="s">
        <v>8315</v>
      </c>
      <c r="R1301" t="s">
        <v>8316</v>
      </c>
      <c r="S1301" s="14">
        <f t="shared" si="107"/>
        <v>42169.814340277779</v>
      </c>
      <c r="T1301" s="14">
        <f t="shared" si="108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5"/>
        <v>135</v>
      </c>
      <c r="P1302">
        <f t="shared" si="106"/>
        <v>168.75</v>
      </c>
      <c r="Q1302" s="11" t="s">
        <v>8315</v>
      </c>
      <c r="R1302" t="s">
        <v>8316</v>
      </c>
      <c r="S1302" s="14">
        <f t="shared" si="107"/>
        <v>42483.675208333334</v>
      </c>
      <c r="T1302" s="14">
        <f t="shared" si="108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5"/>
        <v>103</v>
      </c>
      <c r="P1303">
        <f t="shared" si="106"/>
        <v>70.86</v>
      </c>
      <c r="Q1303" s="11" t="s">
        <v>8315</v>
      </c>
      <c r="R1303" t="s">
        <v>8316</v>
      </c>
      <c r="S1303" s="14">
        <f t="shared" si="107"/>
        <v>42195.749745370369</v>
      </c>
      <c r="T1303" s="14">
        <f t="shared" si="108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5"/>
        <v>100</v>
      </c>
      <c r="P1304">
        <f t="shared" si="106"/>
        <v>50</v>
      </c>
      <c r="Q1304" s="11" t="s">
        <v>8315</v>
      </c>
      <c r="R1304" t="s">
        <v>8316</v>
      </c>
      <c r="S1304" s="14">
        <f t="shared" si="107"/>
        <v>42675.057997685188</v>
      </c>
      <c r="T1304" s="14">
        <f t="shared" si="108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5"/>
        <v>130</v>
      </c>
      <c r="P1305">
        <f t="shared" si="106"/>
        <v>42.21</v>
      </c>
      <c r="Q1305" s="11" t="s">
        <v>8315</v>
      </c>
      <c r="R1305" t="s">
        <v>8316</v>
      </c>
      <c r="S1305" s="14">
        <f t="shared" si="107"/>
        <v>42566.441203703704</v>
      </c>
      <c r="T1305" s="14">
        <f t="shared" si="108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 s="11" t="s">
        <v>8317</v>
      </c>
      <c r="R1306" t="s">
        <v>8319</v>
      </c>
      <c r="S1306" s="14">
        <f t="shared" si="107"/>
        <v>42747.194502314815</v>
      </c>
      <c r="T1306" s="14">
        <f t="shared" si="108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s="11" t="s">
        <v>8317</v>
      </c>
      <c r="R1307" t="s">
        <v>8319</v>
      </c>
      <c r="S1307" s="14">
        <f t="shared" si="107"/>
        <v>42543.665601851855</v>
      </c>
      <c r="T1307" s="14">
        <f t="shared" si="108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s="11" t="s">
        <v>8317</v>
      </c>
      <c r="R1308" t="s">
        <v>8319</v>
      </c>
      <c r="S1308" s="14">
        <f t="shared" si="107"/>
        <v>41947.457569444443</v>
      </c>
      <c r="T1308" s="14">
        <f t="shared" si="108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s="11" t="s">
        <v>8317</v>
      </c>
      <c r="R1309" t="s">
        <v>8319</v>
      </c>
      <c r="S1309" s="14">
        <f t="shared" si="107"/>
        <v>42387.503229166665</v>
      </c>
      <c r="T1309" s="14">
        <f t="shared" si="108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s="11" t="s">
        <v>8317</v>
      </c>
      <c r="R1310" t="s">
        <v>8319</v>
      </c>
      <c r="S1310" s="14">
        <f t="shared" si="107"/>
        <v>42611.613564814819</v>
      </c>
      <c r="T1310" s="14">
        <f t="shared" si="108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s="11" t="s">
        <v>8317</v>
      </c>
      <c r="R1311" t="s">
        <v>8319</v>
      </c>
      <c r="S1311" s="14">
        <f t="shared" si="107"/>
        <v>42257.882731481484</v>
      </c>
      <c r="T1311" s="14">
        <f t="shared" si="108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s="11" t="s">
        <v>8317</v>
      </c>
      <c r="R1312" t="s">
        <v>8319</v>
      </c>
      <c r="S1312" s="14">
        <f t="shared" si="107"/>
        <v>42556.667245370365</v>
      </c>
      <c r="T1312" s="14">
        <f t="shared" si="108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s="11" t="s">
        <v>8317</v>
      </c>
      <c r="R1313" t="s">
        <v>8319</v>
      </c>
      <c r="S1313" s="14">
        <f t="shared" si="107"/>
        <v>42669.802303240736</v>
      </c>
      <c r="T1313" s="14">
        <f t="shared" si="108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s="11" t="s">
        <v>8317</v>
      </c>
      <c r="R1314" t="s">
        <v>8319</v>
      </c>
      <c r="S1314" s="14">
        <f t="shared" si="107"/>
        <v>42082.702800925923</v>
      </c>
      <c r="T1314" s="14">
        <f t="shared" si="108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s="11" t="s">
        <v>8317</v>
      </c>
      <c r="R1315" t="s">
        <v>8319</v>
      </c>
      <c r="S1315" s="14">
        <f t="shared" si="107"/>
        <v>42402.709652777776</v>
      </c>
      <c r="T1315" s="14">
        <f t="shared" si="108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s="11" t="s">
        <v>8317</v>
      </c>
      <c r="R1316" t="s">
        <v>8319</v>
      </c>
      <c r="S1316" s="14">
        <f t="shared" si="107"/>
        <v>42604.669675925921</v>
      </c>
      <c r="T1316" s="14">
        <f t="shared" si="108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s="11" t="s">
        <v>8317</v>
      </c>
      <c r="R1317" t="s">
        <v>8319</v>
      </c>
      <c r="S1317" s="14">
        <f t="shared" si="107"/>
        <v>42278.498240740737</v>
      </c>
      <c r="T1317" s="14">
        <f t="shared" si="108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s="11" t="s">
        <v>8317</v>
      </c>
      <c r="R1318" t="s">
        <v>8319</v>
      </c>
      <c r="S1318" s="14">
        <f t="shared" si="107"/>
        <v>42393.961909722217</v>
      </c>
      <c r="T1318" s="14">
        <f t="shared" si="108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s="11" t="s">
        <v>8317</v>
      </c>
      <c r="R1319" t="s">
        <v>8319</v>
      </c>
      <c r="S1319" s="14">
        <f t="shared" si="107"/>
        <v>42520.235486111109</v>
      </c>
      <c r="T1319" s="14">
        <f t="shared" si="108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s="11" t="s">
        <v>8317</v>
      </c>
      <c r="R1320" t="s">
        <v>8319</v>
      </c>
      <c r="S1320" s="14">
        <f t="shared" si="107"/>
        <v>41985.043657407412</v>
      </c>
      <c r="T1320" s="14">
        <f t="shared" si="108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 s="11" t="s">
        <v>8317</v>
      </c>
      <c r="R1321" t="s">
        <v>8319</v>
      </c>
      <c r="S1321" s="14">
        <f t="shared" si="107"/>
        <v>41816.812094907407</v>
      </c>
      <c r="T1321" s="14">
        <f t="shared" si="108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s="11" t="s">
        <v>8317</v>
      </c>
      <c r="R1322" t="s">
        <v>8319</v>
      </c>
      <c r="S1322" s="14">
        <f t="shared" si="107"/>
        <v>42705.690347222218</v>
      </c>
      <c r="T1322" s="14">
        <f t="shared" si="108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s="11" t="s">
        <v>8317</v>
      </c>
      <c r="R1323" t="s">
        <v>8319</v>
      </c>
      <c r="S1323" s="14">
        <f t="shared" si="107"/>
        <v>42697.74927083333</v>
      </c>
      <c r="T1323" s="14">
        <f t="shared" si="108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 s="11" t="s">
        <v>8317</v>
      </c>
      <c r="R1324" t="s">
        <v>8319</v>
      </c>
      <c r="S1324" s="14">
        <f t="shared" si="107"/>
        <v>42115.656539351854</v>
      </c>
      <c r="T1324" s="14">
        <f t="shared" si="108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s="11" t="s">
        <v>8317</v>
      </c>
      <c r="R1325" t="s">
        <v>8319</v>
      </c>
      <c r="S1325" s="14">
        <f t="shared" si="107"/>
        <v>42451.698449074072</v>
      </c>
      <c r="T1325" s="14">
        <f t="shared" si="108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s="11" t="s">
        <v>8317</v>
      </c>
      <c r="R1326" t="s">
        <v>8319</v>
      </c>
      <c r="S1326" s="14">
        <f t="shared" si="107"/>
        <v>42626.633703703701</v>
      </c>
      <c r="T1326" s="14">
        <f t="shared" si="108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s="11" t="s">
        <v>8317</v>
      </c>
      <c r="R1327" t="s">
        <v>8319</v>
      </c>
      <c r="S1327" s="14">
        <f t="shared" si="107"/>
        <v>42704.086053240739</v>
      </c>
      <c r="T1327" s="14">
        <f t="shared" si="108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s="11" t="s">
        <v>8317</v>
      </c>
      <c r="R1328" t="s">
        <v>8319</v>
      </c>
      <c r="S1328" s="14">
        <f t="shared" si="107"/>
        <v>41974.791990740734</v>
      </c>
      <c r="T1328" s="14">
        <f t="shared" si="108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s="11" t="s">
        <v>8317</v>
      </c>
      <c r="R1329" t="s">
        <v>8319</v>
      </c>
      <c r="S1329" s="14">
        <f t="shared" si="107"/>
        <v>42123.678645833337</v>
      </c>
      <c r="T1329" s="14">
        <f t="shared" si="108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s="11" t="s">
        <v>8317</v>
      </c>
      <c r="R1330" t="s">
        <v>8319</v>
      </c>
      <c r="S1330" s="14">
        <f t="shared" si="107"/>
        <v>42612.642754629633</v>
      </c>
      <c r="T1330" s="14">
        <f t="shared" si="108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s="11" t="s">
        <v>8317</v>
      </c>
      <c r="R1331" t="s">
        <v>8319</v>
      </c>
      <c r="S1331" s="14">
        <f t="shared" si="107"/>
        <v>41935.221585648149</v>
      </c>
      <c r="T1331" s="14">
        <f t="shared" si="108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s="11" t="s">
        <v>8317</v>
      </c>
      <c r="R1332" t="s">
        <v>8319</v>
      </c>
      <c r="S1332" s="14">
        <f t="shared" si="107"/>
        <v>42522.276724537034</v>
      </c>
      <c r="T1332" s="14">
        <f t="shared" si="108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s="11" t="s">
        <v>8317</v>
      </c>
      <c r="R1333" t="s">
        <v>8319</v>
      </c>
      <c r="S1333" s="14">
        <f t="shared" si="107"/>
        <v>42569.50409722222</v>
      </c>
      <c r="T1333" s="14">
        <f t="shared" si="108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 t="str">
        <f t="shared" si="106"/>
        <v>N/A</v>
      </c>
      <c r="Q1334" s="11" t="s">
        <v>8317</v>
      </c>
      <c r="R1334" t="s">
        <v>8319</v>
      </c>
      <c r="S1334" s="14">
        <f t="shared" si="107"/>
        <v>42732.060277777782</v>
      </c>
      <c r="T1334" s="14">
        <f t="shared" si="108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 t="str">
        <f t="shared" si="106"/>
        <v>N/A</v>
      </c>
      <c r="Q1335" s="11" t="s">
        <v>8317</v>
      </c>
      <c r="R1335" t="s">
        <v>8319</v>
      </c>
      <c r="S1335" s="14">
        <f t="shared" si="107"/>
        <v>41806.106770833336</v>
      </c>
      <c r="T1335" s="14">
        <f t="shared" si="108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s="11" t="s">
        <v>8317</v>
      </c>
      <c r="R1336" t="s">
        <v>8319</v>
      </c>
      <c r="S1336" s="14">
        <f t="shared" si="107"/>
        <v>42410.774155092593</v>
      </c>
      <c r="T1336" s="14">
        <f t="shared" si="108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s="11" t="s">
        <v>8317</v>
      </c>
      <c r="R1337" t="s">
        <v>8319</v>
      </c>
      <c r="S1337" s="14">
        <f t="shared" si="107"/>
        <v>42313.936365740738</v>
      </c>
      <c r="T1337" s="14">
        <f t="shared" si="108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s="11" t="s">
        <v>8317</v>
      </c>
      <c r="R1338" t="s">
        <v>8319</v>
      </c>
      <c r="S1338" s="14">
        <f t="shared" si="107"/>
        <v>41955.863750000004</v>
      </c>
      <c r="T1338" s="14">
        <f t="shared" si="108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s="11" t="s">
        <v>8317</v>
      </c>
      <c r="R1339" t="s">
        <v>8319</v>
      </c>
      <c r="S1339" s="14">
        <f t="shared" si="107"/>
        <v>42767.577303240745</v>
      </c>
      <c r="T1339" s="14">
        <f t="shared" si="108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s="11" t="s">
        <v>8317</v>
      </c>
      <c r="R1340" t="s">
        <v>8319</v>
      </c>
      <c r="S1340" s="14">
        <f t="shared" si="107"/>
        <v>42188.803622685184</v>
      </c>
      <c r="T1340" s="14">
        <f t="shared" si="108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s="11" t="s">
        <v>8317</v>
      </c>
      <c r="R1341" t="s">
        <v>8319</v>
      </c>
      <c r="S1341" s="14">
        <f t="shared" si="107"/>
        <v>41936.647164351853</v>
      </c>
      <c r="T1341" s="14">
        <f t="shared" si="108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 t="str">
        <f t="shared" si="106"/>
        <v>N/A</v>
      </c>
      <c r="Q1342" s="11" t="s">
        <v>8317</v>
      </c>
      <c r="R1342" t="s">
        <v>8319</v>
      </c>
      <c r="S1342" s="14">
        <f t="shared" si="107"/>
        <v>41836.595520833333</v>
      </c>
      <c r="T1342" s="14">
        <f t="shared" si="108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 s="11" t="s">
        <v>8317</v>
      </c>
      <c r="R1343" t="s">
        <v>8319</v>
      </c>
      <c r="S1343" s="14">
        <f t="shared" si="107"/>
        <v>42612.624039351853</v>
      </c>
      <c r="T1343" s="14">
        <f t="shared" si="108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s="11" t="s">
        <v>8317</v>
      </c>
      <c r="R1344" t="s">
        <v>8319</v>
      </c>
      <c r="S1344" s="14">
        <f t="shared" si="107"/>
        <v>42172.816423611104</v>
      </c>
      <c r="T1344" s="14">
        <f t="shared" si="108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s="11" t="s">
        <v>8317</v>
      </c>
      <c r="R1345" t="s">
        <v>8319</v>
      </c>
      <c r="S1345" s="14">
        <f t="shared" si="107"/>
        <v>42542.526423611111</v>
      </c>
      <c r="T1345" s="14">
        <f t="shared" si="108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s="11" t="s">
        <v>8320</v>
      </c>
      <c r="R1346" t="s">
        <v>8321</v>
      </c>
      <c r="S1346" s="14">
        <f t="shared" si="107"/>
        <v>42522.789803240739</v>
      </c>
      <c r="T1346" s="14">
        <f t="shared" si="108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4">
        <f t="shared" si="107"/>
        <v>41799.814340277779</v>
      </c>
      <c r="T1347" s="14">
        <f t="shared" si="108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IFERROR(ROUND(E1354/D1354*100,0),"N/A")</f>
        <v>136</v>
      </c>
      <c r="P1354">
        <f t="shared" ref="P1354:P1417" si="111">IFERROR(ROUND(E1354/L1354,2),"N/A")</f>
        <v>59.97</v>
      </c>
      <c r="Q1354" s="11" t="s">
        <v>8320</v>
      </c>
      <c r="R1354" t="s">
        <v>8321</v>
      </c>
      <c r="S1354" s="14">
        <f t="shared" ref="S1354:S1417" si="112">(((J1354/60)/60)/24)+DATE(1970,1,1)</f>
        <v>42200.578310185185</v>
      </c>
      <c r="T1354" s="14">
        <f t="shared" ref="T1354:T1417" si="113">(((I1354/60)/60)/24)+DATE(1970,1,1)</f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s="11" t="s">
        <v>8320</v>
      </c>
      <c r="R1355" t="s">
        <v>8321</v>
      </c>
      <c r="S1355" s="14">
        <f t="shared" si="112"/>
        <v>41309.11791666667</v>
      </c>
      <c r="T1355" s="14">
        <f t="shared" si="113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 s="11" t="s">
        <v>8320</v>
      </c>
      <c r="R1356" t="s">
        <v>8321</v>
      </c>
      <c r="S1356" s="14">
        <f t="shared" si="112"/>
        <v>42502.807627314818</v>
      </c>
      <c r="T1356" s="14">
        <f t="shared" si="113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 s="11" t="s">
        <v>8320</v>
      </c>
      <c r="R1357" t="s">
        <v>8321</v>
      </c>
      <c r="S1357" s="14">
        <f t="shared" si="112"/>
        <v>41213.254687499997</v>
      </c>
      <c r="T1357" s="14">
        <f t="shared" si="113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s="11" t="s">
        <v>8320</v>
      </c>
      <c r="R1358" t="s">
        <v>8321</v>
      </c>
      <c r="S1358" s="14">
        <f t="shared" si="112"/>
        <v>41430.038888888892</v>
      </c>
      <c r="T1358" s="14">
        <f t="shared" si="113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s="11" t="s">
        <v>8320</v>
      </c>
      <c r="R1359" t="s">
        <v>8321</v>
      </c>
      <c r="S1359" s="14">
        <f t="shared" si="112"/>
        <v>41304.962233796294</v>
      </c>
      <c r="T1359" s="14">
        <f t="shared" si="113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s="11" t="s">
        <v>8320</v>
      </c>
      <c r="R1360" t="s">
        <v>8321</v>
      </c>
      <c r="S1360" s="14">
        <f t="shared" si="112"/>
        <v>40689.570868055554</v>
      </c>
      <c r="T1360" s="14">
        <f t="shared" si="113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s="11" t="s">
        <v>8320</v>
      </c>
      <c r="R1361" t="s">
        <v>8321</v>
      </c>
      <c r="S1361" s="14">
        <f t="shared" si="112"/>
        <v>40668.814699074072</v>
      </c>
      <c r="T1361" s="14">
        <f t="shared" si="113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s="11" t="s">
        <v>8320</v>
      </c>
      <c r="R1362" t="s">
        <v>8321</v>
      </c>
      <c r="S1362" s="14">
        <f t="shared" si="112"/>
        <v>41095.900694444441</v>
      </c>
      <c r="T1362" s="14">
        <f t="shared" si="113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 s="11" t="s">
        <v>8320</v>
      </c>
      <c r="R1363" t="s">
        <v>8321</v>
      </c>
      <c r="S1363" s="14">
        <f t="shared" si="112"/>
        <v>41781.717268518521</v>
      </c>
      <c r="T1363" s="14">
        <f t="shared" si="113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s="11" t="s">
        <v>8320</v>
      </c>
      <c r="R1364" t="s">
        <v>8321</v>
      </c>
      <c r="S1364" s="14">
        <f t="shared" si="112"/>
        <v>41464.934386574074</v>
      </c>
      <c r="T1364" s="14">
        <f t="shared" si="113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s="11" t="s">
        <v>8320</v>
      </c>
      <c r="R1365" t="s">
        <v>8321</v>
      </c>
      <c r="S1365" s="14">
        <f t="shared" si="112"/>
        <v>42396.8440625</v>
      </c>
      <c r="T1365" s="14">
        <f t="shared" si="113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s="11" t="s">
        <v>8323</v>
      </c>
      <c r="R1366" t="s">
        <v>8324</v>
      </c>
      <c r="S1366" s="14">
        <f t="shared" si="112"/>
        <v>41951.695671296293</v>
      </c>
      <c r="T1366" s="14">
        <f t="shared" si="113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s="11" t="s">
        <v>8323</v>
      </c>
      <c r="R1367" t="s">
        <v>8324</v>
      </c>
      <c r="S1367" s="14">
        <f t="shared" si="112"/>
        <v>42049.733240740738</v>
      </c>
      <c r="T1367" s="14">
        <f t="shared" si="113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s="11" t="s">
        <v>8323</v>
      </c>
      <c r="R1368" t="s">
        <v>8324</v>
      </c>
      <c r="S1368" s="14">
        <f t="shared" si="112"/>
        <v>41924.996099537035</v>
      </c>
      <c r="T1368" s="14">
        <f t="shared" si="113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s="11" t="s">
        <v>8323</v>
      </c>
      <c r="R1369" t="s">
        <v>8324</v>
      </c>
      <c r="S1369" s="14">
        <f t="shared" si="112"/>
        <v>42292.002893518518</v>
      </c>
      <c r="T1369" s="14">
        <f t="shared" si="113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s="11" t="s">
        <v>8323</v>
      </c>
      <c r="R1370" t="s">
        <v>8324</v>
      </c>
      <c r="S1370" s="14">
        <f t="shared" si="112"/>
        <v>42146.190902777773</v>
      </c>
      <c r="T1370" s="14">
        <f t="shared" si="113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s="11" t="s">
        <v>8323</v>
      </c>
      <c r="R1371" t="s">
        <v>8324</v>
      </c>
      <c r="S1371" s="14">
        <f t="shared" si="112"/>
        <v>41710.594282407408</v>
      </c>
      <c r="T1371" s="14">
        <f t="shared" si="113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s="11" t="s">
        <v>8323</v>
      </c>
      <c r="R1372" t="s">
        <v>8324</v>
      </c>
      <c r="S1372" s="14">
        <f t="shared" si="112"/>
        <v>41548.00335648148</v>
      </c>
      <c r="T1372" s="14">
        <f t="shared" si="113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s="11" t="s">
        <v>8323</v>
      </c>
      <c r="R1373" t="s">
        <v>8324</v>
      </c>
      <c r="S1373" s="14">
        <f t="shared" si="112"/>
        <v>42101.758587962962</v>
      </c>
      <c r="T1373" s="14">
        <f t="shared" si="113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s="11" t="s">
        <v>8323</v>
      </c>
      <c r="R1374" t="s">
        <v>8324</v>
      </c>
      <c r="S1374" s="14">
        <f t="shared" si="112"/>
        <v>41072.739953703705</v>
      </c>
      <c r="T1374" s="14">
        <f t="shared" si="113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s="11" t="s">
        <v>8323</v>
      </c>
      <c r="R1375" t="s">
        <v>8324</v>
      </c>
      <c r="S1375" s="14">
        <f t="shared" si="112"/>
        <v>42704.95177083333</v>
      </c>
      <c r="T1375" s="14">
        <f t="shared" si="113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s="11" t="s">
        <v>8323</v>
      </c>
      <c r="R1376" t="s">
        <v>8324</v>
      </c>
      <c r="S1376" s="14">
        <f t="shared" si="112"/>
        <v>42424.161898148144</v>
      </c>
      <c r="T1376" s="14">
        <f t="shared" si="113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s="11" t="s">
        <v>8323</v>
      </c>
      <c r="R1377" t="s">
        <v>8324</v>
      </c>
      <c r="S1377" s="14">
        <f t="shared" si="112"/>
        <v>42720.066192129627</v>
      </c>
      <c r="T1377" s="14">
        <f t="shared" si="113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 s="11" t="s">
        <v>8323</v>
      </c>
      <c r="R1378" t="s">
        <v>8324</v>
      </c>
      <c r="S1378" s="14">
        <f t="shared" si="112"/>
        <v>42677.669050925921</v>
      </c>
      <c r="T1378" s="14">
        <f t="shared" si="113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s="11" t="s">
        <v>8323</v>
      </c>
      <c r="R1379" t="s">
        <v>8324</v>
      </c>
      <c r="S1379" s="14">
        <f t="shared" si="112"/>
        <v>42747.219560185185</v>
      </c>
      <c r="T1379" s="14">
        <f t="shared" si="113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 s="11" t="s">
        <v>8323</v>
      </c>
      <c r="R1380" t="s">
        <v>8324</v>
      </c>
      <c r="S1380" s="14">
        <f t="shared" si="112"/>
        <v>42568.759374999994</v>
      </c>
      <c r="T1380" s="14">
        <f t="shared" si="113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s="11" t="s">
        <v>8323</v>
      </c>
      <c r="R1381" t="s">
        <v>8324</v>
      </c>
      <c r="S1381" s="14">
        <f t="shared" si="112"/>
        <v>42130.491620370376</v>
      </c>
      <c r="T1381" s="14">
        <f t="shared" si="113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s="11" t="s">
        <v>8323</v>
      </c>
      <c r="R1382" t="s">
        <v>8324</v>
      </c>
      <c r="S1382" s="14">
        <f t="shared" si="112"/>
        <v>42141.762800925921</v>
      </c>
      <c r="T1382" s="14">
        <f t="shared" si="113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s="11" t="s">
        <v>8323</v>
      </c>
      <c r="R1383" t="s">
        <v>8324</v>
      </c>
      <c r="S1383" s="14">
        <f t="shared" si="112"/>
        <v>42703.214409722219</v>
      </c>
      <c r="T1383" s="14">
        <f t="shared" si="113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s="11" t="s">
        <v>8323</v>
      </c>
      <c r="R1384" t="s">
        <v>8324</v>
      </c>
      <c r="S1384" s="14">
        <f t="shared" si="112"/>
        <v>41370.800185185188</v>
      </c>
      <c r="T1384" s="14">
        <f t="shared" si="113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s="11" t="s">
        <v>8323</v>
      </c>
      <c r="R1385" t="s">
        <v>8324</v>
      </c>
      <c r="S1385" s="14">
        <f t="shared" si="112"/>
        <v>42707.074976851851</v>
      </c>
      <c r="T1385" s="14">
        <f t="shared" si="113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s="11" t="s">
        <v>8323</v>
      </c>
      <c r="R1386" t="s">
        <v>8324</v>
      </c>
      <c r="S1386" s="14">
        <f t="shared" si="112"/>
        <v>42160.735208333332</v>
      </c>
      <c r="T1386" s="14">
        <f t="shared" si="113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s="11" t="s">
        <v>8323</v>
      </c>
      <c r="R1387" t="s">
        <v>8324</v>
      </c>
      <c r="S1387" s="14">
        <f t="shared" si="112"/>
        <v>42433.688900462963</v>
      </c>
      <c r="T1387" s="14">
        <f t="shared" si="113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s="11" t="s">
        <v>8323</v>
      </c>
      <c r="R1388" t="s">
        <v>8324</v>
      </c>
      <c r="S1388" s="14">
        <f t="shared" si="112"/>
        <v>42184.646863425922</v>
      </c>
      <c r="T1388" s="14">
        <f t="shared" si="113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s="11" t="s">
        <v>8323</v>
      </c>
      <c r="R1389" t="s">
        <v>8324</v>
      </c>
      <c r="S1389" s="14">
        <f t="shared" si="112"/>
        <v>42126.92123842593</v>
      </c>
      <c r="T1389" s="14">
        <f t="shared" si="113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s="11" t="s">
        <v>8323</v>
      </c>
      <c r="R1390" t="s">
        <v>8324</v>
      </c>
      <c r="S1390" s="14">
        <f t="shared" si="112"/>
        <v>42634.614780092597</v>
      </c>
      <c r="T1390" s="14">
        <f t="shared" si="113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 s="11" t="s">
        <v>8323</v>
      </c>
      <c r="R1391" t="s">
        <v>8324</v>
      </c>
      <c r="S1391" s="14">
        <f t="shared" si="112"/>
        <v>42565.480983796297</v>
      </c>
      <c r="T1391" s="14">
        <f t="shared" si="113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s="11" t="s">
        <v>8323</v>
      </c>
      <c r="R1392" t="s">
        <v>8324</v>
      </c>
      <c r="S1392" s="14">
        <f t="shared" si="112"/>
        <v>42087.803310185183</v>
      </c>
      <c r="T1392" s="14">
        <f t="shared" si="113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s="11" t="s">
        <v>8323</v>
      </c>
      <c r="R1393" t="s">
        <v>8324</v>
      </c>
      <c r="S1393" s="14">
        <f t="shared" si="112"/>
        <v>42193.650671296295</v>
      </c>
      <c r="T1393" s="14">
        <f t="shared" si="113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s="11" t="s">
        <v>8323</v>
      </c>
      <c r="R1394" t="s">
        <v>8324</v>
      </c>
      <c r="S1394" s="14">
        <f t="shared" si="112"/>
        <v>42401.154930555553</v>
      </c>
      <c r="T1394" s="14">
        <f t="shared" si="113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s="11" t="s">
        <v>8323</v>
      </c>
      <c r="R1395" t="s">
        <v>8324</v>
      </c>
      <c r="S1395" s="14">
        <f t="shared" si="112"/>
        <v>42553.681979166664</v>
      </c>
      <c r="T1395" s="14">
        <f t="shared" si="113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s="11" t="s">
        <v>8323</v>
      </c>
      <c r="R1396" t="s">
        <v>8324</v>
      </c>
      <c r="S1396" s="14">
        <f t="shared" si="112"/>
        <v>42752.144976851851</v>
      </c>
      <c r="T1396" s="14">
        <f t="shared" si="113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s="11" t="s">
        <v>8323</v>
      </c>
      <c r="R1397" t="s">
        <v>8324</v>
      </c>
      <c r="S1397" s="14">
        <f t="shared" si="112"/>
        <v>42719.90834490741</v>
      </c>
      <c r="T1397" s="14">
        <f t="shared" si="113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s="11" t="s">
        <v>8323</v>
      </c>
      <c r="R1398" t="s">
        <v>8324</v>
      </c>
      <c r="S1398" s="14">
        <f t="shared" si="112"/>
        <v>42018.99863425926</v>
      </c>
      <c r="T1398" s="14">
        <f t="shared" si="113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s="11" t="s">
        <v>8323</v>
      </c>
      <c r="R1399" t="s">
        <v>8324</v>
      </c>
      <c r="S1399" s="14">
        <f t="shared" si="112"/>
        <v>42640.917939814812</v>
      </c>
      <c r="T1399" s="14">
        <f t="shared" si="113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s="11" t="s">
        <v>8323</v>
      </c>
      <c r="R1400" t="s">
        <v>8324</v>
      </c>
      <c r="S1400" s="14">
        <f t="shared" si="112"/>
        <v>42526.874236111107</v>
      </c>
      <c r="T1400" s="14">
        <f t="shared" si="113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s="11" t="s">
        <v>8323</v>
      </c>
      <c r="R1401" t="s">
        <v>8324</v>
      </c>
      <c r="S1401" s="14">
        <f t="shared" si="112"/>
        <v>41889.004317129627</v>
      </c>
      <c r="T1401" s="14">
        <f t="shared" si="113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 s="11" t="s">
        <v>8323</v>
      </c>
      <c r="R1402" t="s">
        <v>8324</v>
      </c>
      <c r="S1402" s="14">
        <f t="shared" si="112"/>
        <v>42498.341122685189</v>
      </c>
      <c r="T1402" s="14">
        <f t="shared" si="113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s="11" t="s">
        <v>8323</v>
      </c>
      <c r="R1403" t="s">
        <v>8324</v>
      </c>
      <c r="S1403" s="14">
        <f t="shared" si="112"/>
        <v>41399.99622685185</v>
      </c>
      <c r="T1403" s="14">
        <f t="shared" si="113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s="11" t="s">
        <v>8323</v>
      </c>
      <c r="R1404" t="s">
        <v>8324</v>
      </c>
      <c r="S1404" s="14">
        <f t="shared" si="112"/>
        <v>42065.053368055553</v>
      </c>
      <c r="T1404" s="14">
        <f t="shared" si="113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s="11" t="s">
        <v>8323</v>
      </c>
      <c r="R1405" t="s">
        <v>8324</v>
      </c>
      <c r="S1405" s="14">
        <f t="shared" si="112"/>
        <v>41451.062905092593</v>
      </c>
      <c r="T1405" s="14">
        <f t="shared" si="113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s="11" t="s">
        <v>8320</v>
      </c>
      <c r="R1406" t="s">
        <v>8339</v>
      </c>
      <c r="S1406" s="14">
        <f t="shared" si="112"/>
        <v>42032.510243055556</v>
      </c>
      <c r="T1406" s="14">
        <f t="shared" si="113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s="11" t="s">
        <v>8320</v>
      </c>
      <c r="R1407" t="s">
        <v>8339</v>
      </c>
      <c r="S1407" s="14">
        <f t="shared" si="112"/>
        <v>41941.680567129632</v>
      </c>
      <c r="T1407" s="14">
        <f t="shared" si="113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s="11" t="s">
        <v>8320</v>
      </c>
      <c r="R1408" t="s">
        <v>8339</v>
      </c>
      <c r="S1408" s="14">
        <f t="shared" si="112"/>
        <v>42297.432951388888</v>
      </c>
      <c r="T1408" s="14">
        <f t="shared" si="113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s="11" t="s">
        <v>8320</v>
      </c>
      <c r="R1409" t="s">
        <v>8339</v>
      </c>
      <c r="S1409" s="14">
        <f t="shared" si="112"/>
        <v>41838.536782407406</v>
      </c>
      <c r="T1409" s="14">
        <f t="shared" si="113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s="11" t="s">
        <v>8320</v>
      </c>
      <c r="R1410" t="s">
        <v>8339</v>
      </c>
      <c r="S1410" s="14">
        <f t="shared" si="112"/>
        <v>42291.872175925921</v>
      </c>
      <c r="T1410" s="14">
        <f t="shared" si="113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t="str">
        <f t="shared" si="111"/>
        <v>N/A</v>
      </c>
      <c r="Q1411" s="11" t="s">
        <v>8320</v>
      </c>
      <c r="R1411" t="s">
        <v>8339</v>
      </c>
      <c r="S1411" s="14">
        <f t="shared" si="112"/>
        <v>41945.133506944447</v>
      </c>
      <c r="T1411" s="14">
        <f t="shared" si="113"/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IFERROR(ROUND(E1418/D1418*100,0),"N/A")</f>
        <v>0</v>
      </c>
      <c r="P1418" t="str">
        <f t="shared" ref="P1418:P1481" si="116">IFERROR(ROUND(E1418/L1418,2),"N/A")</f>
        <v>N/A</v>
      </c>
      <c r="Q1418" s="11" t="s">
        <v>8320</v>
      </c>
      <c r="R1418" t="s">
        <v>8339</v>
      </c>
      <c r="S1418" s="14">
        <f t="shared" ref="S1418:S1481" si="117">(((J1418/60)/60)/24)+DATE(1970,1,1)</f>
        <v>42299.926145833335</v>
      </c>
      <c r="T1418" s="14">
        <f t="shared" ref="T1418:T1481" si="118">(((I1418/60)/60)/24)+DATE(1970,1,1)</f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s="11" t="s">
        <v>8320</v>
      </c>
      <c r="R1419" t="s">
        <v>8339</v>
      </c>
      <c r="S1419" s="14">
        <f t="shared" si="117"/>
        <v>42232.15016203704</v>
      </c>
      <c r="T1419" s="14">
        <f t="shared" si="118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s="11" t="s">
        <v>8320</v>
      </c>
      <c r="R1420" t="s">
        <v>8339</v>
      </c>
      <c r="S1420" s="14">
        <f t="shared" si="117"/>
        <v>42395.456412037034</v>
      </c>
      <c r="T1420" s="14">
        <f t="shared" si="118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s="11" t="s">
        <v>8320</v>
      </c>
      <c r="R1421" t="s">
        <v>8339</v>
      </c>
      <c r="S1421" s="14">
        <f t="shared" si="117"/>
        <v>42622.456238425926</v>
      </c>
      <c r="T1421" s="14">
        <f t="shared" si="118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s="11" t="s">
        <v>8320</v>
      </c>
      <c r="R1422" t="s">
        <v>8339</v>
      </c>
      <c r="S1422" s="14">
        <f t="shared" si="117"/>
        <v>42524.667662037042</v>
      </c>
      <c r="T1422" s="14">
        <f t="shared" si="118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s="11" t="s">
        <v>8320</v>
      </c>
      <c r="R1423" t="s">
        <v>8339</v>
      </c>
      <c r="S1423" s="14">
        <f t="shared" si="117"/>
        <v>42013.915613425925</v>
      </c>
      <c r="T1423" s="14">
        <f t="shared" si="118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s="11" t="s">
        <v>8320</v>
      </c>
      <c r="R1424" t="s">
        <v>8339</v>
      </c>
      <c r="S1424" s="14">
        <f t="shared" si="117"/>
        <v>42604.239629629628</v>
      </c>
      <c r="T1424" s="14">
        <f t="shared" si="118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s="11" t="s">
        <v>8320</v>
      </c>
      <c r="R1425" t="s">
        <v>8339</v>
      </c>
      <c r="S1425" s="14">
        <f t="shared" si="117"/>
        <v>42340.360312500001</v>
      </c>
      <c r="T1425" s="14">
        <f t="shared" si="118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s="11" t="s">
        <v>8320</v>
      </c>
      <c r="R1426" t="s">
        <v>8339</v>
      </c>
      <c r="S1426" s="14">
        <f t="shared" si="117"/>
        <v>42676.717615740738</v>
      </c>
      <c r="T1426" s="14">
        <f t="shared" si="118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 t="str">
        <f t="shared" si="116"/>
        <v>N/A</v>
      </c>
      <c r="Q1427" s="11" t="s">
        <v>8320</v>
      </c>
      <c r="R1427" t="s">
        <v>8339</v>
      </c>
      <c r="S1427" s="14">
        <f t="shared" si="117"/>
        <v>42093.131469907406</v>
      </c>
      <c r="T1427" s="14">
        <f t="shared" si="118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 t="str">
        <f t="shared" si="116"/>
        <v>N/A</v>
      </c>
      <c r="Q1428" s="11" t="s">
        <v>8320</v>
      </c>
      <c r="R1428" t="s">
        <v>8339</v>
      </c>
      <c r="S1428" s="14">
        <f t="shared" si="117"/>
        <v>42180.390277777777</v>
      </c>
      <c r="T1428" s="14">
        <f t="shared" si="118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s="11" t="s">
        <v>8320</v>
      </c>
      <c r="R1429" t="s">
        <v>8339</v>
      </c>
      <c r="S1429" s="14">
        <f t="shared" si="117"/>
        <v>42601.851678240739</v>
      </c>
      <c r="T1429" s="14">
        <f t="shared" si="118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s="11" t="s">
        <v>8320</v>
      </c>
      <c r="R1430" t="s">
        <v>8339</v>
      </c>
      <c r="S1430" s="14">
        <f t="shared" si="117"/>
        <v>42432.379826388889</v>
      </c>
      <c r="T1430" s="14">
        <f t="shared" si="118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 t="str">
        <f t="shared" si="116"/>
        <v>N/A</v>
      </c>
      <c r="Q1431" s="11" t="s">
        <v>8320</v>
      </c>
      <c r="R1431" t="s">
        <v>8339</v>
      </c>
      <c r="S1431" s="14">
        <f t="shared" si="117"/>
        <v>42074.060671296291</v>
      </c>
      <c r="T1431" s="14">
        <f t="shared" si="118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s="11" t="s">
        <v>8320</v>
      </c>
      <c r="R1432" t="s">
        <v>8339</v>
      </c>
      <c r="S1432" s="14">
        <f t="shared" si="117"/>
        <v>41961.813518518517</v>
      </c>
      <c r="T1432" s="14">
        <f t="shared" si="118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s="11" t="s">
        <v>8320</v>
      </c>
      <c r="R1433" t="s">
        <v>8339</v>
      </c>
      <c r="S1433" s="14">
        <f t="shared" si="117"/>
        <v>42304.210833333331</v>
      </c>
      <c r="T1433" s="14">
        <f t="shared" si="118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 t="str">
        <f t="shared" si="116"/>
        <v>N/A</v>
      </c>
      <c r="Q1434" s="11" t="s">
        <v>8320</v>
      </c>
      <c r="R1434" t="s">
        <v>8339</v>
      </c>
      <c r="S1434" s="14">
        <f t="shared" si="117"/>
        <v>42175.780416666668</v>
      </c>
      <c r="T1434" s="14">
        <f t="shared" si="118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s="11" t="s">
        <v>8320</v>
      </c>
      <c r="R1435" t="s">
        <v>8339</v>
      </c>
      <c r="S1435" s="14">
        <f t="shared" si="117"/>
        <v>42673.625868055555</v>
      </c>
      <c r="T1435" s="14">
        <f t="shared" si="118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s="11" t="s">
        <v>8320</v>
      </c>
      <c r="R1436" t="s">
        <v>8339</v>
      </c>
      <c r="S1436" s="14">
        <f t="shared" si="117"/>
        <v>42142.767106481479</v>
      </c>
      <c r="T1436" s="14">
        <f t="shared" si="118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s="11" t="s">
        <v>8320</v>
      </c>
      <c r="R1437" t="s">
        <v>8339</v>
      </c>
      <c r="S1437" s="14">
        <f t="shared" si="117"/>
        <v>42258.780324074076</v>
      </c>
      <c r="T1437" s="14">
        <f t="shared" si="118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s="11" t="s">
        <v>8320</v>
      </c>
      <c r="R1438" t="s">
        <v>8339</v>
      </c>
      <c r="S1438" s="14">
        <f t="shared" si="117"/>
        <v>42391.35019675926</v>
      </c>
      <c r="T1438" s="14">
        <f t="shared" si="118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s="11" t="s">
        <v>8320</v>
      </c>
      <c r="R1439" t="s">
        <v>8339</v>
      </c>
      <c r="S1439" s="14">
        <f t="shared" si="117"/>
        <v>41796.531701388885</v>
      </c>
      <c r="T1439" s="14">
        <f t="shared" si="118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s="11" t="s">
        <v>8320</v>
      </c>
      <c r="R1440" t="s">
        <v>8339</v>
      </c>
      <c r="S1440" s="14">
        <f t="shared" si="117"/>
        <v>42457.871516203704</v>
      </c>
      <c r="T1440" s="14">
        <f t="shared" si="118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s="11" t="s">
        <v>8320</v>
      </c>
      <c r="R1441" t="s">
        <v>8339</v>
      </c>
      <c r="S1441" s="14">
        <f t="shared" si="117"/>
        <v>42040.829872685179</v>
      </c>
      <c r="T1441" s="14">
        <f t="shared" si="118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s="11" t="s">
        <v>8320</v>
      </c>
      <c r="R1442" t="s">
        <v>8339</v>
      </c>
      <c r="S1442" s="14">
        <f t="shared" si="117"/>
        <v>42486.748414351852</v>
      </c>
      <c r="T1442" s="14">
        <f t="shared" si="118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 s="11" t="s">
        <v>8320</v>
      </c>
      <c r="R1443" t="s">
        <v>8339</v>
      </c>
      <c r="S1443" s="14">
        <f t="shared" si="117"/>
        <v>42198.765844907408</v>
      </c>
      <c r="T1443" s="14">
        <f t="shared" si="118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 t="str">
        <f t="shared" si="116"/>
        <v>N/A</v>
      </c>
      <c r="Q1444" s="11" t="s">
        <v>8320</v>
      </c>
      <c r="R1444" t="s">
        <v>8339</v>
      </c>
      <c r="S1444" s="14">
        <f t="shared" si="117"/>
        <v>42485.64534722222</v>
      </c>
      <c r="T1444" s="14">
        <f t="shared" si="118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 t="str">
        <f t="shared" si="116"/>
        <v>N/A</v>
      </c>
      <c r="Q1445" s="11" t="s">
        <v>8320</v>
      </c>
      <c r="R1445" t="s">
        <v>8339</v>
      </c>
      <c r="S1445" s="14">
        <f t="shared" si="117"/>
        <v>42707.926030092596</v>
      </c>
      <c r="T1445" s="14">
        <f t="shared" si="118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 t="str">
        <f t="shared" si="116"/>
        <v>N/A</v>
      </c>
      <c r="Q1446" s="11" t="s">
        <v>8320</v>
      </c>
      <c r="R1446" t="s">
        <v>8339</v>
      </c>
      <c r="S1446" s="14">
        <f t="shared" si="117"/>
        <v>42199.873402777783</v>
      </c>
      <c r="T1446" s="14">
        <f t="shared" si="118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 t="str">
        <f t="shared" si="116"/>
        <v>N/A</v>
      </c>
      <c r="Q1447" s="11" t="s">
        <v>8320</v>
      </c>
      <c r="R1447" t="s">
        <v>8339</v>
      </c>
      <c r="S1447" s="14">
        <f t="shared" si="117"/>
        <v>42139.542303240742</v>
      </c>
      <c r="T1447" s="14">
        <f t="shared" si="118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 t="str">
        <f t="shared" si="116"/>
        <v>N/A</v>
      </c>
      <c r="Q1448" s="11" t="s">
        <v>8320</v>
      </c>
      <c r="R1448" t="s">
        <v>8339</v>
      </c>
      <c r="S1448" s="14">
        <f t="shared" si="117"/>
        <v>42461.447662037041</v>
      </c>
      <c r="T1448" s="14">
        <f t="shared" si="118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s="11" t="s">
        <v>8320</v>
      </c>
      <c r="R1449" t="s">
        <v>8339</v>
      </c>
      <c r="S1449" s="14">
        <f t="shared" si="117"/>
        <v>42529.730717592596</v>
      </c>
      <c r="T1449" s="14">
        <f t="shared" si="118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 t="str">
        <f t="shared" si="116"/>
        <v>N/A</v>
      </c>
      <c r="Q1450" s="11" t="s">
        <v>8320</v>
      </c>
      <c r="R1450" t="s">
        <v>8339</v>
      </c>
      <c r="S1450" s="14">
        <f t="shared" si="117"/>
        <v>42115.936550925922</v>
      </c>
      <c r="T1450" s="14">
        <f t="shared" si="118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 t="str">
        <f t="shared" si="116"/>
        <v>N/A</v>
      </c>
      <c r="Q1451" s="11" t="s">
        <v>8320</v>
      </c>
      <c r="R1451" t="s">
        <v>8339</v>
      </c>
      <c r="S1451" s="14">
        <f t="shared" si="117"/>
        <v>42086.811400462961</v>
      </c>
      <c r="T1451" s="14">
        <f t="shared" si="118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s="11" t="s">
        <v>8320</v>
      </c>
      <c r="R1452" t="s">
        <v>8339</v>
      </c>
      <c r="S1452" s="14">
        <f t="shared" si="117"/>
        <v>42390.171261574069</v>
      </c>
      <c r="T1452" s="14">
        <f t="shared" si="118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s="11" t="s">
        <v>8320</v>
      </c>
      <c r="R1453" t="s">
        <v>8339</v>
      </c>
      <c r="S1453" s="14">
        <f t="shared" si="117"/>
        <v>41931.959016203706</v>
      </c>
      <c r="T1453" s="14">
        <f t="shared" si="118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 t="str">
        <f t="shared" si="116"/>
        <v>N/A</v>
      </c>
      <c r="Q1454" s="11" t="s">
        <v>8320</v>
      </c>
      <c r="R1454" t="s">
        <v>8339</v>
      </c>
      <c r="S1454" s="14">
        <f t="shared" si="117"/>
        <v>41818.703275462962</v>
      </c>
      <c r="T1454" s="14">
        <f t="shared" si="118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 t="str">
        <f t="shared" si="116"/>
        <v>N/A</v>
      </c>
      <c r="Q1455" s="11" t="s">
        <v>8320</v>
      </c>
      <c r="R1455" t="s">
        <v>8339</v>
      </c>
      <c r="S1455" s="14">
        <f t="shared" si="117"/>
        <v>42795.696145833332</v>
      </c>
      <c r="T1455" s="14">
        <f t="shared" si="118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s="11" t="s">
        <v>8320</v>
      </c>
      <c r="R1456" t="s">
        <v>8339</v>
      </c>
      <c r="S1456" s="14">
        <f t="shared" si="117"/>
        <v>42463.866666666669</v>
      </c>
      <c r="T1456" s="14">
        <f t="shared" si="118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s="11" t="s">
        <v>8320</v>
      </c>
      <c r="R1457" t="s">
        <v>8339</v>
      </c>
      <c r="S1457" s="14">
        <f t="shared" si="117"/>
        <v>41832.672685185185</v>
      </c>
      <c r="T1457" s="14">
        <f t="shared" si="118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s="11" t="s">
        <v>8320</v>
      </c>
      <c r="R1458" t="s">
        <v>8339</v>
      </c>
      <c r="S1458" s="14">
        <f t="shared" si="117"/>
        <v>42708.668576388889</v>
      </c>
      <c r="T1458" s="14">
        <f t="shared" si="118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 t="str">
        <f t="shared" si="116"/>
        <v>N/A</v>
      </c>
      <c r="Q1459" s="11" t="s">
        <v>8320</v>
      </c>
      <c r="R1459" t="s">
        <v>8339</v>
      </c>
      <c r="S1459" s="14">
        <f t="shared" si="117"/>
        <v>42289.89634259259</v>
      </c>
      <c r="T1459" s="14">
        <f t="shared" si="118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 t="str">
        <f t="shared" si="116"/>
        <v>N/A</v>
      </c>
      <c r="Q1460" s="11" t="s">
        <v>8320</v>
      </c>
      <c r="R1460" t="s">
        <v>8339</v>
      </c>
      <c r="S1460" s="14">
        <f t="shared" si="117"/>
        <v>41831.705555555556</v>
      </c>
      <c r="T1460" s="14">
        <f t="shared" si="118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 t="str">
        <f t="shared" si="116"/>
        <v>N/A</v>
      </c>
      <c r="Q1461" s="11" t="s">
        <v>8320</v>
      </c>
      <c r="R1461" t="s">
        <v>8339</v>
      </c>
      <c r="S1461" s="14">
        <f t="shared" si="117"/>
        <v>42312.204814814817</v>
      </c>
      <c r="T1461" s="14">
        <f t="shared" si="118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 t="str">
        <f t="shared" si="116"/>
        <v>N/A</v>
      </c>
      <c r="Q1462" s="11" t="s">
        <v>8320</v>
      </c>
      <c r="R1462" t="s">
        <v>8339</v>
      </c>
      <c r="S1462" s="14">
        <f t="shared" si="117"/>
        <v>41915.896967592591</v>
      </c>
      <c r="T1462" s="14">
        <f t="shared" si="118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s="11" t="s">
        <v>8320</v>
      </c>
      <c r="R1463" t="s">
        <v>8340</v>
      </c>
      <c r="S1463" s="14">
        <f t="shared" si="117"/>
        <v>41899.645300925928</v>
      </c>
      <c r="T1463" s="14">
        <f t="shared" si="118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s="11" t="s">
        <v>8320</v>
      </c>
      <c r="R1464" t="s">
        <v>8340</v>
      </c>
      <c r="S1464" s="14">
        <f t="shared" si="117"/>
        <v>41344.662858796299</v>
      </c>
      <c r="T1464" s="14">
        <f t="shared" si="118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s="11" t="s">
        <v>8320</v>
      </c>
      <c r="R1465" t="s">
        <v>8340</v>
      </c>
      <c r="S1465" s="14">
        <f t="shared" si="117"/>
        <v>41326.911319444444</v>
      </c>
      <c r="T1465" s="14">
        <f t="shared" si="118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s="11" t="s">
        <v>8320</v>
      </c>
      <c r="R1466" t="s">
        <v>8340</v>
      </c>
      <c r="S1466" s="14">
        <f t="shared" si="117"/>
        <v>41291.661550925928</v>
      </c>
      <c r="T1466" s="14">
        <f t="shared" si="118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s="11" t="s">
        <v>8320</v>
      </c>
      <c r="R1467" t="s">
        <v>8340</v>
      </c>
      <c r="S1467" s="14">
        <f t="shared" si="117"/>
        <v>40959.734398148146</v>
      </c>
      <c r="T1467" s="14">
        <f t="shared" si="118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s="11" t="s">
        <v>8320</v>
      </c>
      <c r="R1468" t="s">
        <v>8340</v>
      </c>
      <c r="S1468" s="14">
        <f t="shared" si="117"/>
        <v>42340.172060185185</v>
      </c>
      <c r="T1468" s="14">
        <f t="shared" si="118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s="11" t="s">
        <v>8320</v>
      </c>
      <c r="R1469" t="s">
        <v>8340</v>
      </c>
      <c r="S1469" s="14">
        <f t="shared" si="117"/>
        <v>40933.80190972222</v>
      </c>
      <c r="T1469" s="14">
        <f t="shared" si="118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s="11" t="s">
        <v>8320</v>
      </c>
      <c r="R1470" t="s">
        <v>8340</v>
      </c>
      <c r="S1470" s="14">
        <f t="shared" si="117"/>
        <v>40646.014456018522</v>
      </c>
      <c r="T1470" s="14">
        <f t="shared" si="118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s="11" t="s">
        <v>8320</v>
      </c>
      <c r="R1471" t="s">
        <v>8340</v>
      </c>
      <c r="S1471" s="14">
        <f t="shared" si="117"/>
        <v>41290.598483796297</v>
      </c>
      <c r="T1471" s="14">
        <f t="shared" si="118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s="11" t="s">
        <v>8320</v>
      </c>
      <c r="R1472" t="s">
        <v>8340</v>
      </c>
      <c r="S1472" s="14">
        <f t="shared" si="117"/>
        <v>41250.827118055553</v>
      </c>
      <c r="T1472" s="14">
        <f t="shared" si="118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s="11" t="s">
        <v>8320</v>
      </c>
      <c r="R1473" t="s">
        <v>8340</v>
      </c>
      <c r="S1473" s="14">
        <f t="shared" si="117"/>
        <v>42073.957569444443</v>
      </c>
      <c r="T1473" s="14">
        <f t="shared" si="118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s="11" t="s">
        <v>8320</v>
      </c>
      <c r="R1474" t="s">
        <v>8340</v>
      </c>
      <c r="S1474" s="14">
        <f t="shared" si="117"/>
        <v>41533.542858796296</v>
      </c>
      <c r="T1474" s="14">
        <f t="shared" si="118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4">
        <f t="shared" si="117"/>
        <v>40939.979618055557</v>
      </c>
      <c r="T1475" s="14">
        <f t="shared" si="118"/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IFERROR(ROUND(E1482/D1482*100,0),"N/A")</f>
        <v>117</v>
      </c>
      <c r="P1482">
        <f t="shared" ref="P1482:P1545" si="121">IFERROR(ROUND(E1482/L1482,2),"N/A")</f>
        <v>92.16</v>
      </c>
      <c r="Q1482" s="11" t="s">
        <v>8320</v>
      </c>
      <c r="R1482" t="s">
        <v>8340</v>
      </c>
      <c r="S1482" s="14">
        <f t="shared" ref="S1482:S1545" si="122">(((J1482/60)/60)/24)+DATE(1970,1,1)</f>
        <v>41464.934016203704</v>
      </c>
      <c r="T1482" s="14">
        <f t="shared" ref="T1482:T1545" si="123">(((I1482/60)/60)/24)+DATE(1970,1,1)</f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s="11" t="s">
        <v>8320</v>
      </c>
      <c r="R1483" t="s">
        <v>8322</v>
      </c>
      <c r="S1483" s="14">
        <f t="shared" si="122"/>
        <v>41550.922974537039</v>
      </c>
      <c r="T1483" s="14">
        <f t="shared" si="123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s="11" t="s">
        <v>8320</v>
      </c>
      <c r="R1484" t="s">
        <v>8322</v>
      </c>
      <c r="S1484" s="14">
        <f t="shared" si="122"/>
        <v>41136.85805555556</v>
      </c>
      <c r="T1484" s="14">
        <f t="shared" si="123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s="11" t="s">
        <v>8320</v>
      </c>
      <c r="R1485" t="s">
        <v>8322</v>
      </c>
      <c r="S1485" s="14">
        <f t="shared" si="122"/>
        <v>42548.192997685182</v>
      </c>
      <c r="T1485" s="14">
        <f t="shared" si="123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 t="str">
        <f t="shared" si="121"/>
        <v>N/A</v>
      </c>
      <c r="Q1486" s="11" t="s">
        <v>8320</v>
      </c>
      <c r="R1486" t="s">
        <v>8322</v>
      </c>
      <c r="S1486" s="14">
        <f t="shared" si="122"/>
        <v>41053.200960648144</v>
      </c>
      <c r="T1486" s="14">
        <f t="shared" si="123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s="11" t="s">
        <v>8320</v>
      </c>
      <c r="R1487" t="s">
        <v>8322</v>
      </c>
      <c r="S1487" s="14">
        <f t="shared" si="122"/>
        <v>42130.795983796299</v>
      </c>
      <c r="T1487" s="14">
        <f t="shared" si="123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s="11" t="s">
        <v>8320</v>
      </c>
      <c r="R1488" t="s">
        <v>8322</v>
      </c>
      <c r="S1488" s="14">
        <f t="shared" si="122"/>
        <v>42032.168530092589</v>
      </c>
      <c r="T1488" s="14">
        <f t="shared" si="123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 t="str">
        <f t="shared" si="121"/>
        <v>N/A</v>
      </c>
      <c r="Q1489" s="11" t="s">
        <v>8320</v>
      </c>
      <c r="R1489" t="s">
        <v>8322</v>
      </c>
      <c r="S1489" s="14">
        <f t="shared" si="122"/>
        <v>42554.917488425926</v>
      </c>
      <c r="T1489" s="14">
        <f t="shared" si="123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s="11" t="s">
        <v>8320</v>
      </c>
      <c r="R1490" t="s">
        <v>8322</v>
      </c>
      <c r="S1490" s="14">
        <f t="shared" si="122"/>
        <v>41614.563194444447</v>
      </c>
      <c r="T1490" s="14">
        <f t="shared" si="123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 t="str">
        <f t="shared" si="121"/>
        <v>N/A</v>
      </c>
      <c r="Q1491" s="11" t="s">
        <v>8320</v>
      </c>
      <c r="R1491" t="s">
        <v>8322</v>
      </c>
      <c r="S1491" s="14">
        <f t="shared" si="122"/>
        <v>41198.611712962964</v>
      </c>
      <c r="T1491" s="14">
        <f t="shared" si="123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s="11" t="s">
        <v>8320</v>
      </c>
      <c r="R1492" t="s">
        <v>8322</v>
      </c>
      <c r="S1492" s="14">
        <f t="shared" si="122"/>
        <v>41520.561041666668</v>
      </c>
      <c r="T1492" s="14">
        <f t="shared" si="123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s="11" t="s">
        <v>8320</v>
      </c>
      <c r="R1493" t="s">
        <v>8322</v>
      </c>
      <c r="S1493" s="14">
        <f t="shared" si="122"/>
        <v>41991.713460648149</v>
      </c>
      <c r="T1493" s="14">
        <f t="shared" si="123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s="11" t="s">
        <v>8320</v>
      </c>
      <c r="R1494" t="s">
        <v>8322</v>
      </c>
      <c r="S1494" s="14">
        <f t="shared" si="122"/>
        <v>40682.884791666671</v>
      </c>
      <c r="T1494" s="14">
        <f t="shared" si="123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 t="str">
        <f t="shared" si="121"/>
        <v>N/A</v>
      </c>
      <c r="Q1495" s="11" t="s">
        <v>8320</v>
      </c>
      <c r="R1495" t="s">
        <v>8322</v>
      </c>
      <c r="S1495" s="14">
        <f t="shared" si="122"/>
        <v>41411.866608796299</v>
      </c>
      <c r="T1495" s="14">
        <f t="shared" si="123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s="11" t="s">
        <v>8320</v>
      </c>
      <c r="R1496" t="s">
        <v>8322</v>
      </c>
      <c r="S1496" s="14">
        <f t="shared" si="122"/>
        <v>42067.722372685181</v>
      </c>
      <c r="T1496" s="14">
        <f t="shared" si="123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 t="str">
        <f t="shared" si="121"/>
        <v>N/A</v>
      </c>
      <c r="Q1497" s="11" t="s">
        <v>8320</v>
      </c>
      <c r="R1497" t="s">
        <v>8322</v>
      </c>
      <c r="S1497" s="14">
        <f t="shared" si="122"/>
        <v>40752.789710648147</v>
      </c>
      <c r="T1497" s="14">
        <f t="shared" si="123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 t="str">
        <f t="shared" si="121"/>
        <v>N/A</v>
      </c>
      <c r="Q1498" s="11" t="s">
        <v>8320</v>
      </c>
      <c r="R1498" t="s">
        <v>8322</v>
      </c>
      <c r="S1498" s="14">
        <f t="shared" si="122"/>
        <v>41838.475219907406</v>
      </c>
      <c r="T1498" s="14">
        <f t="shared" si="123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s="11" t="s">
        <v>8320</v>
      </c>
      <c r="R1499" t="s">
        <v>8322</v>
      </c>
      <c r="S1499" s="14">
        <f t="shared" si="122"/>
        <v>41444.64261574074</v>
      </c>
      <c r="T1499" s="14">
        <f t="shared" si="123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s="11" t="s">
        <v>8320</v>
      </c>
      <c r="R1500" t="s">
        <v>8322</v>
      </c>
      <c r="S1500" s="14">
        <f t="shared" si="122"/>
        <v>41840.983541666668</v>
      </c>
      <c r="T1500" s="14">
        <f t="shared" si="123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s="11" t="s">
        <v>8320</v>
      </c>
      <c r="R1501" t="s">
        <v>8322</v>
      </c>
      <c r="S1501" s="14">
        <f t="shared" si="122"/>
        <v>42527.007326388892</v>
      </c>
      <c r="T1501" s="14">
        <f t="shared" si="123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s="11" t="s">
        <v>8320</v>
      </c>
      <c r="R1502" t="s">
        <v>8322</v>
      </c>
      <c r="S1502" s="14">
        <f t="shared" si="122"/>
        <v>41365.904594907406</v>
      </c>
      <c r="T1502" s="14">
        <f t="shared" si="123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s="11" t="s">
        <v>8336</v>
      </c>
      <c r="R1503" t="s">
        <v>8337</v>
      </c>
      <c r="S1503" s="14">
        <f t="shared" si="122"/>
        <v>42163.583599537036</v>
      </c>
      <c r="T1503" s="14">
        <f t="shared" si="123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 s="11" t="s">
        <v>8336</v>
      </c>
      <c r="R1504" t="s">
        <v>8337</v>
      </c>
      <c r="S1504" s="14">
        <f t="shared" si="122"/>
        <v>42426.542592592596</v>
      </c>
      <c r="T1504" s="14">
        <f t="shared" si="123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s="11" t="s">
        <v>8336</v>
      </c>
      <c r="R1505" t="s">
        <v>8337</v>
      </c>
      <c r="S1505" s="14">
        <f t="shared" si="122"/>
        <v>42606.347233796296</v>
      </c>
      <c r="T1505" s="14">
        <f t="shared" si="123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 s="11" t="s">
        <v>8336</v>
      </c>
      <c r="R1506" t="s">
        <v>8337</v>
      </c>
      <c r="S1506" s="14">
        <f t="shared" si="122"/>
        <v>41772.657685185186</v>
      </c>
      <c r="T1506" s="14">
        <f t="shared" si="123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s="11" t="s">
        <v>8336</v>
      </c>
      <c r="R1507" t="s">
        <v>8337</v>
      </c>
      <c r="S1507" s="14">
        <f t="shared" si="122"/>
        <v>42414.44332175926</v>
      </c>
      <c r="T1507" s="14">
        <f t="shared" si="123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 s="11" t="s">
        <v>8336</v>
      </c>
      <c r="R1508" t="s">
        <v>8337</v>
      </c>
      <c r="S1508" s="14">
        <f t="shared" si="122"/>
        <v>41814.785925925928</v>
      </c>
      <c r="T1508" s="14">
        <f t="shared" si="123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s="11" t="s">
        <v>8336</v>
      </c>
      <c r="R1509" t="s">
        <v>8337</v>
      </c>
      <c r="S1509" s="14">
        <f t="shared" si="122"/>
        <v>40254.450335648151</v>
      </c>
      <c r="T1509" s="14">
        <f t="shared" si="123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s="11" t="s">
        <v>8336</v>
      </c>
      <c r="R1510" t="s">
        <v>8337</v>
      </c>
      <c r="S1510" s="14">
        <f t="shared" si="122"/>
        <v>41786.614363425928</v>
      </c>
      <c r="T1510" s="14">
        <f t="shared" si="123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s="11" t="s">
        <v>8336</v>
      </c>
      <c r="R1511" t="s">
        <v>8337</v>
      </c>
      <c r="S1511" s="14">
        <f t="shared" si="122"/>
        <v>42751.533391203702</v>
      </c>
      <c r="T1511" s="14">
        <f t="shared" si="123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 s="11" t="s">
        <v>8336</v>
      </c>
      <c r="R1512" t="s">
        <v>8337</v>
      </c>
      <c r="S1512" s="14">
        <f t="shared" si="122"/>
        <v>41809.385162037033</v>
      </c>
      <c r="T1512" s="14">
        <f t="shared" si="123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s="11" t="s">
        <v>8336</v>
      </c>
      <c r="R1513" t="s">
        <v>8337</v>
      </c>
      <c r="S1513" s="14">
        <f t="shared" si="122"/>
        <v>42296.583379629628</v>
      </c>
      <c r="T1513" s="14">
        <f t="shared" si="123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s="11" t="s">
        <v>8336</v>
      </c>
      <c r="R1514" t="s">
        <v>8337</v>
      </c>
      <c r="S1514" s="14">
        <f t="shared" si="122"/>
        <v>42741.684479166666</v>
      </c>
      <c r="T1514" s="14">
        <f t="shared" si="123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 s="11" t="s">
        <v>8336</v>
      </c>
      <c r="R1515" t="s">
        <v>8337</v>
      </c>
      <c r="S1515" s="14">
        <f t="shared" si="122"/>
        <v>41806.637337962966</v>
      </c>
      <c r="T1515" s="14">
        <f t="shared" si="123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s="11" t="s">
        <v>8336</v>
      </c>
      <c r="R1516" t="s">
        <v>8337</v>
      </c>
      <c r="S1516" s="14">
        <f t="shared" si="122"/>
        <v>42234.597685185188</v>
      </c>
      <c r="T1516" s="14">
        <f t="shared" si="123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s="11" t="s">
        <v>8336</v>
      </c>
      <c r="R1517" t="s">
        <v>8337</v>
      </c>
      <c r="S1517" s="14">
        <f t="shared" si="122"/>
        <v>42415.253437499996</v>
      </c>
      <c r="T1517" s="14">
        <f t="shared" si="123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s="11" t="s">
        <v>8336</v>
      </c>
      <c r="R1518" t="s">
        <v>8337</v>
      </c>
      <c r="S1518" s="14">
        <f t="shared" si="122"/>
        <v>42619.466342592597</v>
      </c>
      <c r="T1518" s="14">
        <f t="shared" si="123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s="11" t="s">
        <v>8336</v>
      </c>
      <c r="R1519" t="s">
        <v>8337</v>
      </c>
      <c r="S1519" s="14">
        <f t="shared" si="122"/>
        <v>41948.56658564815</v>
      </c>
      <c r="T1519" s="14">
        <f t="shared" si="123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s="11" t="s">
        <v>8336</v>
      </c>
      <c r="R1520" t="s">
        <v>8337</v>
      </c>
      <c r="S1520" s="14">
        <f t="shared" si="122"/>
        <v>41760.8200462963</v>
      </c>
      <c r="T1520" s="14">
        <f t="shared" si="123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s="11" t="s">
        <v>8336</v>
      </c>
      <c r="R1521" t="s">
        <v>8337</v>
      </c>
      <c r="S1521" s="14">
        <f t="shared" si="122"/>
        <v>41782.741701388892</v>
      </c>
      <c r="T1521" s="14">
        <f t="shared" si="123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s="11" t="s">
        <v>8336</v>
      </c>
      <c r="R1522" t="s">
        <v>8337</v>
      </c>
      <c r="S1522" s="14">
        <f t="shared" si="122"/>
        <v>41955.857789351852</v>
      </c>
      <c r="T1522" s="14">
        <f t="shared" si="123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s="11" t="s">
        <v>8336</v>
      </c>
      <c r="R1523" t="s">
        <v>8337</v>
      </c>
      <c r="S1523" s="14">
        <f t="shared" si="122"/>
        <v>42493.167719907404</v>
      </c>
      <c r="T1523" s="14">
        <f t="shared" si="123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s="11" t="s">
        <v>8336</v>
      </c>
      <c r="R1524" t="s">
        <v>8337</v>
      </c>
      <c r="S1524" s="14">
        <f t="shared" si="122"/>
        <v>41899.830312500002</v>
      </c>
      <c r="T1524" s="14">
        <f t="shared" si="123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s="11" t="s">
        <v>8336</v>
      </c>
      <c r="R1525" t="s">
        <v>8337</v>
      </c>
      <c r="S1525" s="14">
        <f t="shared" si="122"/>
        <v>41964.751342592594</v>
      </c>
      <c r="T1525" s="14">
        <f t="shared" si="123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s="11" t="s">
        <v>8336</v>
      </c>
      <c r="R1526" t="s">
        <v>8337</v>
      </c>
      <c r="S1526" s="14">
        <f t="shared" si="122"/>
        <v>42756.501041666663</v>
      </c>
      <c r="T1526" s="14">
        <f t="shared" si="123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s="11" t="s">
        <v>8336</v>
      </c>
      <c r="R1527" t="s">
        <v>8337</v>
      </c>
      <c r="S1527" s="14">
        <f t="shared" si="122"/>
        <v>42570.702986111108</v>
      </c>
      <c r="T1527" s="14">
        <f t="shared" si="123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s="11" t="s">
        <v>8336</v>
      </c>
      <c r="R1528" t="s">
        <v>8337</v>
      </c>
      <c r="S1528" s="14">
        <f t="shared" si="122"/>
        <v>42339.276006944448</v>
      </c>
      <c r="T1528" s="14">
        <f t="shared" si="123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s="11" t="s">
        <v>8336</v>
      </c>
      <c r="R1529" t="s">
        <v>8337</v>
      </c>
      <c r="S1529" s="14">
        <f t="shared" si="122"/>
        <v>42780.600532407407</v>
      </c>
      <c r="T1529" s="14">
        <f t="shared" si="123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s="11" t="s">
        <v>8336</v>
      </c>
      <c r="R1530" t="s">
        <v>8337</v>
      </c>
      <c r="S1530" s="14">
        <f t="shared" si="122"/>
        <v>42736.732893518521</v>
      </c>
      <c r="T1530" s="14">
        <f t="shared" si="123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s="11" t="s">
        <v>8336</v>
      </c>
      <c r="R1531" t="s">
        <v>8337</v>
      </c>
      <c r="S1531" s="14">
        <f t="shared" si="122"/>
        <v>42052.628703703704</v>
      </c>
      <c r="T1531" s="14">
        <f t="shared" si="123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s="11" t="s">
        <v>8336</v>
      </c>
      <c r="R1532" t="s">
        <v>8337</v>
      </c>
      <c r="S1532" s="14">
        <f t="shared" si="122"/>
        <v>42275.767303240747</v>
      </c>
      <c r="T1532" s="14">
        <f t="shared" si="123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s="11" t="s">
        <v>8336</v>
      </c>
      <c r="R1533" t="s">
        <v>8337</v>
      </c>
      <c r="S1533" s="14">
        <f t="shared" si="122"/>
        <v>41941.802384259259</v>
      </c>
      <c r="T1533" s="14">
        <f t="shared" si="123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s="11" t="s">
        <v>8336</v>
      </c>
      <c r="R1534" t="s">
        <v>8337</v>
      </c>
      <c r="S1534" s="14">
        <f t="shared" si="122"/>
        <v>42391.475289351853</v>
      </c>
      <c r="T1534" s="14">
        <f t="shared" si="123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s="11" t="s">
        <v>8336</v>
      </c>
      <c r="R1535" t="s">
        <v>8337</v>
      </c>
      <c r="S1535" s="14">
        <f t="shared" si="122"/>
        <v>42443.00204861111</v>
      </c>
      <c r="T1535" s="14">
        <f t="shared" si="123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s="11" t="s">
        <v>8336</v>
      </c>
      <c r="R1536" t="s">
        <v>8337</v>
      </c>
      <c r="S1536" s="14">
        <f t="shared" si="122"/>
        <v>42221.67432870371</v>
      </c>
      <c r="T1536" s="14">
        <f t="shared" si="123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s="11" t="s">
        <v>8336</v>
      </c>
      <c r="R1537" t="s">
        <v>8337</v>
      </c>
      <c r="S1537" s="14">
        <f t="shared" si="122"/>
        <v>42484.829062500001</v>
      </c>
      <c r="T1537" s="14">
        <f t="shared" si="123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s="11" t="s">
        <v>8336</v>
      </c>
      <c r="R1538" t="s">
        <v>8337</v>
      </c>
      <c r="S1538" s="14">
        <f t="shared" si="122"/>
        <v>42213.802199074074</v>
      </c>
      <c r="T1538" s="14">
        <f t="shared" si="123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4">
        <f t="shared" si="122"/>
        <v>42552.315127314811</v>
      </c>
      <c r="T1539" s="14">
        <f t="shared" si="123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IFERROR(ROUND(E1546/D1546*100,0),"N/A")</f>
        <v>0</v>
      </c>
      <c r="P1546" t="str">
        <f t="shared" ref="P1546:P1609" si="126">IFERROR(ROUND(E1546/L1546,2),"N/A")</f>
        <v>N/A</v>
      </c>
      <c r="Q1546" s="11" t="s">
        <v>8336</v>
      </c>
      <c r="R1546" t="s">
        <v>8341</v>
      </c>
      <c r="S1546" s="14">
        <f t="shared" ref="S1546:S1609" si="127">(((J1546/60)/60)/24)+DATE(1970,1,1)</f>
        <v>42053.051203703704</v>
      </c>
      <c r="T1546" s="14">
        <f t="shared" ref="T1546:T1609" si="128">(((I1546/60)/60)/24)+DATE(1970,1,1)</f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s="11" t="s">
        <v>8336</v>
      </c>
      <c r="R1547" t="s">
        <v>8341</v>
      </c>
      <c r="S1547" s="14">
        <f t="shared" si="127"/>
        <v>42031.884652777779</v>
      </c>
      <c r="T1547" s="14">
        <f t="shared" si="128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 s="11" t="s">
        <v>8336</v>
      </c>
      <c r="R1548" t="s">
        <v>8341</v>
      </c>
      <c r="S1548" s="14">
        <f t="shared" si="127"/>
        <v>41839.212951388887</v>
      </c>
      <c r="T1548" s="14">
        <f t="shared" si="128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 t="str">
        <f t="shared" si="126"/>
        <v>N/A</v>
      </c>
      <c r="Q1549" s="11" t="s">
        <v>8336</v>
      </c>
      <c r="R1549" t="s">
        <v>8341</v>
      </c>
      <c r="S1549" s="14">
        <f t="shared" si="127"/>
        <v>42782.426875000005</v>
      </c>
      <c r="T1549" s="14">
        <f t="shared" si="128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s="11" t="s">
        <v>8336</v>
      </c>
      <c r="R1550" t="s">
        <v>8341</v>
      </c>
      <c r="S1550" s="14">
        <f t="shared" si="127"/>
        <v>42286.88217592593</v>
      </c>
      <c r="T1550" s="14">
        <f t="shared" si="128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s="11" t="s">
        <v>8336</v>
      </c>
      <c r="R1551" t="s">
        <v>8341</v>
      </c>
      <c r="S1551" s="14">
        <f t="shared" si="127"/>
        <v>42281.136099537034</v>
      </c>
      <c r="T1551" s="14">
        <f t="shared" si="128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 s="11" t="s">
        <v>8336</v>
      </c>
      <c r="R1552" t="s">
        <v>8341</v>
      </c>
      <c r="S1552" s="14">
        <f t="shared" si="127"/>
        <v>42472.449467592596</v>
      </c>
      <c r="T1552" s="14">
        <f t="shared" si="128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 t="str">
        <f t="shared" si="126"/>
        <v>N/A</v>
      </c>
      <c r="Q1553" s="11" t="s">
        <v>8336</v>
      </c>
      <c r="R1553" t="s">
        <v>8341</v>
      </c>
      <c r="S1553" s="14">
        <f t="shared" si="127"/>
        <v>42121.824525462958</v>
      </c>
      <c r="T1553" s="14">
        <f t="shared" si="128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s="11" t="s">
        <v>8336</v>
      </c>
      <c r="R1554" t="s">
        <v>8341</v>
      </c>
      <c r="S1554" s="14">
        <f t="shared" si="127"/>
        <v>41892.688750000001</v>
      </c>
      <c r="T1554" s="14">
        <f t="shared" si="128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 t="str">
        <f t="shared" si="126"/>
        <v>N/A</v>
      </c>
      <c r="Q1555" s="11" t="s">
        <v>8336</v>
      </c>
      <c r="R1555" t="s">
        <v>8341</v>
      </c>
      <c r="S1555" s="14">
        <f t="shared" si="127"/>
        <v>42219.282951388886</v>
      </c>
      <c r="T1555" s="14">
        <f t="shared" si="128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 t="str">
        <f t="shared" si="126"/>
        <v>N/A</v>
      </c>
      <c r="Q1556" s="11" t="s">
        <v>8336</v>
      </c>
      <c r="R1556" t="s">
        <v>8341</v>
      </c>
      <c r="S1556" s="14">
        <f t="shared" si="127"/>
        <v>42188.252199074079</v>
      </c>
      <c r="T1556" s="14">
        <f t="shared" si="128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 t="str">
        <f t="shared" si="126"/>
        <v>N/A</v>
      </c>
      <c r="Q1557" s="11" t="s">
        <v>8336</v>
      </c>
      <c r="R1557" t="s">
        <v>8341</v>
      </c>
      <c r="S1557" s="14">
        <f t="shared" si="127"/>
        <v>42241.613796296297</v>
      </c>
      <c r="T1557" s="14">
        <f t="shared" si="128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s="11" t="s">
        <v>8336</v>
      </c>
      <c r="R1558" t="s">
        <v>8341</v>
      </c>
      <c r="S1558" s="14">
        <f t="shared" si="127"/>
        <v>42525.153055555551</v>
      </c>
      <c r="T1558" s="14">
        <f t="shared" si="128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s="11" t="s">
        <v>8336</v>
      </c>
      <c r="R1559" t="s">
        <v>8341</v>
      </c>
      <c r="S1559" s="14">
        <f t="shared" si="127"/>
        <v>41871.65315972222</v>
      </c>
      <c r="T1559" s="14">
        <f t="shared" si="128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 s="11" t="s">
        <v>8336</v>
      </c>
      <c r="R1560" t="s">
        <v>8341</v>
      </c>
      <c r="S1560" s="14">
        <f t="shared" si="127"/>
        <v>42185.397673611107</v>
      </c>
      <c r="T1560" s="14">
        <f t="shared" si="128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s="11" t="s">
        <v>8336</v>
      </c>
      <c r="R1561" t="s">
        <v>8341</v>
      </c>
      <c r="S1561" s="14">
        <f t="shared" si="127"/>
        <v>42108.05322916666</v>
      </c>
      <c r="T1561" s="14">
        <f t="shared" si="128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s="11" t="s">
        <v>8336</v>
      </c>
      <c r="R1562" t="s">
        <v>8341</v>
      </c>
      <c r="S1562" s="14">
        <f t="shared" si="127"/>
        <v>41936.020752314813</v>
      </c>
      <c r="T1562" s="14">
        <f t="shared" si="128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s="11" t="s">
        <v>8320</v>
      </c>
      <c r="R1563" t="s">
        <v>8342</v>
      </c>
      <c r="S1563" s="14">
        <f t="shared" si="127"/>
        <v>41555.041701388887</v>
      </c>
      <c r="T1563" s="14">
        <f t="shared" si="128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 t="str">
        <f t="shared" si="126"/>
        <v>N/A</v>
      </c>
      <c r="Q1564" s="11" t="s">
        <v>8320</v>
      </c>
      <c r="R1564" t="s">
        <v>8342</v>
      </c>
      <c r="S1564" s="14">
        <f t="shared" si="127"/>
        <v>40079.566157407404</v>
      </c>
      <c r="T1564" s="14">
        <f t="shared" si="128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 s="11" t="s">
        <v>8320</v>
      </c>
      <c r="R1565" t="s">
        <v>8342</v>
      </c>
      <c r="S1565" s="14">
        <f t="shared" si="127"/>
        <v>41652.742488425924</v>
      </c>
      <c r="T1565" s="14">
        <f t="shared" si="128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s="11" t="s">
        <v>8320</v>
      </c>
      <c r="R1566" t="s">
        <v>8342</v>
      </c>
      <c r="S1566" s="14">
        <f t="shared" si="127"/>
        <v>42121.367002314815</v>
      </c>
      <c r="T1566" s="14">
        <f t="shared" si="128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s="11" t="s">
        <v>8320</v>
      </c>
      <c r="R1567" t="s">
        <v>8342</v>
      </c>
      <c r="S1567" s="14">
        <f t="shared" si="127"/>
        <v>40672.729872685188</v>
      </c>
      <c r="T1567" s="14">
        <f t="shared" si="128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s="11" t="s">
        <v>8320</v>
      </c>
      <c r="R1568" t="s">
        <v>8342</v>
      </c>
      <c r="S1568" s="14">
        <f t="shared" si="127"/>
        <v>42549.916712962964</v>
      </c>
      <c r="T1568" s="14">
        <f t="shared" si="128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s="11" t="s">
        <v>8320</v>
      </c>
      <c r="R1569" t="s">
        <v>8342</v>
      </c>
      <c r="S1569" s="14">
        <f t="shared" si="127"/>
        <v>41671.936863425923</v>
      </c>
      <c r="T1569" s="14">
        <f t="shared" si="128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s="11" t="s">
        <v>8320</v>
      </c>
      <c r="R1570" t="s">
        <v>8342</v>
      </c>
      <c r="S1570" s="14">
        <f t="shared" si="127"/>
        <v>41962.062326388885</v>
      </c>
      <c r="T1570" s="14">
        <f t="shared" si="128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 t="str">
        <f t="shared" si="126"/>
        <v>N/A</v>
      </c>
      <c r="Q1571" s="11" t="s">
        <v>8320</v>
      </c>
      <c r="R1571" t="s">
        <v>8342</v>
      </c>
      <c r="S1571" s="14">
        <f t="shared" si="127"/>
        <v>41389.679560185185</v>
      </c>
      <c r="T1571" s="14">
        <f t="shared" si="128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s="11" t="s">
        <v>8320</v>
      </c>
      <c r="R1572" t="s">
        <v>8342</v>
      </c>
      <c r="S1572" s="14">
        <f t="shared" si="127"/>
        <v>42438.813449074078</v>
      </c>
      <c r="T1572" s="14">
        <f t="shared" si="128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 s="11" t="s">
        <v>8320</v>
      </c>
      <c r="R1573" t="s">
        <v>8342</v>
      </c>
      <c r="S1573" s="14">
        <f t="shared" si="127"/>
        <v>42144.769479166673</v>
      </c>
      <c r="T1573" s="14">
        <f t="shared" si="128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 s="11" t="s">
        <v>8320</v>
      </c>
      <c r="R1574" t="s">
        <v>8342</v>
      </c>
      <c r="S1574" s="14">
        <f t="shared" si="127"/>
        <v>42404.033090277779</v>
      </c>
      <c r="T1574" s="14">
        <f t="shared" si="128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s="11" t="s">
        <v>8320</v>
      </c>
      <c r="R1575" t="s">
        <v>8342</v>
      </c>
      <c r="S1575" s="14">
        <f t="shared" si="127"/>
        <v>42786.000023148154</v>
      </c>
      <c r="T1575" s="14">
        <f t="shared" si="128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s="11" t="s">
        <v>8320</v>
      </c>
      <c r="R1576" t="s">
        <v>8342</v>
      </c>
      <c r="S1576" s="14">
        <f t="shared" si="127"/>
        <v>42017.927418981482</v>
      </c>
      <c r="T1576" s="14">
        <f t="shared" si="128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s="11" t="s">
        <v>8320</v>
      </c>
      <c r="R1577" t="s">
        <v>8342</v>
      </c>
      <c r="S1577" s="14">
        <f t="shared" si="127"/>
        <v>41799.524259259262</v>
      </c>
      <c r="T1577" s="14">
        <f t="shared" si="128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s="11" t="s">
        <v>8320</v>
      </c>
      <c r="R1578" t="s">
        <v>8342</v>
      </c>
      <c r="S1578" s="14">
        <f t="shared" si="127"/>
        <v>42140.879259259258</v>
      </c>
      <c r="T1578" s="14">
        <f t="shared" si="128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s="11" t="s">
        <v>8320</v>
      </c>
      <c r="R1579" t="s">
        <v>8342</v>
      </c>
      <c r="S1579" s="14">
        <f t="shared" si="127"/>
        <v>41054.847777777781</v>
      </c>
      <c r="T1579" s="14">
        <f t="shared" si="128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s="11" t="s">
        <v>8320</v>
      </c>
      <c r="R1580" t="s">
        <v>8342</v>
      </c>
      <c r="S1580" s="14">
        <f t="shared" si="127"/>
        <v>40399.065868055557</v>
      </c>
      <c r="T1580" s="14">
        <f t="shared" si="128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s="11" t="s">
        <v>8320</v>
      </c>
      <c r="R1581" t="s">
        <v>8342</v>
      </c>
      <c r="S1581" s="14">
        <f t="shared" si="127"/>
        <v>41481.996423611112</v>
      </c>
      <c r="T1581" s="14">
        <f t="shared" si="128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 t="str">
        <f t="shared" si="126"/>
        <v>N/A</v>
      </c>
      <c r="Q1582" s="11" t="s">
        <v>8320</v>
      </c>
      <c r="R1582" t="s">
        <v>8342</v>
      </c>
      <c r="S1582" s="14">
        <f t="shared" si="127"/>
        <v>40990.050069444449</v>
      </c>
      <c r="T1582" s="14">
        <f t="shared" si="128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 s="11" t="s">
        <v>8336</v>
      </c>
      <c r="R1583" t="s">
        <v>8343</v>
      </c>
      <c r="S1583" s="14">
        <f t="shared" si="127"/>
        <v>42325.448958333334</v>
      </c>
      <c r="T1583" s="14">
        <f t="shared" si="128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s="11" t="s">
        <v>8336</v>
      </c>
      <c r="R1584" t="s">
        <v>8343</v>
      </c>
      <c r="S1584" s="14">
        <f t="shared" si="127"/>
        <v>42246.789965277778</v>
      </c>
      <c r="T1584" s="14">
        <f t="shared" si="128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 s="11" t="s">
        <v>8336</v>
      </c>
      <c r="R1585" t="s">
        <v>8343</v>
      </c>
      <c r="S1585" s="14">
        <f t="shared" si="127"/>
        <v>41877.904988425929</v>
      </c>
      <c r="T1585" s="14">
        <f t="shared" si="128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 t="str">
        <f t="shared" si="126"/>
        <v>N/A</v>
      </c>
      <c r="Q1586" s="11" t="s">
        <v>8336</v>
      </c>
      <c r="R1586" t="s">
        <v>8343</v>
      </c>
      <c r="S1586" s="14">
        <f t="shared" si="127"/>
        <v>41779.649317129632</v>
      </c>
      <c r="T1586" s="14">
        <f t="shared" si="128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s="11" t="s">
        <v>8336</v>
      </c>
      <c r="R1587" t="s">
        <v>8343</v>
      </c>
      <c r="S1587" s="14">
        <f t="shared" si="127"/>
        <v>42707.895462962959</v>
      </c>
      <c r="T1587" s="14">
        <f t="shared" si="128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 t="str">
        <f t="shared" si="126"/>
        <v>N/A</v>
      </c>
      <c r="Q1588" s="11" t="s">
        <v>8336</v>
      </c>
      <c r="R1588" t="s">
        <v>8343</v>
      </c>
      <c r="S1588" s="14">
        <f t="shared" si="127"/>
        <v>42069.104421296302</v>
      </c>
      <c r="T1588" s="14">
        <f t="shared" si="128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s="11" t="s">
        <v>8336</v>
      </c>
      <c r="R1589" t="s">
        <v>8343</v>
      </c>
      <c r="S1589" s="14">
        <f t="shared" si="127"/>
        <v>41956.950983796298</v>
      </c>
      <c r="T1589" s="14">
        <f t="shared" si="128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 t="str">
        <f t="shared" si="126"/>
        <v>N/A</v>
      </c>
      <c r="Q1590" s="11" t="s">
        <v>8336</v>
      </c>
      <c r="R1590" t="s">
        <v>8343</v>
      </c>
      <c r="S1590" s="14">
        <f t="shared" si="127"/>
        <v>42005.24998842593</v>
      </c>
      <c r="T1590" s="14">
        <f t="shared" si="128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 t="str">
        <f t="shared" si="126"/>
        <v>N/A</v>
      </c>
      <c r="Q1591" s="11" t="s">
        <v>8336</v>
      </c>
      <c r="R1591" t="s">
        <v>8343</v>
      </c>
      <c r="S1591" s="14">
        <f t="shared" si="127"/>
        <v>42256.984791666662</v>
      </c>
      <c r="T1591" s="14">
        <f t="shared" si="128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s="11" t="s">
        <v>8336</v>
      </c>
      <c r="R1592" t="s">
        <v>8343</v>
      </c>
      <c r="S1592" s="14">
        <f t="shared" si="127"/>
        <v>42240.857222222221</v>
      </c>
      <c r="T1592" s="14">
        <f t="shared" si="128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 s="11" t="s">
        <v>8336</v>
      </c>
      <c r="R1593" t="s">
        <v>8343</v>
      </c>
      <c r="S1593" s="14">
        <f t="shared" si="127"/>
        <v>42433.726168981477</v>
      </c>
      <c r="T1593" s="14">
        <f t="shared" si="128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 t="str">
        <f t="shared" si="126"/>
        <v>N/A</v>
      </c>
      <c r="Q1594" s="11" t="s">
        <v>8336</v>
      </c>
      <c r="R1594" t="s">
        <v>8343</v>
      </c>
      <c r="S1594" s="14">
        <f t="shared" si="127"/>
        <v>42046.072743055556</v>
      </c>
      <c r="T1594" s="14">
        <f t="shared" si="128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s="11" t="s">
        <v>8336</v>
      </c>
      <c r="R1595" t="s">
        <v>8343</v>
      </c>
      <c r="S1595" s="14">
        <f t="shared" si="127"/>
        <v>42033.845543981486</v>
      </c>
      <c r="T1595" s="14">
        <f t="shared" si="128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s="11" t="s">
        <v>8336</v>
      </c>
      <c r="R1596" t="s">
        <v>8343</v>
      </c>
      <c r="S1596" s="14">
        <f t="shared" si="127"/>
        <v>42445.712754629625</v>
      </c>
      <c r="T1596" s="14">
        <f t="shared" si="128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s="11" t="s">
        <v>8336</v>
      </c>
      <c r="R1597" t="s">
        <v>8343</v>
      </c>
      <c r="S1597" s="14">
        <f t="shared" si="127"/>
        <v>41780.050092592595</v>
      </c>
      <c r="T1597" s="14">
        <f t="shared" si="128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s="11" t="s">
        <v>8336</v>
      </c>
      <c r="R1598" t="s">
        <v>8343</v>
      </c>
      <c r="S1598" s="14">
        <f t="shared" si="127"/>
        <v>41941.430196759262</v>
      </c>
      <c r="T1598" s="14">
        <f t="shared" si="128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 t="str">
        <f t="shared" si="126"/>
        <v>N/A</v>
      </c>
      <c r="Q1599" s="11" t="s">
        <v>8336</v>
      </c>
      <c r="R1599" t="s">
        <v>8343</v>
      </c>
      <c r="S1599" s="14">
        <f t="shared" si="127"/>
        <v>42603.354131944448</v>
      </c>
      <c r="T1599" s="14">
        <f t="shared" si="128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s="11" t="s">
        <v>8336</v>
      </c>
      <c r="R1600" t="s">
        <v>8343</v>
      </c>
      <c r="S1600" s="14">
        <f t="shared" si="127"/>
        <v>42151.667337962965</v>
      </c>
      <c r="T1600" s="14">
        <f t="shared" si="128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 t="str">
        <f t="shared" si="126"/>
        <v>N/A</v>
      </c>
      <c r="Q1601" s="11" t="s">
        <v>8336</v>
      </c>
      <c r="R1601" t="s">
        <v>8343</v>
      </c>
      <c r="S1601" s="14">
        <f t="shared" si="127"/>
        <v>42438.53907407407</v>
      </c>
      <c r="T1601" s="14">
        <f t="shared" si="128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s="11" t="s">
        <v>8336</v>
      </c>
      <c r="R1602" t="s">
        <v>8343</v>
      </c>
      <c r="S1602" s="14">
        <f t="shared" si="127"/>
        <v>41791.057314814818</v>
      </c>
      <c r="T1602" s="14">
        <f t="shared" si="128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4">
        <f t="shared" si="127"/>
        <v>40638.092974537038</v>
      </c>
      <c r="T1603" s="14">
        <f t="shared" si="128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IFERROR(ROUND(E1610/D1610*100,0),"N/A")</f>
        <v>101</v>
      </c>
      <c r="P1610">
        <f t="shared" ref="P1610:P1673" si="131">IFERROR(ROUND(E1610/L1610,2),"N/A")</f>
        <v>52.83</v>
      </c>
      <c r="Q1610" s="11" t="s">
        <v>8323</v>
      </c>
      <c r="R1610" t="s">
        <v>8324</v>
      </c>
      <c r="S1610" s="14">
        <f t="shared" ref="S1610:S1673" si="132">(((J1610/60)/60)/24)+DATE(1970,1,1)</f>
        <v>41607.83085648148</v>
      </c>
      <c r="T1610" s="14">
        <f t="shared" ref="T1610:T1673" si="133">(((I1610/60)/60)/24)+DATE(1970,1,1)</f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s="11" t="s">
        <v>8323</v>
      </c>
      <c r="R1611" t="s">
        <v>8324</v>
      </c>
      <c r="S1611" s="14">
        <f t="shared" si="132"/>
        <v>40796.001261574071</v>
      </c>
      <c r="T1611" s="14">
        <f t="shared" si="133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s="11" t="s">
        <v>8323</v>
      </c>
      <c r="R1612" t="s">
        <v>8324</v>
      </c>
      <c r="S1612" s="14">
        <f t="shared" si="132"/>
        <v>41228.924884259257</v>
      </c>
      <c r="T1612" s="14">
        <f t="shared" si="133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s="11" t="s">
        <v>8323</v>
      </c>
      <c r="R1613" t="s">
        <v>8324</v>
      </c>
      <c r="S1613" s="14">
        <f t="shared" si="132"/>
        <v>41409.00037037037</v>
      </c>
      <c r="T1613" s="14">
        <f t="shared" si="133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s="11" t="s">
        <v>8323</v>
      </c>
      <c r="R1614" t="s">
        <v>8324</v>
      </c>
      <c r="S1614" s="14">
        <f t="shared" si="132"/>
        <v>41246.874814814815</v>
      </c>
      <c r="T1614" s="14">
        <f t="shared" si="133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s="11" t="s">
        <v>8323</v>
      </c>
      <c r="R1615" t="s">
        <v>8324</v>
      </c>
      <c r="S1615" s="14">
        <f t="shared" si="132"/>
        <v>41082.069467592592</v>
      </c>
      <c r="T1615" s="14">
        <f t="shared" si="133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s="11" t="s">
        <v>8323</v>
      </c>
      <c r="R1616" t="s">
        <v>8324</v>
      </c>
      <c r="S1616" s="14">
        <f t="shared" si="132"/>
        <v>41794.981122685182</v>
      </c>
      <c r="T1616" s="14">
        <f t="shared" si="133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s="11" t="s">
        <v>8323</v>
      </c>
      <c r="R1617" t="s">
        <v>8324</v>
      </c>
      <c r="S1617" s="14">
        <f t="shared" si="132"/>
        <v>40845.050879629627</v>
      </c>
      <c r="T1617" s="14">
        <f t="shared" si="133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s="11" t="s">
        <v>8323</v>
      </c>
      <c r="R1618" t="s">
        <v>8324</v>
      </c>
      <c r="S1618" s="14">
        <f t="shared" si="132"/>
        <v>41194.715520833335</v>
      </c>
      <c r="T1618" s="14">
        <f t="shared" si="133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s="11" t="s">
        <v>8323</v>
      </c>
      <c r="R1619" t="s">
        <v>8324</v>
      </c>
      <c r="S1619" s="14">
        <f t="shared" si="132"/>
        <v>41546.664212962962</v>
      </c>
      <c r="T1619" s="14">
        <f t="shared" si="133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s="11" t="s">
        <v>8323</v>
      </c>
      <c r="R1620" t="s">
        <v>8324</v>
      </c>
      <c r="S1620" s="14">
        <f t="shared" si="132"/>
        <v>41301.654340277775</v>
      </c>
      <c r="T1620" s="14">
        <f t="shared" si="133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s="11" t="s">
        <v>8323</v>
      </c>
      <c r="R1621" t="s">
        <v>8324</v>
      </c>
      <c r="S1621" s="14">
        <f t="shared" si="132"/>
        <v>41876.18618055556</v>
      </c>
      <c r="T1621" s="14">
        <f t="shared" si="133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s="11" t="s">
        <v>8323</v>
      </c>
      <c r="R1622" t="s">
        <v>8324</v>
      </c>
      <c r="S1622" s="14">
        <f t="shared" si="132"/>
        <v>41321.339583333334</v>
      </c>
      <c r="T1622" s="14">
        <f t="shared" si="133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s="11" t="s">
        <v>8323</v>
      </c>
      <c r="R1623" t="s">
        <v>8324</v>
      </c>
      <c r="S1623" s="14">
        <f t="shared" si="132"/>
        <v>41003.60665509259</v>
      </c>
      <c r="T1623" s="14">
        <f t="shared" si="133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s="11" t="s">
        <v>8323</v>
      </c>
      <c r="R1624" t="s">
        <v>8324</v>
      </c>
      <c r="S1624" s="14">
        <f t="shared" si="132"/>
        <v>41950.29483796296</v>
      </c>
      <c r="T1624" s="14">
        <f t="shared" si="133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 s="11" t="s">
        <v>8323</v>
      </c>
      <c r="R1625" t="s">
        <v>8324</v>
      </c>
      <c r="S1625" s="14">
        <f t="shared" si="132"/>
        <v>41453.688530092593</v>
      </c>
      <c r="T1625" s="14">
        <f t="shared" si="133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s="11" t="s">
        <v>8323</v>
      </c>
      <c r="R1626" t="s">
        <v>8324</v>
      </c>
      <c r="S1626" s="14">
        <f t="shared" si="132"/>
        <v>41243.367303240739</v>
      </c>
      <c r="T1626" s="14">
        <f t="shared" si="133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s="11" t="s">
        <v>8323</v>
      </c>
      <c r="R1627" t="s">
        <v>8324</v>
      </c>
      <c r="S1627" s="14">
        <f t="shared" si="132"/>
        <v>41135.699687500004</v>
      </c>
      <c r="T1627" s="14">
        <f t="shared" si="133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s="11" t="s">
        <v>8323</v>
      </c>
      <c r="R1628" t="s">
        <v>8324</v>
      </c>
      <c r="S1628" s="14">
        <f t="shared" si="132"/>
        <v>41579.847997685189</v>
      </c>
      <c r="T1628" s="14">
        <f t="shared" si="133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s="11" t="s">
        <v>8323</v>
      </c>
      <c r="R1629" t="s">
        <v>8324</v>
      </c>
      <c r="S1629" s="14">
        <f t="shared" si="132"/>
        <v>41205.707048611112</v>
      </c>
      <c r="T1629" s="14">
        <f t="shared" si="133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s="11" t="s">
        <v>8323</v>
      </c>
      <c r="R1630" t="s">
        <v>8324</v>
      </c>
      <c r="S1630" s="14">
        <f t="shared" si="132"/>
        <v>41774.737060185187</v>
      </c>
      <c r="T1630" s="14">
        <f t="shared" si="133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s="11" t="s">
        <v>8323</v>
      </c>
      <c r="R1631" t="s">
        <v>8324</v>
      </c>
      <c r="S1631" s="14">
        <f t="shared" si="132"/>
        <v>41645.867280092592</v>
      </c>
      <c r="T1631" s="14">
        <f t="shared" si="133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s="11" t="s">
        <v>8323</v>
      </c>
      <c r="R1632" t="s">
        <v>8324</v>
      </c>
      <c r="S1632" s="14">
        <f t="shared" si="132"/>
        <v>40939.837673611109</v>
      </c>
      <c r="T1632" s="14">
        <f t="shared" si="133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s="11" t="s">
        <v>8323</v>
      </c>
      <c r="R1633" t="s">
        <v>8324</v>
      </c>
      <c r="S1633" s="14">
        <f t="shared" si="132"/>
        <v>41164.859502314815</v>
      </c>
      <c r="T1633" s="14">
        <f t="shared" si="133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s="11" t="s">
        <v>8323</v>
      </c>
      <c r="R1634" t="s">
        <v>8324</v>
      </c>
      <c r="S1634" s="14">
        <f t="shared" si="132"/>
        <v>40750.340902777774</v>
      </c>
      <c r="T1634" s="14">
        <f t="shared" si="133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s="11" t="s">
        <v>8323</v>
      </c>
      <c r="R1635" t="s">
        <v>8324</v>
      </c>
      <c r="S1635" s="14">
        <f t="shared" si="132"/>
        <v>40896.883750000001</v>
      </c>
      <c r="T1635" s="14">
        <f t="shared" si="133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s="11" t="s">
        <v>8323</v>
      </c>
      <c r="R1636" t="s">
        <v>8324</v>
      </c>
      <c r="S1636" s="14">
        <f t="shared" si="132"/>
        <v>40658.189826388887</v>
      </c>
      <c r="T1636" s="14">
        <f t="shared" si="133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s="11" t="s">
        <v>8323</v>
      </c>
      <c r="R1637" t="s">
        <v>8324</v>
      </c>
      <c r="S1637" s="14">
        <f t="shared" si="132"/>
        <v>42502.868761574078</v>
      </c>
      <c r="T1637" s="14">
        <f t="shared" si="133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s="11" t="s">
        <v>8323</v>
      </c>
      <c r="R1638" t="s">
        <v>8324</v>
      </c>
      <c r="S1638" s="14">
        <f t="shared" si="132"/>
        <v>40663.08666666667</v>
      </c>
      <c r="T1638" s="14">
        <f t="shared" si="133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s="11" t="s">
        <v>8323</v>
      </c>
      <c r="R1639" t="s">
        <v>8324</v>
      </c>
      <c r="S1639" s="14">
        <f t="shared" si="132"/>
        <v>40122.751620370371</v>
      </c>
      <c r="T1639" s="14">
        <f t="shared" si="133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s="11" t="s">
        <v>8323</v>
      </c>
      <c r="R1640" t="s">
        <v>8324</v>
      </c>
      <c r="S1640" s="14">
        <f t="shared" si="132"/>
        <v>41288.68712962963</v>
      </c>
      <c r="T1640" s="14">
        <f t="shared" si="133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s="11" t="s">
        <v>8323</v>
      </c>
      <c r="R1641" t="s">
        <v>8324</v>
      </c>
      <c r="S1641" s="14">
        <f t="shared" si="132"/>
        <v>40941.652372685188</v>
      </c>
      <c r="T1641" s="14">
        <f t="shared" si="133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s="11" t="s">
        <v>8323</v>
      </c>
      <c r="R1642" t="s">
        <v>8324</v>
      </c>
      <c r="S1642" s="14">
        <f t="shared" si="132"/>
        <v>40379.23096064815</v>
      </c>
      <c r="T1642" s="14">
        <f t="shared" si="133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s="11" t="s">
        <v>8323</v>
      </c>
      <c r="R1643" t="s">
        <v>8344</v>
      </c>
      <c r="S1643" s="14">
        <f t="shared" si="132"/>
        <v>41962.596574074079</v>
      </c>
      <c r="T1643" s="14">
        <f t="shared" si="133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s="11" t="s">
        <v>8323</v>
      </c>
      <c r="R1644" t="s">
        <v>8344</v>
      </c>
      <c r="S1644" s="14">
        <f t="shared" si="132"/>
        <v>40688.024618055555</v>
      </c>
      <c r="T1644" s="14">
        <f t="shared" si="133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s="11" t="s">
        <v>8323</v>
      </c>
      <c r="R1645" t="s">
        <v>8344</v>
      </c>
      <c r="S1645" s="14">
        <f t="shared" si="132"/>
        <v>41146.824212962965</v>
      </c>
      <c r="T1645" s="14">
        <f t="shared" si="133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s="11" t="s">
        <v>8323</v>
      </c>
      <c r="R1646" t="s">
        <v>8344</v>
      </c>
      <c r="S1646" s="14">
        <f t="shared" si="132"/>
        <v>41175.05972222222</v>
      </c>
      <c r="T1646" s="14">
        <f t="shared" si="133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s="11" t="s">
        <v>8323</v>
      </c>
      <c r="R1647" t="s">
        <v>8344</v>
      </c>
      <c r="S1647" s="14">
        <f t="shared" si="132"/>
        <v>41521.617361111108</v>
      </c>
      <c r="T1647" s="14">
        <f t="shared" si="133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 s="11" t="s">
        <v>8323</v>
      </c>
      <c r="R1648" t="s">
        <v>8344</v>
      </c>
      <c r="S1648" s="14">
        <f t="shared" si="132"/>
        <v>41833.450266203705</v>
      </c>
      <c r="T1648" s="14">
        <f t="shared" si="133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s="11" t="s">
        <v>8323</v>
      </c>
      <c r="R1649" t="s">
        <v>8344</v>
      </c>
      <c r="S1649" s="14">
        <f t="shared" si="132"/>
        <v>41039.409456018519</v>
      </c>
      <c r="T1649" s="14">
        <f t="shared" si="133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s="11" t="s">
        <v>8323</v>
      </c>
      <c r="R1650" t="s">
        <v>8344</v>
      </c>
      <c r="S1650" s="14">
        <f t="shared" si="132"/>
        <v>40592.704652777778</v>
      </c>
      <c r="T1650" s="14">
        <f t="shared" si="133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s="11" t="s">
        <v>8323</v>
      </c>
      <c r="R1651" t="s">
        <v>8344</v>
      </c>
      <c r="S1651" s="14">
        <f t="shared" si="132"/>
        <v>41737.684664351851</v>
      </c>
      <c r="T1651" s="14">
        <f t="shared" si="133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s="11" t="s">
        <v>8323</v>
      </c>
      <c r="R1652" t="s">
        <v>8344</v>
      </c>
      <c r="S1652" s="14">
        <f t="shared" si="132"/>
        <v>41526.435613425929</v>
      </c>
      <c r="T1652" s="14">
        <f t="shared" si="133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s="11" t="s">
        <v>8323</v>
      </c>
      <c r="R1653" t="s">
        <v>8344</v>
      </c>
      <c r="S1653" s="14">
        <f t="shared" si="132"/>
        <v>40625.900694444441</v>
      </c>
      <c r="T1653" s="14">
        <f t="shared" si="133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s="11" t="s">
        <v>8323</v>
      </c>
      <c r="R1654" t="s">
        <v>8344</v>
      </c>
      <c r="S1654" s="14">
        <f t="shared" si="132"/>
        <v>41572.492974537039</v>
      </c>
      <c r="T1654" s="14">
        <f t="shared" si="133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s="11" t="s">
        <v>8323</v>
      </c>
      <c r="R1655" t="s">
        <v>8344</v>
      </c>
      <c r="S1655" s="14">
        <f t="shared" si="132"/>
        <v>40626.834444444445</v>
      </c>
      <c r="T1655" s="14">
        <f t="shared" si="133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s="11" t="s">
        <v>8323</v>
      </c>
      <c r="R1656" t="s">
        <v>8344</v>
      </c>
      <c r="S1656" s="14">
        <f t="shared" si="132"/>
        <v>40987.890740740739</v>
      </c>
      <c r="T1656" s="14">
        <f t="shared" si="133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s="11" t="s">
        <v>8323</v>
      </c>
      <c r="R1657" t="s">
        <v>8344</v>
      </c>
      <c r="S1657" s="14">
        <f t="shared" si="132"/>
        <v>40974.791898148149</v>
      </c>
      <c r="T1657" s="14">
        <f t="shared" si="133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s="11" t="s">
        <v>8323</v>
      </c>
      <c r="R1658" t="s">
        <v>8344</v>
      </c>
      <c r="S1658" s="14">
        <f t="shared" si="132"/>
        <v>41226.928842592592</v>
      </c>
      <c r="T1658" s="14">
        <f t="shared" si="133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s="11" t="s">
        <v>8323</v>
      </c>
      <c r="R1659" t="s">
        <v>8344</v>
      </c>
      <c r="S1659" s="14">
        <f t="shared" si="132"/>
        <v>41023.782037037039</v>
      </c>
      <c r="T1659" s="14">
        <f t="shared" si="133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s="11" t="s">
        <v>8323</v>
      </c>
      <c r="R1660" t="s">
        <v>8344</v>
      </c>
      <c r="S1660" s="14">
        <f t="shared" si="132"/>
        <v>41223.22184027778</v>
      </c>
      <c r="T1660" s="14">
        <f t="shared" si="133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s="11" t="s">
        <v>8323</v>
      </c>
      <c r="R1661" t="s">
        <v>8344</v>
      </c>
      <c r="S1661" s="14">
        <f t="shared" si="132"/>
        <v>41596.913437499999</v>
      </c>
      <c r="T1661" s="14">
        <f t="shared" si="133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s="11" t="s">
        <v>8323</v>
      </c>
      <c r="R1662" t="s">
        <v>8344</v>
      </c>
      <c r="S1662" s="14">
        <f t="shared" si="132"/>
        <v>42459.693865740745</v>
      </c>
      <c r="T1662" s="14">
        <f t="shared" si="133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s="11" t="s">
        <v>8323</v>
      </c>
      <c r="R1663" t="s">
        <v>8344</v>
      </c>
      <c r="S1663" s="14">
        <f t="shared" si="132"/>
        <v>42343.998043981483</v>
      </c>
      <c r="T1663" s="14">
        <f t="shared" si="133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s="11" t="s">
        <v>8323</v>
      </c>
      <c r="R1664" t="s">
        <v>8344</v>
      </c>
      <c r="S1664" s="14">
        <f t="shared" si="132"/>
        <v>40848.198333333334</v>
      </c>
      <c r="T1664" s="14">
        <f t="shared" si="133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s="11" t="s">
        <v>8323</v>
      </c>
      <c r="R1665" t="s">
        <v>8344</v>
      </c>
      <c r="S1665" s="14">
        <f t="shared" si="132"/>
        <v>42006.02207175926</v>
      </c>
      <c r="T1665" s="14">
        <f t="shared" si="133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s="11" t="s">
        <v>8323</v>
      </c>
      <c r="R1666" t="s">
        <v>8344</v>
      </c>
      <c r="S1666" s="14">
        <f t="shared" si="132"/>
        <v>40939.761782407404</v>
      </c>
      <c r="T1666" s="14">
        <f t="shared" si="133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4">
        <f t="shared" si="132"/>
        <v>40564.649456018517</v>
      </c>
      <c r="T1667" s="14">
        <f t="shared" si="133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IFERROR(ROUND(E1674/D1674*100,0),"N/A")</f>
        <v>113</v>
      </c>
      <c r="P1674">
        <f t="shared" ref="P1674:P1737" si="136">IFERROR(ROUND(E1674/L1674,2),"N/A")</f>
        <v>39.18</v>
      </c>
      <c r="Q1674" s="11" t="s">
        <v>8323</v>
      </c>
      <c r="R1674" t="s">
        <v>8344</v>
      </c>
      <c r="S1674" s="14">
        <f t="shared" ref="S1674:S1737" si="137">(((J1674/60)/60)/24)+DATE(1970,1,1)</f>
        <v>41034.656597222223</v>
      </c>
      <c r="T1674" s="14">
        <f t="shared" ref="T1674:T1737" si="138">(((I1674/60)/60)/24)+DATE(1970,1,1)</f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s="11" t="s">
        <v>8323</v>
      </c>
      <c r="R1675" t="s">
        <v>8344</v>
      </c>
      <c r="S1675" s="14">
        <f t="shared" si="137"/>
        <v>42039.878379629634</v>
      </c>
      <c r="T1675" s="14">
        <f t="shared" si="138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s="11" t="s">
        <v>8323</v>
      </c>
      <c r="R1676" t="s">
        <v>8344</v>
      </c>
      <c r="S1676" s="14">
        <f t="shared" si="137"/>
        <v>42569.605393518519</v>
      </c>
      <c r="T1676" s="14">
        <f t="shared" si="138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s="11" t="s">
        <v>8323</v>
      </c>
      <c r="R1677" t="s">
        <v>8344</v>
      </c>
      <c r="S1677" s="14">
        <f t="shared" si="137"/>
        <v>40802.733101851853</v>
      </c>
      <c r="T1677" s="14">
        <f t="shared" si="138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s="11" t="s">
        <v>8323</v>
      </c>
      <c r="R1678" t="s">
        <v>8344</v>
      </c>
      <c r="S1678" s="14">
        <f t="shared" si="137"/>
        <v>40973.72623842593</v>
      </c>
      <c r="T1678" s="14">
        <f t="shared" si="138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s="11" t="s">
        <v>8323</v>
      </c>
      <c r="R1679" t="s">
        <v>8344</v>
      </c>
      <c r="S1679" s="14">
        <f t="shared" si="137"/>
        <v>42416.407129629632</v>
      </c>
      <c r="T1679" s="14">
        <f t="shared" si="138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s="11" t="s">
        <v>8323</v>
      </c>
      <c r="R1680" t="s">
        <v>8344</v>
      </c>
      <c r="S1680" s="14">
        <f t="shared" si="137"/>
        <v>41662.854988425926</v>
      </c>
      <c r="T1680" s="14">
        <f t="shared" si="138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s="11" t="s">
        <v>8323</v>
      </c>
      <c r="R1681" t="s">
        <v>8344</v>
      </c>
      <c r="S1681" s="14">
        <f t="shared" si="137"/>
        <v>40723.068807870368</v>
      </c>
      <c r="T1681" s="14">
        <f t="shared" si="138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s="11" t="s">
        <v>8323</v>
      </c>
      <c r="R1682" t="s">
        <v>8344</v>
      </c>
      <c r="S1682" s="14">
        <f t="shared" si="137"/>
        <v>41802.757719907408</v>
      </c>
      <c r="T1682" s="14">
        <f t="shared" si="138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s="11" t="s">
        <v>8323</v>
      </c>
      <c r="R1683" t="s">
        <v>8345</v>
      </c>
      <c r="S1683" s="14">
        <f t="shared" si="137"/>
        <v>42774.121342592596</v>
      </c>
      <c r="T1683" s="14">
        <f t="shared" si="138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 t="str">
        <f t="shared" si="136"/>
        <v>N/A</v>
      </c>
      <c r="Q1684" s="11" t="s">
        <v>8323</v>
      </c>
      <c r="R1684" t="s">
        <v>8345</v>
      </c>
      <c r="S1684" s="14">
        <f t="shared" si="137"/>
        <v>42779.21365740741</v>
      </c>
      <c r="T1684" s="14">
        <f t="shared" si="138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s="11" t="s">
        <v>8323</v>
      </c>
      <c r="R1685" t="s">
        <v>8345</v>
      </c>
      <c r="S1685" s="14">
        <f t="shared" si="137"/>
        <v>42808.781689814816</v>
      </c>
      <c r="T1685" s="14">
        <f t="shared" si="138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s="11" t="s">
        <v>8323</v>
      </c>
      <c r="R1686" t="s">
        <v>8345</v>
      </c>
      <c r="S1686" s="14">
        <f t="shared" si="137"/>
        <v>42783.815289351856</v>
      </c>
      <c r="T1686" s="14">
        <f t="shared" si="138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s="11" t="s">
        <v>8323</v>
      </c>
      <c r="R1687" t="s">
        <v>8345</v>
      </c>
      <c r="S1687" s="14">
        <f t="shared" si="137"/>
        <v>42788.2502662037</v>
      </c>
      <c r="T1687" s="14">
        <f t="shared" si="138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s="11" t="s">
        <v>8323</v>
      </c>
      <c r="R1688" t="s">
        <v>8345</v>
      </c>
      <c r="S1688" s="14">
        <f t="shared" si="137"/>
        <v>42792.843969907408</v>
      </c>
      <c r="T1688" s="14">
        <f t="shared" si="138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s="11" t="s">
        <v>8323</v>
      </c>
      <c r="R1689" t="s">
        <v>8345</v>
      </c>
      <c r="S1689" s="14">
        <f t="shared" si="137"/>
        <v>42802.046817129631</v>
      </c>
      <c r="T1689" s="14">
        <f t="shared" si="138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s="11" t="s">
        <v>8323</v>
      </c>
      <c r="R1690" t="s">
        <v>8345</v>
      </c>
      <c r="S1690" s="14">
        <f t="shared" si="137"/>
        <v>42804.534652777773</v>
      </c>
      <c r="T1690" s="14">
        <f t="shared" si="138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s="11" t="s">
        <v>8323</v>
      </c>
      <c r="R1691" t="s">
        <v>8345</v>
      </c>
      <c r="S1691" s="14">
        <f t="shared" si="137"/>
        <v>42780.942476851851</v>
      </c>
      <c r="T1691" s="14">
        <f t="shared" si="138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s="11" t="s">
        <v>8323</v>
      </c>
      <c r="R1692" t="s">
        <v>8345</v>
      </c>
      <c r="S1692" s="14">
        <f t="shared" si="137"/>
        <v>42801.43104166667</v>
      </c>
      <c r="T1692" s="14">
        <f t="shared" si="138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s="11" t="s">
        <v>8323</v>
      </c>
      <c r="R1693" t="s">
        <v>8345</v>
      </c>
      <c r="S1693" s="14">
        <f t="shared" si="137"/>
        <v>42795.701481481476</v>
      </c>
      <c r="T1693" s="14">
        <f t="shared" si="138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s="11" t="s">
        <v>8323</v>
      </c>
      <c r="R1694" t="s">
        <v>8345</v>
      </c>
      <c r="S1694" s="14">
        <f t="shared" si="137"/>
        <v>42788.151238425926</v>
      </c>
      <c r="T1694" s="14">
        <f t="shared" si="138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 s="11" t="s">
        <v>8323</v>
      </c>
      <c r="R1695" t="s">
        <v>8345</v>
      </c>
      <c r="S1695" s="14">
        <f t="shared" si="137"/>
        <v>42803.920277777783</v>
      </c>
      <c r="T1695" s="14">
        <f t="shared" si="138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s="11" t="s">
        <v>8323</v>
      </c>
      <c r="R1696" t="s">
        <v>8345</v>
      </c>
      <c r="S1696" s="14">
        <f t="shared" si="137"/>
        <v>42791.669837962967</v>
      </c>
      <c r="T1696" s="14">
        <f t="shared" si="138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s="11" t="s">
        <v>8323</v>
      </c>
      <c r="R1697" t="s">
        <v>8345</v>
      </c>
      <c r="S1697" s="14">
        <f t="shared" si="137"/>
        <v>42801.031412037039</v>
      </c>
      <c r="T1697" s="14">
        <f t="shared" si="138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 t="str">
        <f t="shared" si="136"/>
        <v>N/A</v>
      </c>
      <c r="Q1698" s="11" t="s">
        <v>8323</v>
      </c>
      <c r="R1698" t="s">
        <v>8345</v>
      </c>
      <c r="S1698" s="14">
        <f t="shared" si="137"/>
        <v>42796.069571759261</v>
      </c>
      <c r="T1698" s="14">
        <f t="shared" si="138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s="11" t="s">
        <v>8323</v>
      </c>
      <c r="R1699" t="s">
        <v>8345</v>
      </c>
      <c r="S1699" s="14">
        <f t="shared" si="137"/>
        <v>42805.032962962956</v>
      </c>
      <c r="T1699" s="14">
        <f t="shared" si="138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 t="str">
        <f t="shared" si="136"/>
        <v>N/A</v>
      </c>
      <c r="Q1700" s="11" t="s">
        <v>8323</v>
      </c>
      <c r="R1700" t="s">
        <v>8345</v>
      </c>
      <c r="S1700" s="14">
        <f t="shared" si="137"/>
        <v>42796.207870370374</v>
      </c>
      <c r="T1700" s="14">
        <f t="shared" si="138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s="11" t="s">
        <v>8323</v>
      </c>
      <c r="R1701" t="s">
        <v>8345</v>
      </c>
      <c r="S1701" s="14">
        <f t="shared" si="137"/>
        <v>42806.863946759258</v>
      </c>
      <c r="T1701" s="14">
        <f t="shared" si="138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s="11" t="s">
        <v>8323</v>
      </c>
      <c r="R1702" t="s">
        <v>8345</v>
      </c>
      <c r="S1702" s="14">
        <f t="shared" si="137"/>
        <v>42796.071643518517</v>
      </c>
      <c r="T1702" s="14">
        <f t="shared" si="138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s="11" t="s">
        <v>8323</v>
      </c>
      <c r="R1703" t="s">
        <v>8345</v>
      </c>
      <c r="S1703" s="14">
        <f t="shared" si="137"/>
        <v>41989.664409722223</v>
      </c>
      <c r="T1703" s="14">
        <f t="shared" si="138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s="11" t="s">
        <v>8323</v>
      </c>
      <c r="R1704" t="s">
        <v>8345</v>
      </c>
      <c r="S1704" s="14">
        <f t="shared" si="137"/>
        <v>42063.869791666672</v>
      </c>
      <c r="T1704" s="14">
        <f t="shared" si="138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s="11" t="s">
        <v>8323</v>
      </c>
      <c r="R1705" t="s">
        <v>8345</v>
      </c>
      <c r="S1705" s="14">
        <f t="shared" si="137"/>
        <v>42187.281678240746</v>
      </c>
      <c r="T1705" s="14">
        <f t="shared" si="138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s="11" t="s">
        <v>8323</v>
      </c>
      <c r="R1706" t="s">
        <v>8345</v>
      </c>
      <c r="S1706" s="14">
        <f t="shared" si="137"/>
        <v>42021.139733796299</v>
      </c>
      <c r="T1706" s="14">
        <f t="shared" si="138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 t="str">
        <f t="shared" si="136"/>
        <v>N/A</v>
      </c>
      <c r="Q1707" s="11" t="s">
        <v>8323</v>
      </c>
      <c r="R1707" t="s">
        <v>8345</v>
      </c>
      <c r="S1707" s="14">
        <f t="shared" si="137"/>
        <v>42245.016736111109</v>
      </c>
      <c r="T1707" s="14">
        <f t="shared" si="138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 t="str">
        <f t="shared" si="136"/>
        <v>N/A</v>
      </c>
      <c r="Q1708" s="11" t="s">
        <v>8323</v>
      </c>
      <c r="R1708" t="s">
        <v>8345</v>
      </c>
      <c r="S1708" s="14">
        <f t="shared" si="137"/>
        <v>42179.306388888886</v>
      </c>
      <c r="T1708" s="14">
        <f t="shared" si="138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s="11" t="s">
        <v>8323</v>
      </c>
      <c r="R1709" t="s">
        <v>8345</v>
      </c>
      <c r="S1709" s="14">
        <f t="shared" si="137"/>
        <v>42427.721006944441</v>
      </c>
      <c r="T1709" s="14">
        <f t="shared" si="138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 t="str">
        <f t="shared" si="136"/>
        <v>N/A</v>
      </c>
      <c r="Q1710" s="11" t="s">
        <v>8323</v>
      </c>
      <c r="R1710" t="s">
        <v>8345</v>
      </c>
      <c r="S1710" s="14">
        <f t="shared" si="137"/>
        <v>42451.866967592592</v>
      </c>
      <c r="T1710" s="14">
        <f t="shared" si="138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s="11" t="s">
        <v>8323</v>
      </c>
      <c r="R1711" t="s">
        <v>8345</v>
      </c>
      <c r="S1711" s="14">
        <f t="shared" si="137"/>
        <v>41841.56381944444</v>
      </c>
      <c r="T1711" s="14">
        <f t="shared" si="138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s="11" t="s">
        <v>8323</v>
      </c>
      <c r="R1712" t="s">
        <v>8345</v>
      </c>
      <c r="S1712" s="14">
        <f t="shared" si="137"/>
        <v>42341.59129629629</v>
      </c>
      <c r="T1712" s="14">
        <f t="shared" si="138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s="11" t="s">
        <v>8323</v>
      </c>
      <c r="R1713" t="s">
        <v>8345</v>
      </c>
      <c r="S1713" s="14">
        <f t="shared" si="137"/>
        <v>41852.646226851852</v>
      </c>
      <c r="T1713" s="14">
        <f t="shared" si="138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 t="str">
        <f t="shared" si="136"/>
        <v>N/A</v>
      </c>
      <c r="Q1714" s="11" t="s">
        <v>8323</v>
      </c>
      <c r="R1714" t="s">
        <v>8345</v>
      </c>
      <c r="S1714" s="14">
        <f t="shared" si="137"/>
        <v>42125.913807870369</v>
      </c>
      <c r="T1714" s="14">
        <f t="shared" si="138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s="11" t="s">
        <v>8323</v>
      </c>
      <c r="R1715" t="s">
        <v>8345</v>
      </c>
      <c r="S1715" s="14">
        <f t="shared" si="137"/>
        <v>41887.801064814819</v>
      </c>
      <c r="T1715" s="14">
        <f t="shared" si="138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s="11" t="s">
        <v>8323</v>
      </c>
      <c r="R1716" t="s">
        <v>8345</v>
      </c>
      <c r="S1716" s="14">
        <f t="shared" si="137"/>
        <v>42095.918530092589</v>
      </c>
      <c r="T1716" s="14">
        <f t="shared" si="138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s="11" t="s">
        <v>8323</v>
      </c>
      <c r="R1717" t="s">
        <v>8345</v>
      </c>
      <c r="S1717" s="14">
        <f t="shared" si="137"/>
        <v>42064.217418981483</v>
      </c>
      <c r="T1717" s="14">
        <f t="shared" si="138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s="11" t="s">
        <v>8323</v>
      </c>
      <c r="R1718" t="s">
        <v>8345</v>
      </c>
      <c r="S1718" s="14">
        <f t="shared" si="137"/>
        <v>42673.577534722222</v>
      </c>
      <c r="T1718" s="14">
        <f t="shared" si="138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s="11" t="s">
        <v>8323</v>
      </c>
      <c r="R1719" t="s">
        <v>8345</v>
      </c>
      <c r="S1719" s="14">
        <f t="shared" si="137"/>
        <v>42460.98192129629</v>
      </c>
      <c r="T1719" s="14">
        <f t="shared" si="138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s="11" t="s">
        <v>8323</v>
      </c>
      <c r="R1720" t="s">
        <v>8345</v>
      </c>
      <c r="S1720" s="14">
        <f t="shared" si="137"/>
        <v>42460.610520833332</v>
      </c>
      <c r="T1720" s="14">
        <f t="shared" si="138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s="11" t="s">
        <v>8323</v>
      </c>
      <c r="R1721" t="s">
        <v>8345</v>
      </c>
      <c r="S1721" s="14">
        <f t="shared" si="137"/>
        <v>41869.534618055557</v>
      </c>
      <c r="T1721" s="14">
        <f t="shared" si="138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s="11" t="s">
        <v>8323</v>
      </c>
      <c r="R1722" t="s">
        <v>8345</v>
      </c>
      <c r="S1722" s="14">
        <f t="shared" si="137"/>
        <v>41922.783229166671</v>
      </c>
      <c r="T1722" s="14">
        <f t="shared" si="138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 t="str">
        <f t="shared" si="136"/>
        <v>N/A</v>
      </c>
      <c r="Q1723" s="11" t="s">
        <v>8323</v>
      </c>
      <c r="R1723" t="s">
        <v>8345</v>
      </c>
      <c r="S1723" s="14">
        <f t="shared" si="137"/>
        <v>42319.461377314816</v>
      </c>
      <c r="T1723" s="14">
        <f t="shared" si="138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s="11" t="s">
        <v>8323</v>
      </c>
      <c r="R1724" t="s">
        <v>8345</v>
      </c>
      <c r="S1724" s="14">
        <f t="shared" si="137"/>
        <v>42425.960983796293</v>
      </c>
      <c r="T1724" s="14">
        <f t="shared" si="138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s="11" t="s">
        <v>8323</v>
      </c>
      <c r="R1725" t="s">
        <v>8345</v>
      </c>
      <c r="S1725" s="14">
        <f t="shared" si="137"/>
        <v>42129.82540509259</v>
      </c>
      <c r="T1725" s="14">
        <f t="shared" si="138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s="11" t="s">
        <v>8323</v>
      </c>
      <c r="R1726" t="s">
        <v>8345</v>
      </c>
      <c r="S1726" s="14">
        <f t="shared" si="137"/>
        <v>41912.932430555556</v>
      </c>
      <c r="T1726" s="14">
        <f t="shared" si="138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s="11" t="s">
        <v>8323</v>
      </c>
      <c r="R1727" t="s">
        <v>8345</v>
      </c>
      <c r="S1727" s="14">
        <f t="shared" si="137"/>
        <v>41845.968159722222</v>
      </c>
      <c r="T1727" s="14">
        <f t="shared" si="138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s="11" t="s">
        <v>8323</v>
      </c>
      <c r="R1728" t="s">
        <v>8345</v>
      </c>
      <c r="S1728" s="14">
        <f t="shared" si="137"/>
        <v>41788.919722222221</v>
      </c>
      <c r="T1728" s="14">
        <f t="shared" si="138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s="11" t="s">
        <v>8323</v>
      </c>
      <c r="R1729" t="s">
        <v>8345</v>
      </c>
      <c r="S1729" s="14">
        <f t="shared" si="137"/>
        <v>42044.927974537044</v>
      </c>
      <c r="T1729" s="14">
        <f t="shared" si="138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s="11" t="s">
        <v>8323</v>
      </c>
      <c r="R1730" t="s">
        <v>8345</v>
      </c>
      <c r="S1730" s="14">
        <f t="shared" si="137"/>
        <v>42268.625856481478</v>
      </c>
      <c r="T1730" s="14">
        <f t="shared" si="138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t="str">
        <f t="shared" si="136"/>
        <v>N/A</v>
      </c>
      <c r="Q1731" s="11" t="s">
        <v>8323</v>
      </c>
      <c r="R1731" t="s">
        <v>8345</v>
      </c>
      <c r="S1731" s="14">
        <f t="shared" si="137"/>
        <v>42471.052152777775</v>
      </c>
      <c r="T1731" s="14">
        <f t="shared" si="138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str">
        <f t="shared" si="136"/>
        <v>N/A</v>
      </c>
      <c r="Q1732" s="11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str">
        <f t="shared" si="136"/>
        <v>N/A</v>
      </c>
      <c r="Q1733" s="11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str">
        <f t="shared" si="136"/>
        <v>N/A</v>
      </c>
      <c r="Q1734" s="11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str">
        <f t="shared" si="136"/>
        <v>N/A</v>
      </c>
      <c r="Q1735" s="11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IFERROR(ROUND(E1738/D1738*100,0),"N/A")</f>
        <v>1</v>
      </c>
      <c r="P1738">
        <f t="shared" ref="P1738:P1801" si="141">IFERROR(ROUND(E1738/L1738,2),"N/A")</f>
        <v>22</v>
      </c>
      <c r="Q1738" s="11" t="s">
        <v>8323</v>
      </c>
      <c r="R1738" t="s">
        <v>8345</v>
      </c>
      <c r="S1738" s="14">
        <f t="shared" ref="S1738:S1801" si="142">(((J1738/60)/60)/24)+DATE(1970,1,1)</f>
        <v>42286.861493055556</v>
      </c>
      <c r="T1738" s="14">
        <f t="shared" ref="T1738:T1801" si="143">(((I1738/60)/60)/24)+DATE(1970,1,1)</f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s="11" t="s">
        <v>8323</v>
      </c>
      <c r="R1739" t="s">
        <v>8345</v>
      </c>
      <c r="S1739" s="14">
        <f t="shared" si="142"/>
        <v>42175.948981481488</v>
      </c>
      <c r="T1739" s="14">
        <f t="shared" si="143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s="11" t="s">
        <v>8323</v>
      </c>
      <c r="R1740" t="s">
        <v>8345</v>
      </c>
      <c r="S1740" s="14">
        <f t="shared" si="142"/>
        <v>41884.874328703707</v>
      </c>
      <c r="T1740" s="14">
        <f t="shared" si="143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s="11" t="s">
        <v>8323</v>
      </c>
      <c r="R1741" t="s">
        <v>8345</v>
      </c>
      <c r="S1741" s="14">
        <f t="shared" si="142"/>
        <v>42435.874212962968</v>
      </c>
      <c r="T1741" s="14">
        <f t="shared" si="143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 t="str">
        <f t="shared" si="141"/>
        <v>N/A</v>
      </c>
      <c r="Q1742" s="11" t="s">
        <v>8323</v>
      </c>
      <c r="R1742" t="s">
        <v>8345</v>
      </c>
      <c r="S1742" s="14">
        <f t="shared" si="142"/>
        <v>42171.817384259266</v>
      </c>
      <c r="T1742" s="14">
        <f t="shared" si="143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 s="11" t="s">
        <v>8336</v>
      </c>
      <c r="R1743" t="s">
        <v>8337</v>
      </c>
      <c r="S1743" s="14">
        <f t="shared" si="142"/>
        <v>42120.628136574072</v>
      </c>
      <c r="T1743" s="14">
        <f t="shared" si="143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s="11" t="s">
        <v>8336</v>
      </c>
      <c r="R1744" t="s">
        <v>8337</v>
      </c>
      <c r="S1744" s="14">
        <f t="shared" si="142"/>
        <v>42710.876967592587</v>
      </c>
      <c r="T1744" s="14">
        <f t="shared" si="143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s="11" t="s">
        <v>8336</v>
      </c>
      <c r="R1745" t="s">
        <v>8337</v>
      </c>
      <c r="S1745" s="14">
        <f t="shared" si="142"/>
        <v>42586.925636574073</v>
      </c>
      <c r="T1745" s="14">
        <f t="shared" si="143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 s="11" t="s">
        <v>8336</v>
      </c>
      <c r="R1746" t="s">
        <v>8337</v>
      </c>
      <c r="S1746" s="14">
        <f t="shared" si="142"/>
        <v>42026.605057870373</v>
      </c>
      <c r="T1746" s="14">
        <f t="shared" si="143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s="11" t="s">
        <v>8336</v>
      </c>
      <c r="R1747" t="s">
        <v>8337</v>
      </c>
      <c r="S1747" s="14">
        <f t="shared" si="142"/>
        <v>42690.259699074071</v>
      </c>
      <c r="T1747" s="14">
        <f t="shared" si="143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s="11" t="s">
        <v>8336</v>
      </c>
      <c r="R1748" t="s">
        <v>8337</v>
      </c>
      <c r="S1748" s="14">
        <f t="shared" si="142"/>
        <v>42668.176701388889</v>
      </c>
      <c r="T1748" s="14">
        <f t="shared" si="143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 s="11" t="s">
        <v>8336</v>
      </c>
      <c r="R1749" t="s">
        <v>8337</v>
      </c>
      <c r="S1749" s="14">
        <f t="shared" si="142"/>
        <v>42292.435532407413</v>
      </c>
      <c r="T1749" s="14">
        <f t="shared" si="143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s="11" t="s">
        <v>8336</v>
      </c>
      <c r="R1750" t="s">
        <v>8337</v>
      </c>
      <c r="S1750" s="14">
        <f t="shared" si="142"/>
        <v>42219.950729166667</v>
      </c>
      <c r="T1750" s="14">
        <f t="shared" si="143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s="11" t="s">
        <v>8336</v>
      </c>
      <c r="R1751" t="s">
        <v>8337</v>
      </c>
      <c r="S1751" s="14">
        <f t="shared" si="142"/>
        <v>42758.975937499999</v>
      </c>
      <c r="T1751" s="14">
        <f t="shared" si="143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s="11" t="s">
        <v>8336</v>
      </c>
      <c r="R1752" t="s">
        <v>8337</v>
      </c>
      <c r="S1752" s="14">
        <f t="shared" si="142"/>
        <v>42454.836851851855</v>
      </c>
      <c r="T1752" s="14">
        <f t="shared" si="143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s="11" t="s">
        <v>8336</v>
      </c>
      <c r="R1753" t="s">
        <v>8337</v>
      </c>
      <c r="S1753" s="14">
        <f t="shared" si="142"/>
        <v>42052.7815162037</v>
      </c>
      <c r="T1753" s="14">
        <f t="shared" si="143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 s="11" t="s">
        <v>8336</v>
      </c>
      <c r="R1754" t="s">
        <v>8337</v>
      </c>
      <c r="S1754" s="14">
        <f t="shared" si="142"/>
        <v>42627.253263888888</v>
      </c>
      <c r="T1754" s="14">
        <f t="shared" si="143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s="11" t="s">
        <v>8336</v>
      </c>
      <c r="R1755" t="s">
        <v>8337</v>
      </c>
      <c r="S1755" s="14">
        <f t="shared" si="142"/>
        <v>42420.74962962963</v>
      </c>
      <c r="T1755" s="14">
        <f t="shared" si="143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s="11" t="s">
        <v>8336</v>
      </c>
      <c r="R1756" t="s">
        <v>8337</v>
      </c>
      <c r="S1756" s="14">
        <f t="shared" si="142"/>
        <v>42067.876770833333</v>
      </c>
      <c r="T1756" s="14">
        <f t="shared" si="143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s="11" t="s">
        <v>8336</v>
      </c>
      <c r="R1757" t="s">
        <v>8337</v>
      </c>
      <c r="S1757" s="14">
        <f t="shared" si="142"/>
        <v>42252.788900462961</v>
      </c>
      <c r="T1757" s="14">
        <f t="shared" si="143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s="11" t="s">
        <v>8336</v>
      </c>
      <c r="R1758" t="s">
        <v>8337</v>
      </c>
      <c r="S1758" s="14">
        <f t="shared" si="142"/>
        <v>42571.167465277773</v>
      </c>
      <c r="T1758" s="14">
        <f t="shared" si="143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s="11" t="s">
        <v>8336</v>
      </c>
      <c r="R1759" t="s">
        <v>8337</v>
      </c>
      <c r="S1759" s="14">
        <f t="shared" si="142"/>
        <v>42733.827349537038</v>
      </c>
      <c r="T1759" s="14">
        <f t="shared" si="143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s="11" t="s">
        <v>8336</v>
      </c>
      <c r="R1760" t="s">
        <v>8337</v>
      </c>
      <c r="S1760" s="14">
        <f t="shared" si="142"/>
        <v>42505.955925925926</v>
      </c>
      <c r="T1760" s="14">
        <f t="shared" si="143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s="11" t="s">
        <v>8336</v>
      </c>
      <c r="R1761" t="s">
        <v>8337</v>
      </c>
      <c r="S1761" s="14">
        <f t="shared" si="142"/>
        <v>42068.829039351855</v>
      </c>
      <c r="T1761" s="14">
        <f t="shared" si="143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s="11" t="s">
        <v>8336</v>
      </c>
      <c r="R1762" t="s">
        <v>8337</v>
      </c>
      <c r="S1762" s="14">
        <f t="shared" si="142"/>
        <v>42405.67260416667</v>
      </c>
      <c r="T1762" s="14">
        <f t="shared" si="143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 s="11" t="s">
        <v>8336</v>
      </c>
      <c r="R1763" t="s">
        <v>8337</v>
      </c>
      <c r="S1763" s="14">
        <f t="shared" si="142"/>
        <v>42209.567824074074</v>
      </c>
      <c r="T1763" s="14">
        <f t="shared" si="143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s="11" t="s">
        <v>8336</v>
      </c>
      <c r="R1764" t="s">
        <v>8337</v>
      </c>
      <c r="S1764" s="14">
        <f t="shared" si="142"/>
        <v>42410.982002314813</v>
      </c>
      <c r="T1764" s="14">
        <f t="shared" si="143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s="11" t="s">
        <v>8336</v>
      </c>
      <c r="R1765" t="s">
        <v>8337</v>
      </c>
      <c r="S1765" s="14">
        <f t="shared" si="142"/>
        <v>42636.868518518517</v>
      </c>
      <c r="T1765" s="14">
        <f t="shared" si="143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 s="11" t="s">
        <v>8336</v>
      </c>
      <c r="R1766" t="s">
        <v>8337</v>
      </c>
      <c r="S1766" s="14">
        <f t="shared" si="142"/>
        <v>41825.485868055555</v>
      </c>
      <c r="T1766" s="14">
        <f t="shared" si="143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s="11" t="s">
        <v>8336</v>
      </c>
      <c r="R1767" t="s">
        <v>8337</v>
      </c>
      <c r="S1767" s="14">
        <f t="shared" si="142"/>
        <v>41834.980462962965</v>
      </c>
      <c r="T1767" s="14">
        <f t="shared" si="143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 t="str">
        <f t="shared" si="141"/>
        <v>N/A</v>
      </c>
      <c r="Q1768" s="11" t="s">
        <v>8336</v>
      </c>
      <c r="R1768" t="s">
        <v>8337</v>
      </c>
      <c r="S1768" s="14">
        <f t="shared" si="142"/>
        <v>41855.859814814816</v>
      </c>
      <c r="T1768" s="14">
        <f t="shared" si="143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s="11" t="s">
        <v>8336</v>
      </c>
      <c r="R1769" t="s">
        <v>8337</v>
      </c>
      <c r="S1769" s="14">
        <f t="shared" si="142"/>
        <v>41824.658379629633</v>
      </c>
      <c r="T1769" s="14">
        <f t="shared" si="143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s="11" t="s">
        <v>8336</v>
      </c>
      <c r="R1770" t="s">
        <v>8337</v>
      </c>
      <c r="S1770" s="14">
        <f t="shared" si="142"/>
        <v>41849.560694444444</v>
      </c>
      <c r="T1770" s="14">
        <f t="shared" si="143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s="11" t="s">
        <v>8336</v>
      </c>
      <c r="R1771" t="s">
        <v>8337</v>
      </c>
      <c r="S1771" s="14">
        <f t="shared" si="142"/>
        <v>41987.818969907406</v>
      </c>
      <c r="T1771" s="14">
        <f t="shared" si="143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s="11" t="s">
        <v>8336</v>
      </c>
      <c r="R1772" t="s">
        <v>8337</v>
      </c>
      <c r="S1772" s="14">
        <f t="shared" si="142"/>
        <v>41891.780023148152</v>
      </c>
      <c r="T1772" s="14">
        <f t="shared" si="143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 s="11" t="s">
        <v>8336</v>
      </c>
      <c r="R1773" t="s">
        <v>8337</v>
      </c>
      <c r="S1773" s="14">
        <f t="shared" si="142"/>
        <v>41905.979629629634</v>
      </c>
      <c r="T1773" s="14">
        <f t="shared" si="143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 s="11" t="s">
        <v>8336</v>
      </c>
      <c r="R1774" t="s">
        <v>8337</v>
      </c>
      <c r="S1774" s="14">
        <f t="shared" si="142"/>
        <v>41766.718009259261</v>
      </c>
      <c r="T1774" s="14">
        <f t="shared" si="143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s="11" t="s">
        <v>8336</v>
      </c>
      <c r="R1775" t="s">
        <v>8337</v>
      </c>
      <c r="S1775" s="14">
        <f t="shared" si="142"/>
        <v>41978.760393518518</v>
      </c>
      <c r="T1775" s="14">
        <f t="shared" si="143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s="11" t="s">
        <v>8336</v>
      </c>
      <c r="R1776" t="s">
        <v>8337</v>
      </c>
      <c r="S1776" s="14">
        <f t="shared" si="142"/>
        <v>41930.218657407408</v>
      </c>
      <c r="T1776" s="14">
        <f t="shared" si="143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s="11" t="s">
        <v>8336</v>
      </c>
      <c r="R1777" t="s">
        <v>8337</v>
      </c>
      <c r="S1777" s="14">
        <f t="shared" si="142"/>
        <v>41891.976388888892</v>
      </c>
      <c r="T1777" s="14">
        <f t="shared" si="143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 s="11" t="s">
        <v>8336</v>
      </c>
      <c r="R1778" t="s">
        <v>8337</v>
      </c>
      <c r="S1778" s="14">
        <f t="shared" si="142"/>
        <v>41905.95684027778</v>
      </c>
      <c r="T1778" s="14">
        <f t="shared" si="143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s="11" t="s">
        <v>8336</v>
      </c>
      <c r="R1779" t="s">
        <v>8337</v>
      </c>
      <c r="S1779" s="14">
        <f t="shared" si="142"/>
        <v>42025.357094907406</v>
      </c>
      <c r="T1779" s="14">
        <f t="shared" si="143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s="11" t="s">
        <v>8336</v>
      </c>
      <c r="R1780" t="s">
        <v>8337</v>
      </c>
      <c r="S1780" s="14">
        <f t="shared" si="142"/>
        <v>42045.86336805555</v>
      </c>
      <c r="T1780" s="14">
        <f t="shared" si="143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s="11" t="s">
        <v>8336</v>
      </c>
      <c r="R1781" t="s">
        <v>8337</v>
      </c>
      <c r="S1781" s="14">
        <f t="shared" si="142"/>
        <v>42585.691898148143</v>
      </c>
      <c r="T1781" s="14">
        <f t="shared" si="143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s="11" t="s">
        <v>8336</v>
      </c>
      <c r="R1782" t="s">
        <v>8337</v>
      </c>
      <c r="S1782" s="14">
        <f t="shared" si="142"/>
        <v>42493.600810185191</v>
      </c>
      <c r="T1782" s="14">
        <f t="shared" si="143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s="11" t="s">
        <v>8336</v>
      </c>
      <c r="R1783" t="s">
        <v>8337</v>
      </c>
      <c r="S1783" s="14">
        <f t="shared" si="142"/>
        <v>42597.617418981477</v>
      </c>
      <c r="T1783" s="14">
        <f t="shared" si="143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s="11" t="s">
        <v>8336</v>
      </c>
      <c r="R1784" t="s">
        <v>8337</v>
      </c>
      <c r="S1784" s="14">
        <f t="shared" si="142"/>
        <v>42388.575104166666</v>
      </c>
      <c r="T1784" s="14">
        <f t="shared" si="143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s="11" t="s">
        <v>8336</v>
      </c>
      <c r="R1785" t="s">
        <v>8337</v>
      </c>
      <c r="S1785" s="14">
        <f t="shared" si="142"/>
        <v>42115.949976851851</v>
      </c>
      <c r="T1785" s="14">
        <f t="shared" si="143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s="11" t="s">
        <v>8336</v>
      </c>
      <c r="R1786" t="s">
        <v>8337</v>
      </c>
      <c r="S1786" s="14">
        <f t="shared" si="142"/>
        <v>42003.655555555553</v>
      </c>
      <c r="T1786" s="14">
        <f t="shared" si="143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s="11" t="s">
        <v>8336</v>
      </c>
      <c r="R1787" t="s">
        <v>8337</v>
      </c>
      <c r="S1787" s="14">
        <f t="shared" si="142"/>
        <v>41897.134895833333</v>
      </c>
      <c r="T1787" s="14">
        <f t="shared" si="143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s="11" t="s">
        <v>8336</v>
      </c>
      <c r="R1788" t="s">
        <v>8337</v>
      </c>
      <c r="S1788" s="14">
        <f t="shared" si="142"/>
        <v>41958.550659722227</v>
      </c>
      <c r="T1788" s="14">
        <f t="shared" si="143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s="11" t="s">
        <v>8336</v>
      </c>
      <c r="R1789" t="s">
        <v>8337</v>
      </c>
      <c r="S1789" s="14">
        <f t="shared" si="142"/>
        <v>42068.65552083333</v>
      </c>
      <c r="T1789" s="14">
        <f t="shared" si="143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s="11" t="s">
        <v>8336</v>
      </c>
      <c r="R1790" t="s">
        <v>8337</v>
      </c>
      <c r="S1790" s="14">
        <f t="shared" si="142"/>
        <v>41913.94840277778</v>
      </c>
      <c r="T1790" s="14">
        <f t="shared" si="143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s="11" t="s">
        <v>8336</v>
      </c>
      <c r="R1791" t="s">
        <v>8337</v>
      </c>
      <c r="S1791" s="14">
        <f t="shared" si="142"/>
        <v>41956.250034722223</v>
      </c>
      <c r="T1791" s="14">
        <f t="shared" si="143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s="11" t="s">
        <v>8336</v>
      </c>
      <c r="R1792" t="s">
        <v>8337</v>
      </c>
      <c r="S1792" s="14">
        <f t="shared" si="142"/>
        <v>42010.674513888895</v>
      </c>
      <c r="T1792" s="14">
        <f t="shared" si="143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s="11" t="s">
        <v>8336</v>
      </c>
      <c r="R1793" t="s">
        <v>8337</v>
      </c>
      <c r="S1793" s="14">
        <f t="shared" si="142"/>
        <v>41973.740335648152</v>
      </c>
      <c r="T1793" s="14">
        <f t="shared" si="143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s="11" t="s">
        <v>8336</v>
      </c>
      <c r="R1794" t="s">
        <v>8337</v>
      </c>
      <c r="S1794" s="14">
        <f t="shared" si="142"/>
        <v>42189.031041666662</v>
      </c>
      <c r="T1794" s="14">
        <f t="shared" si="143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4">
        <f t="shared" si="142"/>
        <v>41940.89166666667</v>
      </c>
      <c r="T1795" s="14">
        <f t="shared" si="143"/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IFERROR(ROUND(E1802/D1802*100,0),"N/A")</f>
        <v>20</v>
      </c>
      <c r="P1802">
        <f t="shared" ref="P1802:P1865" si="146">IFERROR(ROUND(E1802/L1802,2),"N/A")</f>
        <v>83.72</v>
      </c>
      <c r="Q1802" s="11" t="s">
        <v>8336</v>
      </c>
      <c r="R1802" t="s">
        <v>8337</v>
      </c>
      <c r="S1802" s="14">
        <f t="shared" ref="S1802:S1865" si="147">(((J1802/60)/60)/24)+DATE(1970,1,1)</f>
        <v>42623.606134259258</v>
      </c>
      <c r="T1802" s="14">
        <f t="shared" ref="T1802:T1865" si="148">(((I1802/60)/60)/24)+DATE(1970,1,1)</f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 s="11" t="s">
        <v>8336</v>
      </c>
      <c r="R1803" t="s">
        <v>8337</v>
      </c>
      <c r="S1803" s="14">
        <f t="shared" si="147"/>
        <v>42321.660509259258</v>
      </c>
      <c r="T1803" s="14">
        <f t="shared" si="148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s="11" t="s">
        <v>8336</v>
      </c>
      <c r="R1804" t="s">
        <v>8337</v>
      </c>
      <c r="S1804" s="14">
        <f t="shared" si="147"/>
        <v>42159.47256944445</v>
      </c>
      <c r="T1804" s="14">
        <f t="shared" si="148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s="11" t="s">
        <v>8336</v>
      </c>
      <c r="R1805" t="s">
        <v>8337</v>
      </c>
      <c r="S1805" s="14">
        <f t="shared" si="147"/>
        <v>42018.071550925932</v>
      </c>
      <c r="T1805" s="14">
        <f t="shared" si="148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s="11" t="s">
        <v>8336</v>
      </c>
      <c r="R1806" t="s">
        <v>8337</v>
      </c>
      <c r="S1806" s="14">
        <f t="shared" si="147"/>
        <v>42282.678287037037</v>
      </c>
      <c r="T1806" s="14">
        <f t="shared" si="148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s="11" t="s">
        <v>8336</v>
      </c>
      <c r="R1807" t="s">
        <v>8337</v>
      </c>
      <c r="S1807" s="14">
        <f t="shared" si="147"/>
        <v>42247.803912037038</v>
      </c>
      <c r="T1807" s="14">
        <f t="shared" si="148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 s="11" t="s">
        <v>8336</v>
      </c>
      <c r="R1808" t="s">
        <v>8337</v>
      </c>
      <c r="S1808" s="14">
        <f t="shared" si="147"/>
        <v>41877.638298611113</v>
      </c>
      <c r="T1808" s="14">
        <f t="shared" si="148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s="11" t="s">
        <v>8336</v>
      </c>
      <c r="R1809" t="s">
        <v>8337</v>
      </c>
      <c r="S1809" s="14">
        <f t="shared" si="147"/>
        <v>41880.068437499998</v>
      </c>
      <c r="T1809" s="14">
        <f t="shared" si="148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s="11" t="s">
        <v>8336</v>
      </c>
      <c r="R1810" t="s">
        <v>8337</v>
      </c>
      <c r="S1810" s="14">
        <f t="shared" si="147"/>
        <v>42742.680902777778</v>
      </c>
      <c r="T1810" s="14">
        <f t="shared" si="148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s="11" t="s">
        <v>8336</v>
      </c>
      <c r="R1811" t="s">
        <v>8337</v>
      </c>
      <c r="S1811" s="14">
        <f t="shared" si="147"/>
        <v>42029.907858796301</v>
      </c>
      <c r="T1811" s="14">
        <f t="shared" si="148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s="11" t="s">
        <v>8336</v>
      </c>
      <c r="R1812" t="s">
        <v>8337</v>
      </c>
      <c r="S1812" s="14">
        <f t="shared" si="147"/>
        <v>41860.91002314815</v>
      </c>
      <c r="T1812" s="14">
        <f t="shared" si="148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s="11" t="s">
        <v>8336</v>
      </c>
      <c r="R1813" t="s">
        <v>8337</v>
      </c>
      <c r="S1813" s="14">
        <f t="shared" si="147"/>
        <v>41876.433680555558</v>
      </c>
      <c r="T1813" s="14">
        <f t="shared" si="148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 s="11" t="s">
        <v>8336</v>
      </c>
      <c r="R1814" t="s">
        <v>8337</v>
      </c>
      <c r="S1814" s="14">
        <f t="shared" si="147"/>
        <v>42524.318703703699</v>
      </c>
      <c r="T1814" s="14">
        <f t="shared" si="148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 t="str">
        <f t="shared" si="146"/>
        <v>N/A</v>
      </c>
      <c r="Q1815" s="11" t="s">
        <v>8336</v>
      </c>
      <c r="R1815" t="s">
        <v>8337</v>
      </c>
      <c r="S1815" s="14">
        <f t="shared" si="147"/>
        <v>41829.889027777775</v>
      </c>
      <c r="T1815" s="14">
        <f t="shared" si="148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 s="11" t="s">
        <v>8336</v>
      </c>
      <c r="R1816" t="s">
        <v>8337</v>
      </c>
      <c r="S1816" s="14">
        <f t="shared" si="147"/>
        <v>42033.314074074078</v>
      </c>
      <c r="T1816" s="14">
        <f t="shared" si="148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 t="str">
        <f t="shared" si="146"/>
        <v>N/A</v>
      </c>
      <c r="Q1817" s="11" t="s">
        <v>8336</v>
      </c>
      <c r="R1817" t="s">
        <v>8337</v>
      </c>
      <c r="S1817" s="14">
        <f t="shared" si="147"/>
        <v>42172.906678240746</v>
      </c>
      <c r="T1817" s="14">
        <f t="shared" si="148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s="11" t="s">
        <v>8336</v>
      </c>
      <c r="R1818" t="s">
        <v>8337</v>
      </c>
      <c r="S1818" s="14">
        <f t="shared" si="147"/>
        <v>42548.876192129625</v>
      </c>
      <c r="T1818" s="14">
        <f t="shared" si="148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s="11" t="s">
        <v>8336</v>
      </c>
      <c r="R1819" t="s">
        <v>8337</v>
      </c>
      <c r="S1819" s="14">
        <f t="shared" si="147"/>
        <v>42705.662118055552</v>
      </c>
      <c r="T1819" s="14">
        <f t="shared" si="148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 t="str">
        <f t="shared" si="146"/>
        <v>N/A</v>
      </c>
      <c r="Q1820" s="11" t="s">
        <v>8336</v>
      </c>
      <c r="R1820" t="s">
        <v>8337</v>
      </c>
      <c r="S1820" s="14">
        <f t="shared" si="147"/>
        <v>42067.234375</v>
      </c>
      <c r="T1820" s="14">
        <f t="shared" si="148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s="11" t="s">
        <v>8336</v>
      </c>
      <c r="R1821" t="s">
        <v>8337</v>
      </c>
      <c r="S1821" s="14">
        <f t="shared" si="147"/>
        <v>41820.752268518518</v>
      </c>
      <c r="T1821" s="14">
        <f t="shared" si="148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s="11" t="s">
        <v>8336</v>
      </c>
      <c r="R1822" t="s">
        <v>8337</v>
      </c>
      <c r="S1822" s="14">
        <f t="shared" si="147"/>
        <v>42065.084375000006</v>
      </c>
      <c r="T1822" s="14">
        <f t="shared" si="148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s="11" t="s">
        <v>8323</v>
      </c>
      <c r="R1823" t="s">
        <v>8324</v>
      </c>
      <c r="S1823" s="14">
        <f t="shared" si="147"/>
        <v>40926.319062499999</v>
      </c>
      <c r="T1823" s="14">
        <f t="shared" si="148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s="11" t="s">
        <v>8323</v>
      </c>
      <c r="R1824" t="s">
        <v>8324</v>
      </c>
      <c r="S1824" s="14">
        <f t="shared" si="147"/>
        <v>41634.797013888885</v>
      </c>
      <c r="T1824" s="14">
        <f t="shared" si="148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s="11" t="s">
        <v>8323</v>
      </c>
      <c r="R1825" t="s">
        <v>8324</v>
      </c>
      <c r="S1825" s="14">
        <f t="shared" si="147"/>
        <v>41176.684907407405</v>
      </c>
      <c r="T1825" s="14">
        <f t="shared" si="148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s="11" t="s">
        <v>8323</v>
      </c>
      <c r="R1826" t="s">
        <v>8324</v>
      </c>
      <c r="S1826" s="14">
        <f t="shared" si="147"/>
        <v>41626.916284722225</v>
      </c>
      <c r="T1826" s="14">
        <f t="shared" si="148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s="11" t="s">
        <v>8323</v>
      </c>
      <c r="R1827" t="s">
        <v>8324</v>
      </c>
      <c r="S1827" s="14">
        <f t="shared" si="147"/>
        <v>41443.83452546296</v>
      </c>
      <c r="T1827" s="14">
        <f t="shared" si="148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s="11" t="s">
        <v>8323</v>
      </c>
      <c r="R1828" t="s">
        <v>8324</v>
      </c>
      <c r="S1828" s="14">
        <f t="shared" si="147"/>
        <v>41657.923807870371</v>
      </c>
      <c r="T1828" s="14">
        <f t="shared" si="148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s="11" t="s">
        <v>8323</v>
      </c>
      <c r="R1829" t="s">
        <v>8324</v>
      </c>
      <c r="S1829" s="14">
        <f t="shared" si="147"/>
        <v>40555.325937499998</v>
      </c>
      <c r="T1829" s="14">
        <f t="shared" si="148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s="11" t="s">
        <v>8323</v>
      </c>
      <c r="R1830" t="s">
        <v>8324</v>
      </c>
      <c r="S1830" s="14">
        <f t="shared" si="147"/>
        <v>41736.899652777778</v>
      </c>
      <c r="T1830" s="14">
        <f t="shared" si="148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s="11" t="s">
        <v>8323</v>
      </c>
      <c r="R1831" t="s">
        <v>8324</v>
      </c>
      <c r="S1831" s="14">
        <f t="shared" si="147"/>
        <v>40516.087627314817</v>
      </c>
      <c r="T1831" s="14">
        <f t="shared" si="148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s="11" t="s">
        <v>8323</v>
      </c>
      <c r="R1832" t="s">
        <v>8324</v>
      </c>
      <c r="S1832" s="14">
        <f t="shared" si="147"/>
        <v>41664.684108796297</v>
      </c>
      <c r="T1832" s="14">
        <f t="shared" si="148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s="11" t="s">
        <v>8323</v>
      </c>
      <c r="R1833" t="s">
        <v>8324</v>
      </c>
      <c r="S1833" s="14">
        <f t="shared" si="147"/>
        <v>41026.996099537035</v>
      </c>
      <c r="T1833" s="14">
        <f t="shared" si="148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s="11" t="s">
        <v>8323</v>
      </c>
      <c r="R1834" t="s">
        <v>8324</v>
      </c>
      <c r="S1834" s="14">
        <f t="shared" si="147"/>
        <v>40576.539664351854</v>
      </c>
      <c r="T1834" s="14">
        <f t="shared" si="148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s="11" t="s">
        <v>8323</v>
      </c>
      <c r="R1835" t="s">
        <v>8324</v>
      </c>
      <c r="S1835" s="14">
        <f t="shared" si="147"/>
        <v>41303.044016203705</v>
      </c>
      <c r="T1835" s="14">
        <f t="shared" si="148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s="11" t="s">
        <v>8323</v>
      </c>
      <c r="R1836" t="s">
        <v>8324</v>
      </c>
      <c r="S1836" s="14">
        <f t="shared" si="147"/>
        <v>41988.964062500003</v>
      </c>
      <c r="T1836" s="14">
        <f t="shared" si="148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 s="11" t="s">
        <v>8323</v>
      </c>
      <c r="R1837" t="s">
        <v>8324</v>
      </c>
      <c r="S1837" s="14">
        <f t="shared" si="147"/>
        <v>42430.702210648145</v>
      </c>
      <c r="T1837" s="14">
        <f t="shared" si="148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s="11" t="s">
        <v>8323</v>
      </c>
      <c r="R1838" t="s">
        <v>8324</v>
      </c>
      <c r="S1838" s="14">
        <f t="shared" si="147"/>
        <v>41305.809363425928</v>
      </c>
      <c r="T1838" s="14">
        <f t="shared" si="148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s="11" t="s">
        <v>8323</v>
      </c>
      <c r="R1839" t="s">
        <v>8324</v>
      </c>
      <c r="S1839" s="14">
        <f t="shared" si="147"/>
        <v>40926.047858796301</v>
      </c>
      <c r="T1839" s="14">
        <f t="shared" si="148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s="11" t="s">
        <v>8323</v>
      </c>
      <c r="R1840" t="s">
        <v>8324</v>
      </c>
      <c r="S1840" s="14">
        <f t="shared" si="147"/>
        <v>40788.786539351851</v>
      </c>
      <c r="T1840" s="14">
        <f t="shared" si="148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s="11" t="s">
        <v>8323</v>
      </c>
      <c r="R1841" t="s">
        <v>8324</v>
      </c>
      <c r="S1841" s="14">
        <f t="shared" si="147"/>
        <v>42614.722013888888</v>
      </c>
      <c r="T1841" s="14">
        <f t="shared" si="148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s="11" t="s">
        <v>8323</v>
      </c>
      <c r="R1842" t="s">
        <v>8324</v>
      </c>
      <c r="S1842" s="14">
        <f t="shared" si="147"/>
        <v>41382.096180555556</v>
      </c>
      <c r="T1842" s="14">
        <f t="shared" si="148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s="11" t="s">
        <v>8323</v>
      </c>
      <c r="R1843" t="s">
        <v>8324</v>
      </c>
      <c r="S1843" s="14">
        <f t="shared" si="147"/>
        <v>41745.84542824074</v>
      </c>
      <c r="T1843" s="14">
        <f t="shared" si="148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s="11" t="s">
        <v>8323</v>
      </c>
      <c r="R1844" t="s">
        <v>8324</v>
      </c>
      <c r="S1844" s="14">
        <f t="shared" si="147"/>
        <v>42031.631724537037</v>
      </c>
      <c r="T1844" s="14">
        <f t="shared" si="148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s="11" t="s">
        <v>8323</v>
      </c>
      <c r="R1845" t="s">
        <v>8324</v>
      </c>
      <c r="S1845" s="14">
        <f t="shared" si="147"/>
        <v>40564.994837962964</v>
      </c>
      <c r="T1845" s="14">
        <f t="shared" si="148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s="11" t="s">
        <v>8323</v>
      </c>
      <c r="R1846" t="s">
        <v>8324</v>
      </c>
      <c r="S1846" s="14">
        <f t="shared" si="147"/>
        <v>40666.973541666666</v>
      </c>
      <c r="T1846" s="14">
        <f t="shared" si="148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s="11" t="s">
        <v>8323</v>
      </c>
      <c r="R1847" t="s">
        <v>8324</v>
      </c>
      <c r="S1847" s="14">
        <f t="shared" si="147"/>
        <v>42523.333310185189</v>
      </c>
      <c r="T1847" s="14">
        <f t="shared" si="148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s="11" t="s">
        <v>8323</v>
      </c>
      <c r="R1848" t="s">
        <v>8324</v>
      </c>
      <c r="S1848" s="14">
        <f t="shared" si="147"/>
        <v>41228.650196759263</v>
      </c>
      <c r="T1848" s="14">
        <f t="shared" si="148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s="11" t="s">
        <v>8323</v>
      </c>
      <c r="R1849" t="s">
        <v>8324</v>
      </c>
      <c r="S1849" s="14">
        <f t="shared" si="147"/>
        <v>42094.236481481479</v>
      </c>
      <c r="T1849" s="14">
        <f t="shared" si="148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s="11" t="s">
        <v>8323</v>
      </c>
      <c r="R1850" t="s">
        <v>8324</v>
      </c>
      <c r="S1850" s="14">
        <f t="shared" si="147"/>
        <v>40691.788055555553</v>
      </c>
      <c r="T1850" s="14">
        <f t="shared" si="148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s="11" t="s">
        <v>8323</v>
      </c>
      <c r="R1851" t="s">
        <v>8324</v>
      </c>
      <c r="S1851" s="14">
        <f t="shared" si="147"/>
        <v>41169.845590277779</v>
      </c>
      <c r="T1851" s="14">
        <f t="shared" si="148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s="11" t="s">
        <v>8323</v>
      </c>
      <c r="R1852" t="s">
        <v>8324</v>
      </c>
      <c r="S1852" s="14">
        <f t="shared" si="147"/>
        <v>41800.959490740745</v>
      </c>
      <c r="T1852" s="14">
        <f t="shared" si="148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s="11" t="s">
        <v>8323</v>
      </c>
      <c r="R1853" t="s">
        <v>8324</v>
      </c>
      <c r="S1853" s="14">
        <f t="shared" si="147"/>
        <v>41827.906689814816</v>
      </c>
      <c r="T1853" s="14">
        <f t="shared" si="148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s="11" t="s">
        <v>8323</v>
      </c>
      <c r="R1854" t="s">
        <v>8324</v>
      </c>
      <c r="S1854" s="14">
        <f t="shared" si="147"/>
        <v>42081.77143518519</v>
      </c>
      <c r="T1854" s="14">
        <f t="shared" si="148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s="11" t="s">
        <v>8323</v>
      </c>
      <c r="R1855" t="s">
        <v>8324</v>
      </c>
      <c r="S1855" s="14">
        <f t="shared" si="147"/>
        <v>41177.060381944444</v>
      </c>
      <c r="T1855" s="14">
        <f t="shared" si="148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s="11" t="s">
        <v>8323</v>
      </c>
      <c r="R1856" t="s">
        <v>8324</v>
      </c>
      <c r="S1856" s="14">
        <f t="shared" si="147"/>
        <v>41388.021261574075</v>
      </c>
      <c r="T1856" s="14">
        <f t="shared" si="148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s="11" t="s">
        <v>8323</v>
      </c>
      <c r="R1857" t="s">
        <v>8324</v>
      </c>
      <c r="S1857" s="14">
        <f t="shared" si="147"/>
        <v>41600.538657407407</v>
      </c>
      <c r="T1857" s="14">
        <f t="shared" si="148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s="11" t="s">
        <v>8323</v>
      </c>
      <c r="R1858" t="s">
        <v>8324</v>
      </c>
      <c r="S1858" s="14">
        <f t="shared" si="147"/>
        <v>41817.854999999996</v>
      </c>
      <c r="T1858" s="14">
        <f t="shared" si="148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4">
        <f t="shared" si="147"/>
        <v>41864.76866898148</v>
      </c>
      <c r="T1859" s="14">
        <f t="shared" si="148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str">
        <f t="shared" si="146"/>
        <v>N/A</v>
      </c>
      <c r="Q1863" s="11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IFERROR(ROUND(E1866/D1866*100,0),"N/A")</f>
        <v>43</v>
      </c>
      <c r="P1866">
        <f t="shared" ref="P1866:P1929" si="151">IFERROR(ROUND(E1866/L1866,2),"N/A")</f>
        <v>58.08</v>
      </c>
      <c r="Q1866" s="11" t="s">
        <v>8331</v>
      </c>
      <c r="R1866" t="s">
        <v>8333</v>
      </c>
      <c r="S1866" s="14">
        <f t="shared" ref="S1866:S1929" si="152">(((J1866/60)/60)/24)+DATE(1970,1,1)</f>
        <v>41733.716435185182</v>
      </c>
      <c r="T1866" s="14">
        <f t="shared" ref="T1866:T1929" si="153">(((I1866/60)/60)/24)+DATE(1970,1,1)</f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 s="11" t="s">
        <v>8331</v>
      </c>
      <c r="R1867" t="s">
        <v>8333</v>
      </c>
      <c r="S1867" s="14">
        <f t="shared" si="152"/>
        <v>42645.367442129631</v>
      </c>
      <c r="T1867" s="14">
        <f t="shared" si="153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s="11" t="s">
        <v>8331</v>
      </c>
      <c r="R1868" t="s">
        <v>8333</v>
      </c>
      <c r="S1868" s="14">
        <f t="shared" si="152"/>
        <v>42742.246493055558</v>
      </c>
      <c r="T1868" s="14">
        <f t="shared" si="153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s="11" t="s">
        <v>8331</v>
      </c>
      <c r="R1869" t="s">
        <v>8333</v>
      </c>
      <c r="S1869" s="14">
        <f t="shared" si="152"/>
        <v>42649.924907407403</v>
      </c>
      <c r="T1869" s="14">
        <f t="shared" si="153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s="11" t="s">
        <v>8331</v>
      </c>
      <c r="R1870" t="s">
        <v>8333</v>
      </c>
      <c r="S1870" s="14">
        <f t="shared" si="152"/>
        <v>42328.779224537036</v>
      </c>
      <c r="T1870" s="14">
        <f t="shared" si="153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 t="str">
        <f t="shared" si="151"/>
        <v>N/A</v>
      </c>
      <c r="Q1871" s="11" t="s">
        <v>8331</v>
      </c>
      <c r="R1871" t="s">
        <v>8333</v>
      </c>
      <c r="S1871" s="14">
        <f t="shared" si="152"/>
        <v>42709.002881944441</v>
      </c>
      <c r="T1871" s="14">
        <f t="shared" si="153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s="11" t="s">
        <v>8331</v>
      </c>
      <c r="R1872" t="s">
        <v>8333</v>
      </c>
      <c r="S1872" s="14">
        <f t="shared" si="152"/>
        <v>42371.355729166666</v>
      </c>
      <c r="T1872" s="14">
        <f t="shared" si="153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s="11" t="s">
        <v>8331</v>
      </c>
      <c r="R1873" t="s">
        <v>8333</v>
      </c>
      <c r="S1873" s="14">
        <f t="shared" si="152"/>
        <v>41923.783576388887</v>
      </c>
      <c r="T1873" s="14">
        <f t="shared" si="153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s="11" t="s">
        <v>8331</v>
      </c>
      <c r="R1874" t="s">
        <v>8333</v>
      </c>
      <c r="S1874" s="14">
        <f t="shared" si="152"/>
        <v>42155.129652777774</v>
      </c>
      <c r="T1874" s="14">
        <f t="shared" si="153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s="11" t="s">
        <v>8331</v>
      </c>
      <c r="R1875" t="s">
        <v>8333</v>
      </c>
      <c r="S1875" s="14">
        <f t="shared" si="152"/>
        <v>42164.615856481483</v>
      </c>
      <c r="T1875" s="14">
        <f t="shared" si="153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s="11" t="s">
        <v>8331</v>
      </c>
      <c r="R1876" t="s">
        <v>8333</v>
      </c>
      <c r="S1876" s="14">
        <f t="shared" si="152"/>
        <v>42529.969131944439</v>
      </c>
      <c r="T1876" s="14">
        <f t="shared" si="153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s="11" t="s">
        <v>8331</v>
      </c>
      <c r="R1877" t="s">
        <v>8333</v>
      </c>
      <c r="S1877" s="14">
        <f t="shared" si="152"/>
        <v>42528.899398148147</v>
      </c>
      <c r="T1877" s="14">
        <f t="shared" si="153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 t="str">
        <f t="shared" si="151"/>
        <v>N/A</v>
      </c>
      <c r="Q1878" s="11" t="s">
        <v>8331</v>
      </c>
      <c r="R1878" t="s">
        <v>8333</v>
      </c>
      <c r="S1878" s="14">
        <f t="shared" si="152"/>
        <v>41776.284780092588</v>
      </c>
      <c r="T1878" s="14">
        <f t="shared" si="153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 t="str">
        <f t="shared" si="151"/>
        <v>N/A</v>
      </c>
      <c r="Q1879" s="11" t="s">
        <v>8331</v>
      </c>
      <c r="R1879" t="s">
        <v>8333</v>
      </c>
      <c r="S1879" s="14">
        <f t="shared" si="152"/>
        <v>42035.029224537036</v>
      </c>
      <c r="T1879" s="14">
        <f t="shared" si="153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 t="str">
        <f t="shared" si="151"/>
        <v>N/A</v>
      </c>
      <c r="Q1880" s="11" t="s">
        <v>8331</v>
      </c>
      <c r="R1880" t="s">
        <v>8333</v>
      </c>
      <c r="S1880" s="14">
        <f t="shared" si="152"/>
        <v>41773.008738425924</v>
      </c>
      <c r="T1880" s="14">
        <f t="shared" si="153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s="11" t="s">
        <v>8331</v>
      </c>
      <c r="R1881" t="s">
        <v>8333</v>
      </c>
      <c r="S1881" s="14">
        <f t="shared" si="152"/>
        <v>42413.649641203709</v>
      </c>
      <c r="T1881" s="14">
        <f t="shared" si="153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 s="11" t="s">
        <v>8331</v>
      </c>
      <c r="R1882" t="s">
        <v>8333</v>
      </c>
      <c r="S1882" s="14">
        <f t="shared" si="152"/>
        <v>42430.566898148143</v>
      </c>
      <c r="T1882" s="14">
        <f t="shared" si="153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s="11" t="s">
        <v>8323</v>
      </c>
      <c r="R1883" t="s">
        <v>8327</v>
      </c>
      <c r="S1883" s="14">
        <f t="shared" si="152"/>
        <v>42043.152650462958</v>
      </c>
      <c r="T1883" s="14">
        <f t="shared" si="153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s="11" t="s">
        <v>8323</v>
      </c>
      <c r="R1884" t="s">
        <v>8327</v>
      </c>
      <c r="S1884" s="14">
        <f t="shared" si="152"/>
        <v>41067.949212962965</v>
      </c>
      <c r="T1884" s="14">
        <f t="shared" si="153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s="11" t="s">
        <v>8323</v>
      </c>
      <c r="R1885" t="s">
        <v>8327</v>
      </c>
      <c r="S1885" s="14">
        <f t="shared" si="152"/>
        <v>40977.948009259257</v>
      </c>
      <c r="T1885" s="14">
        <f t="shared" si="153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s="11" t="s">
        <v>8323</v>
      </c>
      <c r="R1886" t="s">
        <v>8327</v>
      </c>
      <c r="S1886" s="14">
        <f t="shared" si="152"/>
        <v>41205.198321759257</v>
      </c>
      <c r="T1886" s="14">
        <f t="shared" si="153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s="11" t="s">
        <v>8323</v>
      </c>
      <c r="R1887" t="s">
        <v>8327</v>
      </c>
      <c r="S1887" s="14">
        <f t="shared" si="152"/>
        <v>41099.093865740739</v>
      </c>
      <c r="T1887" s="14">
        <f t="shared" si="153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s="11" t="s">
        <v>8323</v>
      </c>
      <c r="R1888" t="s">
        <v>8327</v>
      </c>
      <c r="S1888" s="14">
        <f t="shared" si="152"/>
        <v>41925.906689814816</v>
      </c>
      <c r="T1888" s="14">
        <f t="shared" si="153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s="11" t="s">
        <v>8323</v>
      </c>
      <c r="R1889" t="s">
        <v>8327</v>
      </c>
      <c r="S1889" s="14">
        <f t="shared" si="152"/>
        <v>42323.800138888888</v>
      </c>
      <c r="T1889" s="14">
        <f t="shared" si="153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s="11" t="s">
        <v>8323</v>
      </c>
      <c r="R1890" t="s">
        <v>8327</v>
      </c>
      <c r="S1890" s="14">
        <f t="shared" si="152"/>
        <v>40299.239953703705</v>
      </c>
      <c r="T1890" s="14">
        <f t="shared" si="153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s="11" t="s">
        <v>8323</v>
      </c>
      <c r="R1891" t="s">
        <v>8327</v>
      </c>
      <c r="S1891" s="14">
        <f t="shared" si="152"/>
        <v>41299.793356481481</v>
      </c>
      <c r="T1891" s="14">
        <f t="shared" si="153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s="11" t="s">
        <v>8323</v>
      </c>
      <c r="R1892" t="s">
        <v>8327</v>
      </c>
      <c r="S1892" s="14">
        <f t="shared" si="152"/>
        <v>41228.786203703705</v>
      </c>
      <c r="T1892" s="14">
        <f t="shared" si="153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s="11" t="s">
        <v>8323</v>
      </c>
      <c r="R1893" t="s">
        <v>8327</v>
      </c>
      <c r="S1893" s="14">
        <f t="shared" si="152"/>
        <v>40335.798078703701</v>
      </c>
      <c r="T1893" s="14">
        <f t="shared" si="153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s="11" t="s">
        <v>8323</v>
      </c>
      <c r="R1894" t="s">
        <v>8327</v>
      </c>
      <c r="S1894" s="14">
        <f t="shared" si="152"/>
        <v>40671.637511574074</v>
      </c>
      <c r="T1894" s="14">
        <f t="shared" si="153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s="11" t="s">
        <v>8323</v>
      </c>
      <c r="R1895" t="s">
        <v>8327</v>
      </c>
      <c r="S1895" s="14">
        <f t="shared" si="152"/>
        <v>40632.94195601852</v>
      </c>
      <c r="T1895" s="14">
        <f t="shared" si="153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s="11" t="s">
        <v>8323</v>
      </c>
      <c r="R1896" t="s">
        <v>8327</v>
      </c>
      <c r="S1896" s="14">
        <f t="shared" si="152"/>
        <v>40920.904895833337</v>
      </c>
      <c r="T1896" s="14">
        <f t="shared" si="153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s="11" t="s">
        <v>8323</v>
      </c>
      <c r="R1897" t="s">
        <v>8327</v>
      </c>
      <c r="S1897" s="14">
        <f t="shared" si="152"/>
        <v>42267.746782407412</v>
      </c>
      <c r="T1897" s="14">
        <f t="shared" si="153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s="11" t="s">
        <v>8323</v>
      </c>
      <c r="R1898" t="s">
        <v>8327</v>
      </c>
      <c r="S1898" s="14">
        <f t="shared" si="152"/>
        <v>40981.710243055553</v>
      </c>
      <c r="T1898" s="14">
        <f t="shared" si="153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s="11" t="s">
        <v>8323</v>
      </c>
      <c r="R1899" t="s">
        <v>8327</v>
      </c>
      <c r="S1899" s="14">
        <f t="shared" si="152"/>
        <v>41680.583402777782</v>
      </c>
      <c r="T1899" s="14">
        <f t="shared" si="153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s="11" t="s">
        <v>8323</v>
      </c>
      <c r="R1900" t="s">
        <v>8327</v>
      </c>
      <c r="S1900" s="14">
        <f t="shared" si="152"/>
        <v>42366.192974537036</v>
      </c>
      <c r="T1900" s="14">
        <f t="shared" si="153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s="11" t="s">
        <v>8323</v>
      </c>
      <c r="R1901" t="s">
        <v>8327</v>
      </c>
      <c r="S1901" s="14">
        <f t="shared" si="152"/>
        <v>42058.941736111112</v>
      </c>
      <c r="T1901" s="14">
        <f t="shared" si="153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s="11" t="s">
        <v>8323</v>
      </c>
      <c r="R1902" t="s">
        <v>8327</v>
      </c>
      <c r="S1902" s="14">
        <f t="shared" si="152"/>
        <v>41160.871886574074</v>
      </c>
      <c r="T1902" s="14">
        <f t="shared" si="153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 s="11" t="s">
        <v>8317</v>
      </c>
      <c r="R1903" t="s">
        <v>8346</v>
      </c>
      <c r="S1903" s="14">
        <f t="shared" si="152"/>
        <v>42116.54315972222</v>
      </c>
      <c r="T1903" s="14">
        <f t="shared" si="153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s="11" t="s">
        <v>8317</v>
      </c>
      <c r="R1904" t="s">
        <v>8346</v>
      </c>
      <c r="S1904" s="14">
        <f t="shared" si="152"/>
        <v>42037.789895833332</v>
      </c>
      <c r="T1904" s="14">
        <f t="shared" si="153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s="11" t="s">
        <v>8317</v>
      </c>
      <c r="R1905" t="s">
        <v>8346</v>
      </c>
      <c r="S1905" s="14">
        <f t="shared" si="152"/>
        <v>42702.770729166667</v>
      </c>
      <c r="T1905" s="14">
        <f t="shared" si="153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s="11" t="s">
        <v>8317</v>
      </c>
      <c r="R1906" t="s">
        <v>8346</v>
      </c>
      <c r="S1906" s="14">
        <f t="shared" si="152"/>
        <v>42326.685428240744</v>
      </c>
      <c r="T1906" s="14">
        <f t="shared" si="153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s="11" t="s">
        <v>8317</v>
      </c>
      <c r="R1907" t="s">
        <v>8346</v>
      </c>
      <c r="S1907" s="14">
        <f t="shared" si="152"/>
        <v>41859.925856481481</v>
      </c>
      <c r="T1907" s="14">
        <f t="shared" si="153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s="11" t="s">
        <v>8317</v>
      </c>
      <c r="R1908" t="s">
        <v>8346</v>
      </c>
      <c r="S1908" s="14">
        <f t="shared" si="152"/>
        <v>42514.671099537038</v>
      </c>
      <c r="T1908" s="14">
        <f t="shared" si="153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s="11" t="s">
        <v>8317</v>
      </c>
      <c r="R1909" t="s">
        <v>8346</v>
      </c>
      <c r="S1909" s="14">
        <f t="shared" si="152"/>
        <v>41767.587094907409</v>
      </c>
      <c r="T1909" s="14">
        <f t="shared" si="153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s="11" t="s">
        <v>8317</v>
      </c>
      <c r="R1910" t="s">
        <v>8346</v>
      </c>
      <c r="S1910" s="14">
        <f t="shared" si="152"/>
        <v>42703.917824074073</v>
      </c>
      <c r="T1910" s="14">
        <f t="shared" si="153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s="11" t="s">
        <v>8317</v>
      </c>
      <c r="R1911" t="s">
        <v>8346</v>
      </c>
      <c r="S1911" s="14">
        <f t="shared" si="152"/>
        <v>41905.429155092592</v>
      </c>
      <c r="T1911" s="14">
        <f t="shared" si="153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s="11" t="s">
        <v>8317</v>
      </c>
      <c r="R1912" t="s">
        <v>8346</v>
      </c>
      <c r="S1912" s="14">
        <f t="shared" si="152"/>
        <v>42264.963159722218</v>
      </c>
      <c r="T1912" s="14">
        <f t="shared" si="153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s="11" t="s">
        <v>8317</v>
      </c>
      <c r="R1913" t="s">
        <v>8346</v>
      </c>
      <c r="S1913" s="14">
        <f t="shared" si="152"/>
        <v>41830.033958333333</v>
      </c>
      <c r="T1913" s="14">
        <f t="shared" si="153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s="11" t="s">
        <v>8317</v>
      </c>
      <c r="R1914" t="s">
        <v>8346</v>
      </c>
      <c r="S1914" s="14">
        <f t="shared" si="152"/>
        <v>42129.226388888885</v>
      </c>
      <c r="T1914" s="14">
        <f t="shared" si="153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s="11" t="s">
        <v>8317</v>
      </c>
      <c r="R1915" t="s">
        <v>8346</v>
      </c>
      <c r="S1915" s="14">
        <f t="shared" si="152"/>
        <v>41890.511319444442</v>
      </c>
      <c r="T1915" s="14">
        <f t="shared" si="153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s="11" t="s">
        <v>8317</v>
      </c>
      <c r="R1916" t="s">
        <v>8346</v>
      </c>
      <c r="S1916" s="14">
        <f t="shared" si="152"/>
        <v>41929.174456018518</v>
      </c>
      <c r="T1916" s="14">
        <f t="shared" si="153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s="11" t="s">
        <v>8317</v>
      </c>
      <c r="R1917" t="s">
        <v>8346</v>
      </c>
      <c r="S1917" s="14">
        <f t="shared" si="152"/>
        <v>41864.04886574074</v>
      </c>
      <c r="T1917" s="14">
        <f t="shared" si="153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s="11" t="s">
        <v>8317</v>
      </c>
      <c r="R1918" t="s">
        <v>8346</v>
      </c>
      <c r="S1918" s="14">
        <f t="shared" si="152"/>
        <v>42656.717303240745</v>
      </c>
      <c r="T1918" s="14">
        <f t="shared" si="153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s="11" t="s">
        <v>8317</v>
      </c>
      <c r="R1919" t="s">
        <v>8346</v>
      </c>
      <c r="S1919" s="14">
        <f t="shared" si="152"/>
        <v>42746.270057870366</v>
      </c>
      <c r="T1919" s="14">
        <f t="shared" si="153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s="11" t="s">
        <v>8317</v>
      </c>
      <c r="R1920" t="s">
        <v>8346</v>
      </c>
      <c r="S1920" s="14">
        <f t="shared" si="152"/>
        <v>41828.789942129632</v>
      </c>
      <c r="T1920" s="14">
        <f t="shared" si="153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s="11" t="s">
        <v>8317</v>
      </c>
      <c r="R1921" t="s">
        <v>8346</v>
      </c>
      <c r="S1921" s="14">
        <f t="shared" si="152"/>
        <v>42113.875567129624</v>
      </c>
      <c r="T1921" s="14">
        <f t="shared" si="153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s="11" t="s">
        <v>8317</v>
      </c>
      <c r="R1922" t="s">
        <v>8346</v>
      </c>
      <c r="S1922" s="14">
        <f t="shared" si="152"/>
        <v>42270.875706018516</v>
      </c>
      <c r="T1922" s="14">
        <f t="shared" si="153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4">
        <f t="shared" si="152"/>
        <v>41074.221562500003</v>
      </c>
      <c r="T1923" s="14">
        <f t="shared" si="153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IFERROR(ROUND(E1930/D1930*100,0),"N/A")</f>
        <v>103</v>
      </c>
      <c r="P1930">
        <f t="shared" ref="P1930:P1993" si="156">IFERROR(ROUND(E1930/L1930,2),"N/A")</f>
        <v>77.349999999999994</v>
      </c>
      <c r="Q1930" s="11" t="s">
        <v>8323</v>
      </c>
      <c r="R1930" t="s">
        <v>8327</v>
      </c>
      <c r="S1930" s="14">
        <f t="shared" ref="S1930:S1993" si="157">(((J1930/60)/60)/24)+DATE(1970,1,1)</f>
        <v>41371.648078703707</v>
      </c>
      <c r="T1930" s="14">
        <f t="shared" ref="T1930:T1993" si="158">(((I1930/60)/60)/24)+DATE(1970,1,1)</f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s="11" t="s">
        <v>8323</v>
      </c>
      <c r="R1931" t="s">
        <v>8327</v>
      </c>
      <c r="S1931" s="14">
        <f t="shared" si="157"/>
        <v>40687.021597222221</v>
      </c>
      <c r="T1931" s="14">
        <f t="shared" si="158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s="11" t="s">
        <v>8323</v>
      </c>
      <c r="R1932" t="s">
        <v>8327</v>
      </c>
      <c r="S1932" s="14">
        <f t="shared" si="157"/>
        <v>41402.558819444443</v>
      </c>
      <c r="T1932" s="14">
        <f t="shared" si="158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s="11" t="s">
        <v>8323</v>
      </c>
      <c r="R1933" t="s">
        <v>8327</v>
      </c>
      <c r="S1933" s="14">
        <f t="shared" si="157"/>
        <v>41037.892465277779</v>
      </c>
      <c r="T1933" s="14">
        <f t="shared" si="158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s="11" t="s">
        <v>8323</v>
      </c>
      <c r="R1934" t="s">
        <v>8327</v>
      </c>
      <c r="S1934" s="14">
        <f t="shared" si="157"/>
        <v>40911.809872685182</v>
      </c>
      <c r="T1934" s="14">
        <f t="shared" si="158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s="11" t="s">
        <v>8323</v>
      </c>
      <c r="R1935" t="s">
        <v>8327</v>
      </c>
      <c r="S1935" s="14">
        <f t="shared" si="157"/>
        <v>41879.130868055552</v>
      </c>
      <c r="T1935" s="14">
        <f t="shared" si="158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s="11" t="s">
        <v>8323</v>
      </c>
      <c r="R1936" t="s">
        <v>8327</v>
      </c>
      <c r="S1936" s="14">
        <f t="shared" si="157"/>
        <v>40865.867141203707</v>
      </c>
      <c r="T1936" s="14">
        <f t="shared" si="158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s="11" t="s">
        <v>8323</v>
      </c>
      <c r="R1937" t="s">
        <v>8327</v>
      </c>
      <c r="S1937" s="14">
        <f t="shared" si="157"/>
        <v>41773.932534722226</v>
      </c>
      <c r="T1937" s="14">
        <f t="shared" si="158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s="11" t="s">
        <v>8323</v>
      </c>
      <c r="R1938" t="s">
        <v>8327</v>
      </c>
      <c r="S1938" s="14">
        <f t="shared" si="157"/>
        <v>40852.889699074076</v>
      </c>
      <c r="T1938" s="14">
        <f t="shared" si="158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s="11" t="s">
        <v>8323</v>
      </c>
      <c r="R1939" t="s">
        <v>8327</v>
      </c>
      <c r="S1939" s="14">
        <f t="shared" si="157"/>
        <v>41059.118993055556</v>
      </c>
      <c r="T1939" s="14">
        <f t="shared" si="158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s="11" t="s">
        <v>8323</v>
      </c>
      <c r="R1940" t="s">
        <v>8327</v>
      </c>
      <c r="S1940" s="14">
        <f t="shared" si="157"/>
        <v>41426.259618055556</v>
      </c>
      <c r="T1940" s="14">
        <f t="shared" si="158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s="11" t="s">
        <v>8323</v>
      </c>
      <c r="R1941" t="s">
        <v>8327</v>
      </c>
      <c r="S1941" s="14">
        <f t="shared" si="157"/>
        <v>41313.985046296293</v>
      </c>
      <c r="T1941" s="14">
        <f t="shared" si="158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s="11" t="s">
        <v>8323</v>
      </c>
      <c r="R1942" t="s">
        <v>8327</v>
      </c>
      <c r="S1942" s="14">
        <f t="shared" si="157"/>
        <v>40670.507326388892</v>
      </c>
      <c r="T1942" s="14">
        <f t="shared" si="158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s="11" t="s">
        <v>8317</v>
      </c>
      <c r="R1943" t="s">
        <v>8347</v>
      </c>
      <c r="S1943" s="14">
        <f t="shared" si="157"/>
        <v>41744.290868055556</v>
      </c>
      <c r="T1943" s="14">
        <f t="shared" si="158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s="11" t="s">
        <v>8317</v>
      </c>
      <c r="R1944" t="s">
        <v>8347</v>
      </c>
      <c r="S1944" s="14">
        <f t="shared" si="157"/>
        <v>40638.828009259261</v>
      </c>
      <c r="T1944" s="14">
        <f t="shared" si="158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s="11" t="s">
        <v>8317</v>
      </c>
      <c r="R1945" t="s">
        <v>8347</v>
      </c>
      <c r="S1945" s="14">
        <f t="shared" si="157"/>
        <v>42548.269861111112</v>
      </c>
      <c r="T1945" s="14">
        <f t="shared" si="158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s="11" t="s">
        <v>8317</v>
      </c>
      <c r="R1946" t="s">
        <v>8347</v>
      </c>
      <c r="S1946" s="14">
        <f t="shared" si="157"/>
        <v>41730.584374999999</v>
      </c>
      <c r="T1946" s="14">
        <f t="shared" si="158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s="11" t="s">
        <v>8317</v>
      </c>
      <c r="R1947" t="s">
        <v>8347</v>
      </c>
      <c r="S1947" s="14">
        <f t="shared" si="157"/>
        <v>42157.251828703709</v>
      </c>
      <c r="T1947" s="14">
        <f t="shared" si="158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s="11" t="s">
        <v>8317</v>
      </c>
      <c r="R1948" t="s">
        <v>8347</v>
      </c>
      <c r="S1948" s="14">
        <f t="shared" si="157"/>
        <v>41689.150011574071</v>
      </c>
      <c r="T1948" s="14">
        <f t="shared" si="158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s="11" t="s">
        <v>8317</v>
      </c>
      <c r="R1949" t="s">
        <v>8347</v>
      </c>
      <c r="S1949" s="14">
        <f t="shared" si="157"/>
        <v>40102.918055555558</v>
      </c>
      <c r="T1949" s="14">
        <f t="shared" si="158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s="11" t="s">
        <v>8317</v>
      </c>
      <c r="R1950" t="s">
        <v>8347</v>
      </c>
      <c r="S1950" s="14">
        <f t="shared" si="157"/>
        <v>42473.604270833333</v>
      </c>
      <c r="T1950" s="14">
        <f t="shared" si="158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 s="11" t="s">
        <v>8317</v>
      </c>
      <c r="R1951" t="s">
        <v>8347</v>
      </c>
      <c r="S1951" s="14">
        <f t="shared" si="157"/>
        <v>41800.423043981478</v>
      </c>
      <c r="T1951" s="14">
        <f t="shared" si="158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s="11" t="s">
        <v>8317</v>
      </c>
      <c r="R1952" t="s">
        <v>8347</v>
      </c>
      <c r="S1952" s="14">
        <f t="shared" si="157"/>
        <v>40624.181400462963</v>
      </c>
      <c r="T1952" s="14">
        <f t="shared" si="158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s="11" t="s">
        <v>8317</v>
      </c>
      <c r="R1953" t="s">
        <v>8347</v>
      </c>
      <c r="S1953" s="14">
        <f t="shared" si="157"/>
        <v>42651.420567129629</v>
      </c>
      <c r="T1953" s="14">
        <f t="shared" si="158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s="11" t="s">
        <v>8317</v>
      </c>
      <c r="R1954" t="s">
        <v>8347</v>
      </c>
      <c r="S1954" s="14">
        <f t="shared" si="157"/>
        <v>41526.60665509259</v>
      </c>
      <c r="T1954" s="14">
        <f t="shared" si="158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s="11" t="s">
        <v>8317</v>
      </c>
      <c r="R1955" t="s">
        <v>8347</v>
      </c>
      <c r="S1955" s="14">
        <f t="shared" si="157"/>
        <v>40941.199826388889</v>
      </c>
      <c r="T1955" s="14">
        <f t="shared" si="158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s="11" t="s">
        <v>8317</v>
      </c>
      <c r="R1956" t="s">
        <v>8347</v>
      </c>
      <c r="S1956" s="14">
        <f t="shared" si="157"/>
        <v>42394.580740740741</v>
      </c>
      <c r="T1956" s="14">
        <f t="shared" si="158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s="11" t="s">
        <v>8317</v>
      </c>
      <c r="R1957" t="s">
        <v>8347</v>
      </c>
      <c r="S1957" s="14">
        <f t="shared" si="157"/>
        <v>41020.271770833337</v>
      </c>
      <c r="T1957" s="14">
        <f t="shared" si="158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s="11" t="s">
        <v>8317</v>
      </c>
      <c r="R1958" t="s">
        <v>8347</v>
      </c>
      <c r="S1958" s="14">
        <f t="shared" si="157"/>
        <v>42067.923668981486</v>
      </c>
      <c r="T1958" s="14">
        <f t="shared" si="158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s="11" t="s">
        <v>8317</v>
      </c>
      <c r="R1959" t="s">
        <v>8347</v>
      </c>
      <c r="S1959" s="14">
        <f t="shared" si="157"/>
        <v>41179.098530092589</v>
      </c>
      <c r="T1959" s="14">
        <f t="shared" si="158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s="11" t="s">
        <v>8317</v>
      </c>
      <c r="R1960" t="s">
        <v>8347</v>
      </c>
      <c r="S1960" s="14">
        <f t="shared" si="157"/>
        <v>41326.987974537034</v>
      </c>
      <c r="T1960" s="14">
        <f t="shared" si="158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s="11" t="s">
        <v>8317</v>
      </c>
      <c r="R1961" t="s">
        <v>8347</v>
      </c>
      <c r="S1961" s="14">
        <f t="shared" si="157"/>
        <v>41871.845601851855</v>
      </c>
      <c r="T1961" s="14">
        <f t="shared" si="158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s="11" t="s">
        <v>8317</v>
      </c>
      <c r="R1962" t="s">
        <v>8347</v>
      </c>
      <c r="S1962" s="14">
        <f t="shared" si="157"/>
        <v>41964.362743055557</v>
      </c>
      <c r="T1962" s="14">
        <f t="shared" si="158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s="11" t="s">
        <v>8317</v>
      </c>
      <c r="R1963" t="s">
        <v>8347</v>
      </c>
      <c r="S1963" s="14">
        <f t="shared" si="157"/>
        <v>41148.194641203707</v>
      </c>
      <c r="T1963" s="14">
        <f t="shared" si="158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s="11" t="s">
        <v>8317</v>
      </c>
      <c r="R1964" t="s">
        <v>8347</v>
      </c>
      <c r="S1964" s="14">
        <f t="shared" si="157"/>
        <v>41742.780509259261</v>
      </c>
      <c r="T1964" s="14">
        <f t="shared" si="158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 s="11" t="s">
        <v>8317</v>
      </c>
      <c r="R1965" t="s">
        <v>8347</v>
      </c>
      <c r="S1965" s="14">
        <f t="shared" si="157"/>
        <v>41863.429791666669</v>
      </c>
      <c r="T1965" s="14">
        <f t="shared" si="158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s="11" t="s">
        <v>8317</v>
      </c>
      <c r="R1966" t="s">
        <v>8347</v>
      </c>
      <c r="S1966" s="14">
        <f t="shared" si="157"/>
        <v>42452.272824074069</v>
      </c>
      <c r="T1966" s="14">
        <f t="shared" si="158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s="11" t="s">
        <v>8317</v>
      </c>
      <c r="R1967" t="s">
        <v>8347</v>
      </c>
      <c r="S1967" s="14">
        <f t="shared" si="157"/>
        <v>40898.089236111111</v>
      </c>
      <c r="T1967" s="14">
        <f t="shared" si="158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s="11" t="s">
        <v>8317</v>
      </c>
      <c r="R1968" t="s">
        <v>8347</v>
      </c>
      <c r="S1968" s="14">
        <f t="shared" si="157"/>
        <v>41835.540486111109</v>
      </c>
      <c r="T1968" s="14">
        <f t="shared" si="158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s="11" t="s">
        <v>8317</v>
      </c>
      <c r="R1969" t="s">
        <v>8347</v>
      </c>
      <c r="S1969" s="14">
        <f t="shared" si="157"/>
        <v>41730.663530092592</v>
      </c>
      <c r="T1969" s="14">
        <f t="shared" si="158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s="11" t="s">
        <v>8317</v>
      </c>
      <c r="R1970" t="s">
        <v>8347</v>
      </c>
      <c r="S1970" s="14">
        <f t="shared" si="157"/>
        <v>42676.586979166663</v>
      </c>
      <c r="T1970" s="14">
        <f t="shared" si="158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 s="11" t="s">
        <v>8317</v>
      </c>
      <c r="R1971" t="s">
        <v>8347</v>
      </c>
      <c r="S1971" s="14">
        <f t="shared" si="157"/>
        <v>42557.792453703703</v>
      </c>
      <c r="T1971" s="14">
        <f t="shared" si="158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s="11" t="s">
        <v>8317</v>
      </c>
      <c r="R1972" t="s">
        <v>8347</v>
      </c>
      <c r="S1972" s="14">
        <f t="shared" si="157"/>
        <v>41324.193298611113</v>
      </c>
      <c r="T1972" s="14">
        <f t="shared" si="158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s="11" t="s">
        <v>8317</v>
      </c>
      <c r="R1973" t="s">
        <v>8347</v>
      </c>
      <c r="S1973" s="14">
        <f t="shared" si="157"/>
        <v>41561.500706018516</v>
      </c>
      <c r="T1973" s="14">
        <f t="shared" si="158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s="11" t="s">
        <v>8317</v>
      </c>
      <c r="R1974" t="s">
        <v>8347</v>
      </c>
      <c r="S1974" s="14">
        <f t="shared" si="157"/>
        <v>41201.012083333335</v>
      </c>
      <c r="T1974" s="14">
        <f t="shared" si="158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s="11" t="s">
        <v>8317</v>
      </c>
      <c r="R1975" t="s">
        <v>8347</v>
      </c>
      <c r="S1975" s="14">
        <f t="shared" si="157"/>
        <v>42549.722962962958</v>
      </c>
      <c r="T1975" s="14">
        <f t="shared" si="158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 s="11" t="s">
        <v>8317</v>
      </c>
      <c r="R1976" t="s">
        <v>8347</v>
      </c>
      <c r="S1976" s="14">
        <f t="shared" si="157"/>
        <v>41445.334131944444</v>
      </c>
      <c r="T1976" s="14">
        <f t="shared" si="158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s="11" t="s">
        <v>8317</v>
      </c>
      <c r="R1977" t="s">
        <v>8347</v>
      </c>
      <c r="S1977" s="14">
        <f t="shared" si="157"/>
        <v>41313.755219907405</v>
      </c>
      <c r="T1977" s="14">
        <f t="shared" si="158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 s="11" t="s">
        <v>8317</v>
      </c>
      <c r="R1978" t="s">
        <v>8347</v>
      </c>
      <c r="S1978" s="14">
        <f t="shared" si="157"/>
        <v>41438.899594907409</v>
      </c>
      <c r="T1978" s="14">
        <f t="shared" si="158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s="11" t="s">
        <v>8317</v>
      </c>
      <c r="R1979" t="s">
        <v>8347</v>
      </c>
      <c r="S1979" s="14">
        <f t="shared" si="157"/>
        <v>42311.216898148152</v>
      </c>
      <c r="T1979" s="14">
        <f t="shared" si="158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s="11" t="s">
        <v>8317</v>
      </c>
      <c r="R1980" t="s">
        <v>8347</v>
      </c>
      <c r="S1980" s="14">
        <f t="shared" si="157"/>
        <v>41039.225601851853</v>
      </c>
      <c r="T1980" s="14">
        <f t="shared" si="158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s="11" t="s">
        <v>8317</v>
      </c>
      <c r="R1981" t="s">
        <v>8347</v>
      </c>
      <c r="S1981" s="14">
        <f t="shared" si="157"/>
        <v>42290.460023148145</v>
      </c>
      <c r="T1981" s="14">
        <f t="shared" si="158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s="11" t="s">
        <v>8317</v>
      </c>
      <c r="R1982" t="s">
        <v>8347</v>
      </c>
      <c r="S1982" s="14">
        <f t="shared" si="157"/>
        <v>42423.542384259257</v>
      </c>
      <c r="T1982" s="14">
        <f t="shared" si="158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s="11" t="s">
        <v>8336</v>
      </c>
      <c r="R1983" t="s">
        <v>8348</v>
      </c>
      <c r="S1983" s="14">
        <f t="shared" si="157"/>
        <v>41799.725289351853</v>
      </c>
      <c r="T1983" s="14">
        <f t="shared" si="158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 t="str">
        <f t="shared" si="156"/>
        <v>N/A</v>
      </c>
      <c r="Q1984" s="11" t="s">
        <v>8336</v>
      </c>
      <c r="R1984" t="s">
        <v>8348</v>
      </c>
      <c r="S1984" s="14">
        <f t="shared" si="157"/>
        <v>42678.586655092593</v>
      </c>
      <c r="T1984" s="14">
        <f t="shared" si="158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s="11" t="s">
        <v>8336</v>
      </c>
      <c r="R1985" t="s">
        <v>8348</v>
      </c>
      <c r="S1985" s="14">
        <f t="shared" si="157"/>
        <v>42593.011782407411</v>
      </c>
      <c r="T1985" s="14">
        <f t="shared" si="158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s="11" t="s">
        <v>8336</v>
      </c>
      <c r="R1986" t="s">
        <v>8348</v>
      </c>
      <c r="S1986" s="14">
        <f t="shared" si="157"/>
        <v>41913.790289351848</v>
      </c>
      <c r="T1986" s="14">
        <f t="shared" si="158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4">
        <f t="shared" si="157"/>
        <v>42555.698738425926</v>
      </c>
      <c r="T1987" s="14">
        <f t="shared" si="158"/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IFERROR(ROUND(E1994/D1994*100,0),"N/A")</f>
        <v>0</v>
      </c>
      <c r="P1994">
        <f t="shared" ref="P1994:P2057" si="161">IFERROR(ROUND(E1994/L1994,2),"N/A")</f>
        <v>1</v>
      </c>
      <c r="Q1994" s="11" t="s">
        <v>8336</v>
      </c>
      <c r="R1994" t="s">
        <v>8348</v>
      </c>
      <c r="S1994" s="14">
        <f t="shared" ref="S1994:S2057" si="162">(((J1994/60)/60)/24)+DATE(1970,1,1)</f>
        <v>42023.143414351856</v>
      </c>
      <c r="T1994" s="14">
        <f t="shared" ref="T1994:T2057" si="163">(((I1994/60)/60)/24)+DATE(1970,1,1)</f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 t="str">
        <f t="shared" si="161"/>
        <v>N/A</v>
      </c>
      <c r="Q1995" s="11" t="s">
        <v>8336</v>
      </c>
      <c r="R1995" t="s">
        <v>8348</v>
      </c>
      <c r="S1995" s="14">
        <f t="shared" si="162"/>
        <v>42329.58839120371</v>
      </c>
      <c r="T1995" s="14">
        <f t="shared" si="163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 t="str">
        <f t="shared" si="161"/>
        <v>N/A</v>
      </c>
      <c r="Q1996" s="11" t="s">
        <v>8336</v>
      </c>
      <c r="R1996" t="s">
        <v>8348</v>
      </c>
      <c r="S1996" s="14">
        <f t="shared" si="162"/>
        <v>42651.006273148145</v>
      </c>
      <c r="T1996" s="14">
        <f t="shared" si="163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s="11" t="s">
        <v>8336</v>
      </c>
      <c r="R1997" t="s">
        <v>8348</v>
      </c>
      <c r="S1997" s="14">
        <f t="shared" si="162"/>
        <v>42181.902037037042</v>
      </c>
      <c r="T1997" s="14">
        <f t="shared" si="163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 t="str">
        <f t="shared" si="161"/>
        <v>N/A</v>
      </c>
      <c r="Q1998" s="11" t="s">
        <v>8336</v>
      </c>
      <c r="R1998" t="s">
        <v>8348</v>
      </c>
      <c r="S1998" s="14">
        <f t="shared" si="162"/>
        <v>41800.819571759261</v>
      </c>
      <c r="T1998" s="14">
        <f t="shared" si="163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 t="str">
        <f t="shared" si="161"/>
        <v>N/A</v>
      </c>
      <c r="Q1999" s="11" t="s">
        <v>8336</v>
      </c>
      <c r="R1999" t="s">
        <v>8348</v>
      </c>
      <c r="S1999" s="14">
        <f t="shared" si="162"/>
        <v>41847.930694444447</v>
      </c>
      <c r="T1999" s="14">
        <f t="shared" si="163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s="11" t="s">
        <v>8336</v>
      </c>
      <c r="R2000" t="s">
        <v>8348</v>
      </c>
      <c r="S2000" s="14">
        <f t="shared" si="162"/>
        <v>41807.118495370371</v>
      </c>
      <c r="T2000" s="14">
        <f t="shared" si="163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 s="11" t="s">
        <v>8336</v>
      </c>
      <c r="R2001" t="s">
        <v>8348</v>
      </c>
      <c r="S2001" s="14">
        <f t="shared" si="162"/>
        <v>41926.482731481483</v>
      </c>
      <c r="T2001" s="14">
        <f t="shared" si="163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s="11" t="s">
        <v>8336</v>
      </c>
      <c r="R2002" t="s">
        <v>8348</v>
      </c>
      <c r="S2002" s="14">
        <f t="shared" si="162"/>
        <v>42345.951539351852</v>
      </c>
      <c r="T2002" s="14">
        <f t="shared" si="163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s="11" t="s">
        <v>8317</v>
      </c>
      <c r="R2003" t="s">
        <v>8347</v>
      </c>
      <c r="S2003" s="14">
        <f t="shared" si="162"/>
        <v>42136.209675925929</v>
      </c>
      <c r="T2003" s="14">
        <f t="shared" si="163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s="11" t="s">
        <v>8317</v>
      </c>
      <c r="R2004" t="s">
        <v>8347</v>
      </c>
      <c r="S2004" s="14">
        <f t="shared" si="162"/>
        <v>42728.71230324074</v>
      </c>
      <c r="T2004" s="14">
        <f t="shared" si="163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s="11" t="s">
        <v>8317</v>
      </c>
      <c r="R2005" t="s">
        <v>8347</v>
      </c>
      <c r="S2005" s="14">
        <f t="shared" si="162"/>
        <v>40347.125601851854</v>
      </c>
      <c r="T2005" s="14">
        <f t="shared" si="163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s="11" t="s">
        <v>8317</v>
      </c>
      <c r="R2006" t="s">
        <v>8347</v>
      </c>
      <c r="S2006" s="14">
        <f t="shared" si="162"/>
        <v>41800.604895833334</v>
      </c>
      <c r="T2006" s="14">
        <f t="shared" si="163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s="11" t="s">
        <v>8317</v>
      </c>
      <c r="R2007" t="s">
        <v>8347</v>
      </c>
      <c r="S2007" s="14">
        <f t="shared" si="162"/>
        <v>41535.812708333331</v>
      </c>
      <c r="T2007" s="14">
        <f t="shared" si="163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s="11" t="s">
        <v>8317</v>
      </c>
      <c r="R2008" t="s">
        <v>8347</v>
      </c>
      <c r="S2008" s="14">
        <f t="shared" si="162"/>
        <v>41941.500520833331</v>
      </c>
      <c r="T2008" s="14">
        <f t="shared" si="163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s="11" t="s">
        <v>8317</v>
      </c>
      <c r="R2009" t="s">
        <v>8347</v>
      </c>
      <c r="S2009" s="14">
        <f t="shared" si="162"/>
        <v>40347.837800925925</v>
      </c>
      <c r="T2009" s="14">
        <f t="shared" si="163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s="11" t="s">
        <v>8317</v>
      </c>
      <c r="R2010" t="s">
        <v>8347</v>
      </c>
      <c r="S2010" s="14">
        <f t="shared" si="162"/>
        <v>40761.604421296295</v>
      </c>
      <c r="T2010" s="14">
        <f t="shared" si="163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s="11" t="s">
        <v>8317</v>
      </c>
      <c r="R2011" t="s">
        <v>8347</v>
      </c>
      <c r="S2011" s="14">
        <f t="shared" si="162"/>
        <v>42661.323414351849</v>
      </c>
      <c r="T2011" s="14">
        <f t="shared" si="163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s="11" t="s">
        <v>8317</v>
      </c>
      <c r="R2012" t="s">
        <v>8347</v>
      </c>
      <c r="S2012" s="14">
        <f t="shared" si="162"/>
        <v>42570.996423611112</v>
      </c>
      <c r="T2012" s="14">
        <f t="shared" si="163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s="11" t="s">
        <v>8317</v>
      </c>
      <c r="R2013" t="s">
        <v>8347</v>
      </c>
      <c r="S2013" s="14">
        <f t="shared" si="162"/>
        <v>42347.358483796299</v>
      </c>
      <c r="T2013" s="14">
        <f t="shared" si="163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s="11" t="s">
        <v>8317</v>
      </c>
      <c r="R2014" t="s">
        <v>8347</v>
      </c>
      <c r="S2014" s="14">
        <f t="shared" si="162"/>
        <v>42010.822233796294</v>
      </c>
      <c r="T2014" s="14">
        <f t="shared" si="163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s="11" t="s">
        <v>8317</v>
      </c>
      <c r="R2015" t="s">
        <v>8347</v>
      </c>
      <c r="S2015" s="14">
        <f t="shared" si="162"/>
        <v>42499.960810185185</v>
      </c>
      <c r="T2015" s="14">
        <f t="shared" si="163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s="11" t="s">
        <v>8317</v>
      </c>
      <c r="R2016" t="s">
        <v>8347</v>
      </c>
      <c r="S2016" s="14">
        <f t="shared" si="162"/>
        <v>41324.214571759258</v>
      </c>
      <c r="T2016" s="14">
        <f t="shared" si="163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s="11" t="s">
        <v>8317</v>
      </c>
      <c r="R2017" t="s">
        <v>8347</v>
      </c>
      <c r="S2017" s="14">
        <f t="shared" si="162"/>
        <v>40765.876886574071</v>
      </c>
      <c r="T2017" s="14">
        <f t="shared" si="163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s="11" t="s">
        <v>8317</v>
      </c>
      <c r="R2018" t="s">
        <v>8347</v>
      </c>
      <c r="S2018" s="14">
        <f t="shared" si="162"/>
        <v>41312.88077546296</v>
      </c>
      <c r="T2018" s="14">
        <f t="shared" si="163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s="11" t="s">
        <v>8317</v>
      </c>
      <c r="R2019" t="s">
        <v>8347</v>
      </c>
      <c r="S2019" s="14">
        <f t="shared" si="162"/>
        <v>40961.057349537034</v>
      </c>
      <c r="T2019" s="14">
        <f t="shared" si="163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s="11" t="s">
        <v>8317</v>
      </c>
      <c r="R2020" t="s">
        <v>8347</v>
      </c>
      <c r="S2020" s="14">
        <f t="shared" si="162"/>
        <v>42199.365844907406</v>
      </c>
      <c r="T2020" s="14">
        <f t="shared" si="163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s="11" t="s">
        <v>8317</v>
      </c>
      <c r="R2021" t="s">
        <v>8347</v>
      </c>
      <c r="S2021" s="14">
        <f t="shared" si="162"/>
        <v>42605.70857638889</v>
      </c>
      <c r="T2021" s="14">
        <f t="shared" si="163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s="11" t="s">
        <v>8317</v>
      </c>
      <c r="R2022" t="s">
        <v>8347</v>
      </c>
      <c r="S2022" s="14">
        <f t="shared" si="162"/>
        <v>41737.097499999996</v>
      </c>
      <c r="T2022" s="14">
        <f t="shared" si="163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s="11" t="s">
        <v>8317</v>
      </c>
      <c r="R2023" t="s">
        <v>8347</v>
      </c>
      <c r="S2023" s="14">
        <f t="shared" si="162"/>
        <v>41861.070567129631</v>
      </c>
      <c r="T2023" s="14">
        <f t="shared" si="163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s="11" t="s">
        <v>8317</v>
      </c>
      <c r="R2024" t="s">
        <v>8347</v>
      </c>
      <c r="S2024" s="14">
        <f t="shared" si="162"/>
        <v>42502.569120370375</v>
      </c>
      <c r="T2024" s="14">
        <f t="shared" si="163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s="11" t="s">
        <v>8317</v>
      </c>
      <c r="R2025" t="s">
        <v>8347</v>
      </c>
      <c r="S2025" s="14">
        <f t="shared" si="162"/>
        <v>42136.420752314814</v>
      </c>
      <c r="T2025" s="14">
        <f t="shared" si="163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s="11" t="s">
        <v>8317</v>
      </c>
      <c r="R2026" t="s">
        <v>8347</v>
      </c>
      <c r="S2026" s="14">
        <f t="shared" si="162"/>
        <v>41099.966944444444</v>
      </c>
      <c r="T2026" s="14">
        <f t="shared" si="163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s="11" t="s">
        <v>8317</v>
      </c>
      <c r="R2027" t="s">
        <v>8347</v>
      </c>
      <c r="S2027" s="14">
        <f t="shared" si="162"/>
        <v>42136.184560185182</v>
      </c>
      <c r="T2027" s="14">
        <f t="shared" si="163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s="11" t="s">
        <v>8317</v>
      </c>
      <c r="R2028" t="s">
        <v>8347</v>
      </c>
      <c r="S2028" s="14">
        <f t="shared" si="162"/>
        <v>41704.735937500001</v>
      </c>
      <c r="T2028" s="14">
        <f t="shared" si="163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s="11" t="s">
        <v>8317</v>
      </c>
      <c r="R2029" t="s">
        <v>8347</v>
      </c>
      <c r="S2029" s="14">
        <f t="shared" si="162"/>
        <v>42048.813877314817</v>
      </c>
      <c r="T2029" s="14">
        <f t="shared" si="163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s="11" t="s">
        <v>8317</v>
      </c>
      <c r="R2030" t="s">
        <v>8347</v>
      </c>
      <c r="S2030" s="14">
        <f t="shared" si="162"/>
        <v>40215.919050925928</v>
      </c>
      <c r="T2030" s="14">
        <f t="shared" si="163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s="11" t="s">
        <v>8317</v>
      </c>
      <c r="R2031" t="s">
        <v>8347</v>
      </c>
      <c r="S2031" s="14">
        <f t="shared" si="162"/>
        <v>41848.021770833337</v>
      </c>
      <c r="T2031" s="14">
        <f t="shared" si="163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 s="11" t="s">
        <v>8317</v>
      </c>
      <c r="R2032" t="s">
        <v>8347</v>
      </c>
      <c r="S2032" s="14">
        <f t="shared" si="162"/>
        <v>41212.996481481481</v>
      </c>
      <c r="T2032" s="14">
        <f t="shared" si="163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s="11" t="s">
        <v>8317</v>
      </c>
      <c r="R2033" t="s">
        <v>8347</v>
      </c>
      <c r="S2033" s="14">
        <f t="shared" si="162"/>
        <v>41975.329317129625</v>
      </c>
      <c r="T2033" s="14">
        <f t="shared" si="163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s="11" t="s">
        <v>8317</v>
      </c>
      <c r="R2034" t="s">
        <v>8347</v>
      </c>
      <c r="S2034" s="14">
        <f t="shared" si="162"/>
        <v>42689.565671296295</v>
      </c>
      <c r="T2034" s="14">
        <f t="shared" si="163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s="11" t="s">
        <v>8317</v>
      </c>
      <c r="R2035" t="s">
        <v>8347</v>
      </c>
      <c r="S2035" s="14">
        <f t="shared" si="162"/>
        <v>41725.082384259258</v>
      </c>
      <c r="T2035" s="14">
        <f t="shared" si="163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s="11" t="s">
        <v>8317</v>
      </c>
      <c r="R2036" t="s">
        <v>8347</v>
      </c>
      <c r="S2036" s="14">
        <f t="shared" si="162"/>
        <v>42076.130011574074</v>
      </c>
      <c r="T2036" s="14">
        <f t="shared" si="163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s="11" t="s">
        <v>8317</v>
      </c>
      <c r="R2037" t="s">
        <v>8347</v>
      </c>
      <c r="S2037" s="14">
        <f t="shared" si="162"/>
        <v>42311.625081018516</v>
      </c>
      <c r="T2037" s="14">
        <f t="shared" si="163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s="11" t="s">
        <v>8317</v>
      </c>
      <c r="R2038" t="s">
        <v>8347</v>
      </c>
      <c r="S2038" s="14">
        <f t="shared" si="162"/>
        <v>41738.864803240744</v>
      </c>
      <c r="T2038" s="14">
        <f t="shared" si="163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s="11" t="s">
        <v>8317</v>
      </c>
      <c r="R2039" t="s">
        <v>8347</v>
      </c>
      <c r="S2039" s="14">
        <f t="shared" si="162"/>
        <v>41578.210104166668</v>
      </c>
      <c r="T2039" s="14">
        <f t="shared" si="163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 s="11" t="s">
        <v>8317</v>
      </c>
      <c r="R2040" t="s">
        <v>8347</v>
      </c>
      <c r="S2040" s="14">
        <f t="shared" si="162"/>
        <v>41424.27107638889</v>
      </c>
      <c r="T2040" s="14">
        <f t="shared" si="163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s="11" t="s">
        <v>8317</v>
      </c>
      <c r="R2041" t="s">
        <v>8347</v>
      </c>
      <c r="S2041" s="14">
        <f t="shared" si="162"/>
        <v>42675.438946759255</v>
      </c>
      <c r="T2041" s="14">
        <f t="shared" si="163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s="11" t="s">
        <v>8317</v>
      </c>
      <c r="R2042" t="s">
        <v>8347</v>
      </c>
      <c r="S2042" s="14">
        <f t="shared" si="162"/>
        <v>41578.927118055559</v>
      </c>
      <c r="T2042" s="14">
        <f t="shared" si="163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s="11" t="s">
        <v>8317</v>
      </c>
      <c r="R2043" t="s">
        <v>8347</v>
      </c>
      <c r="S2043" s="14">
        <f t="shared" si="162"/>
        <v>42654.525775462964</v>
      </c>
      <c r="T2043" s="14">
        <f t="shared" si="163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s="11" t="s">
        <v>8317</v>
      </c>
      <c r="R2044" t="s">
        <v>8347</v>
      </c>
      <c r="S2044" s="14">
        <f t="shared" si="162"/>
        <v>42331.708032407405</v>
      </c>
      <c r="T2044" s="14">
        <f t="shared" si="163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s="11" t="s">
        <v>8317</v>
      </c>
      <c r="R2045" t="s">
        <v>8347</v>
      </c>
      <c r="S2045" s="14">
        <f t="shared" si="162"/>
        <v>42661.176817129628</v>
      </c>
      <c r="T2045" s="14">
        <f t="shared" si="163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s="11" t="s">
        <v>8317</v>
      </c>
      <c r="R2046" t="s">
        <v>8347</v>
      </c>
      <c r="S2046" s="14">
        <f t="shared" si="162"/>
        <v>42138.684189814812</v>
      </c>
      <c r="T2046" s="14">
        <f t="shared" si="163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s="11" t="s">
        <v>8317</v>
      </c>
      <c r="R2047" t="s">
        <v>8347</v>
      </c>
      <c r="S2047" s="14">
        <f t="shared" si="162"/>
        <v>41069.088506944441</v>
      </c>
      <c r="T2047" s="14">
        <f t="shared" si="163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s="11" t="s">
        <v>8317</v>
      </c>
      <c r="R2048" t="s">
        <v>8347</v>
      </c>
      <c r="S2048" s="14">
        <f t="shared" si="162"/>
        <v>41387.171805555554</v>
      </c>
      <c r="T2048" s="14">
        <f t="shared" si="163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s="11" t="s">
        <v>8317</v>
      </c>
      <c r="R2049" t="s">
        <v>8347</v>
      </c>
      <c r="S2049" s="14">
        <f t="shared" si="162"/>
        <v>42081.903587962966</v>
      </c>
      <c r="T2049" s="14">
        <f t="shared" si="163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s="11" t="s">
        <v>8317</v>
      </c>
      <c r="R2050" t="s">
        <v>8347</v>
      </c>
      <c r="S2050" s="14">
        <f t="shared" si="162"/>
        <v>41387.651516203703</v>
      </c>
      <c r="T2050" s="14">
        <f t="shared" si="163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4">
        <f t="shared" si="162"/>
        <v>41575.527349537035</v>
      </c>
      <c r="T2051" s="14">
        <f t="shared" si="163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IFERROR(ROUND(E2058/D2058*100,0),"N/A")</f>
        <v>153</v>
      </c>
      <c r="P2058">
        <f t="shared" ref="P2058:P2121" si="166">IFERROR(ROUND(E2058/L2058,2),"N/A")</f>
        <v>138.49</v>
      </c>
      <c r="Q2058" s="11" t="s">
        <v>8317</v>
      </c>
      <c r="R2058" t="s">
        <v>8347</v>
      </c>
      <c r="S2058" s="14">
        <f t="shared" ref="S2058:S2121" si="167">(((J2058/60)/60)/24)+DATE(1970,1,1)</f>
        <v>41351.76090277778</v>
      </c>
      <c r="T2058" s="14">
        <f t="shared" ref="T2058:T2121" si="168">(((I2058/60)/60)/24)+DATE(1970,1,1)</f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 s="11" t="s">
        <v>8317</v>
      </c>
      <c r="R2059" t="s">
        <v>8347</v>
      </c>
      <c r="S2059" s="14">
        <f t="shared" si="167"/>
        <v>42396.494583333333</v>
      </c>
      <c r="T2059" s="14">
        <f t="shared" si="168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 s="11" t="s">
        <v>8317</v>
      </c>
      <c r="R2060" t="s">
        <v>8347</v>
      </c>
      <c r="S2060" s="14">
        <f t="shared" si="167"/>
        <v>42026.370717592596</v>
      </c>
      <c r="T2060" s="14">
        <f t="shared" si="168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s="11" t="s">
        <v>8317</v>
      </c>
      <c r="R2061" t="s">
        <v>8347</v>
      </c>
      <c r="S2061" s="14">
        <f t="shared" si="167"/>
        <v>42361.602476851855</v>
      </c>
      <c r="T2061" s="14">
        <f t="shared" si="168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s="11" t="s">
        <v>8317</v>
      </c>
      <c r="R2062" t="s">
        <v>8347</v>
      </c>
      <c r="S2062" s="14">
        <f t="shared" si="167"/>
        <v>41783.642939814818</v>
      </c>
      <c r="T2062" s="14">
        <f t="shared" si="168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s="11" t="s">
        <v>8317</v>
      </c>
      <c r="R2063" t="s">
        <v>8347</v>
      </c>
      <c r="S2063" s="14">
        <f t="shared" si="167"/>
        <v>42705.764513888891</v>
      </c>
      <c r="T2063" s="14">
        <f t="shared" si="168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s="11" t="s">
        <v>8317</v>
      </c>
      <c r="R2064" t="s">
        <v>8347</v>
      </c>
      <c r="S2064" s="14">
        <f t="shared" si="167"/>
        <v>42423.3830787037</v>
      </c>
      <c r="T2064" s="14">
        <f t="shared" si="168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s="11" t="s">
        <v>8317</v>
      </c>
      <c r="R2065" t="s">
        <v>8347</v>
      </c>
      <c r="S2065" s="14">
        <f t="shared" si="167"/>
        <v>42472.73265046296</v>
      </c>
      <c r="T2065" s="14">
        <f t="shared" si="168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s="11" t="s">
        <v>8317</v>
      </c>
      <c r="R2066" t="s">
        <v>8347</v>
      </c>
      <c r="S2066" s="14">
        <f t="shared" si="167"/>
        <v>41389.364849537036</v>
      </c>
      <c r="T2066" s="14">
        <f t="shared" si="168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 s="11" t="s">
        <v>8317</v>
      </c>
      <c r="R2067" t="s">
        <v>8347</v>
      </c>
      <c r="S2067" s="14">
        <f t="shared" si="167"/>
        <v>41603.333668981482</v>
      </c>
      <c r="T2067" s="14">
        <f t="shared" si="168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s="11" t="s">
        <v>8317</v>
      </c>
      <c r="R2068" t="s">
        <v>8347</v>
      </c>
      <c r="S2068" s="14">
        <f t="shared" si="167"/>
        <v>41844.771793981483</v>
      </c>
      <c r="T2068" s="14">
        <f t="shared" si="168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 s="11" t="s">
        <v>8317</v>
      </c>
      <c r="R2069" t="s">
        <v>8347</v>
      </c>
      <c r="S2069" s="14">
        <f t="shared" si="167"/>
        <v>42115.853888888887</v>
      </c>
      <c r="T2069" s="14">
        <f t="shared" si="168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s="11" t="s">
        <v>8317</v>
      </c>
      <c r="R2070" t="s">
        <v>8347</v>
      </c>
      <c r="S2070" s="14">
        <f t="shared" si="167"/>
        <v>42633.841608796298</v>
      </c>
      <c r="T2070" s="14">
        <f t="shared" si="168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s="11" t="s">
        <v>8317</v>
      </c>
      <c r="R2071" t="s">
        <v>8347</v>
      </c>
      <c r="S2071" s="14">
        <f t="shared" si="167"/>
        <v>42340.972118055557</v>
      </c>
      <c r="T2071" s="14">
        <f t="shared" si="168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s="11" t="s">
        <v>8317</v>
      </c>
      <c r="R2072" t="s">
        <v>8347</v>
      </c>
      <c r="S2072" s="14">
        <f t="shared" si="167"/>
        <v>42519.6565162037</v>
      </c>
      <c r="T2072" s="14">
        <f t="shared" si="168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s="11" t="s">
        <v>8317</v>
      </c>
      <c r="R2073" t="s">
        <v>8347</v>
      </c>
      <c r="S2073" s="14">
        <f t="shared" si="167"/>
        <v>42600.278749999998</v>
      </c>
      <c r="T2073" s="14">
        <f t="shared" si="168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s="11" t="s">
        <v>8317</v>
      </c>
      <c r="R2074" t="s">
        <v>8347</v>
      </c>
      <c r="S2074" s="14">
        <f t="shared" si="167"/>
        <v>42467.581388888888</v>
      </c>
      <c r="T2074" s="14">
        <f t="shared" si="168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s="11" t="s">
        <v>8317</v>
      </c>
      <c r="R2075" t="s">
        <v>8347</v>
      </c>
      <c r="S2075" s="14">
        <f t="shared" si="167"/>
        <v>42087.668032407411</v>
      </c>
      <c r="T2075" s="14">
        <f t="shared" si="168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s="11" t="s">
        <v>8317</v>
      </c>
      <c r="R2076" t="s">
        <v>8347</v>
      </c>
      <c r="S2076" s="14">
        <f t="shared" si="167"/>
        <v>42466.826180555552</v>
      </c>
      <c r="T2076" s="14">
        <f t="shared" si="168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s="11" t="s">
        <v>8317</v>
      </c>
      <c r="R2077" t="s">
        <v>8347</v>
      </c>
      <c r="S2077" s="14">
        <f t="shared" si="167"/>
        <v>41450.681574074071</v>
      </c>
      <c r="T2077" s="14">
        <f t="shared" si="168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 s="11" t="s">
        <v>8317</v>
      </c>
      <c r="R2078" t="s">
        <v>8347</v>
      </c>
      <c r="S2078" s="14">
        <f t="shared" si="167"/>
        <v>41803.880659722221</v>
      </c>
      <c r="T2078" s="14">
        <f t="shared" si="168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s="11" t="s">
        <v>8317</v>
      </c>
      <c r="R2079" t="s">
        <v>8347</v>
      </c>
      <c r="S2079" s="14">
        <f t="shared" si="167"/>
        <v>42103.042546296296</v>
      </c>
      <c r="T2079" s="14">
        <f t="shared" si="168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s="11" t="s">
        <v>8317</v>
      </c>
      <c r="R2080" t="s">
        <v>8347</v>
      </c>
      <c r="S2080" s="14">
        <f t="shared" si="167"/>
        <v>42692.771493055552</v>
      </c>
      <c r="T2080" s="14">
        <f t="shared" si="168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 s="11" t="s">
        <v>8317</v>
      </c>
      <c r="R2081" t="s">
        <v>8347</v>
      </c>
      <c r="S2081" s="14">
        <f t="shared" si="167"/>
        <v>42150.71056712963</v>
      </c>
      <c r="T2081" s="14">
        <f t="shared" si="168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s="11" t="s">
        <v>8317</v>
      </c>
      <c r="R2082" t="s">
        <v>8347</v>
      </c>
      <c r="S2082" s="14">
        <f t="shared" si="167"/>
        <v>42289.957175925927</v>
      </c>
      <c r="T2082" s="14">
        <f t="shared" si="168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s="11" t="s">
        <v>8323</v>
      </c>
      <c r="R2083" t="s">
        <v>8327</v>
      </c>
      <c r="S2083" s="14">
        <f t="shared" si="167"/>
        <v>41004.156886574077</v>
      </c>
      <c r="T2083" s="14">
        <f t="shared" si="168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s="11" t="s">
        <v>8323</v>
      </c>
      <c r="R2084" t="s">
        <v>8327</v>
      </c>
      <c r="S2084" s="14">
        <f t="shared" si="167"/>
        <v>40811.120324074072</v>
      </c>
      <c r="T2084" s="14">
        <f t="shared" si="168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s="11" t="s">
        <v>8323</v>
      </c>
      <c r="R2085" t="s">
        <v>8327</v>
      </c>
      <c r="S2085" s="14">
        <f t="shared" si="167"/>
        <v>41034.72216435185</v>
      </c>
      <c r="T2085" s="14">
        <f t="shared" si="168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s="11" t="s">
        <v>8323</v>
      </c>
      <c r="R2086" t="s">
        <v>8327</v>
      </c>
      <c r="S2086" s="14">
        <f t="shared" si="167"/>
        <v>41731.833124999997</v>
      </c>
      <c r="T2086" s="14">
        <f t="shared" si="168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s="11" t="s">
        <v>8323</v>
      </c>
      <c r="R2087" t="s">
        <v>8327</v>
      </c>
      <c r="S2087" s="14">
        <f t="shared" si="167"/>
        <v>41075.835497685184</v>
      </c>
      <c r="T2087" s="14">
        <f t="shared" si="168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s="11" t="s">
        <v>8323</v>
      </c>
      <c r="R2088" t="s">
        <v>8327</v>
      </c>
      <c r="S2088" s="14">
        <f t="shared" si="167"/>
        <v>40860.67050925926</v>
      </c>
      <c r="T2088" s="14">
        <f t="shared" si="168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s="11" t="s">
        <v>8323</v>
      </c>
      <c r="R2089" t="s">
        <v>8327</v>
      </c>
      <c r="S2089" s="14">
        <f t="shared" si="167"/>
        <v>40764.204375000001</v>
      </c>
      <c r="T2089" s="14">
        <f t="shared" si="168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s="11" t="s">
        <v>8323</v>
      </c>
      <c r="R2090" t="s">
        <v>8327</v>
      </c>
      <c r="S2090" s="14">
        <f t="shared" si="167"/>
        <v>40395.714722222219</v>
      </c>
      <c r="T2090" s="14">
        <f t="shared" si="168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s="11" t="s">
        <v>8323</v>
      </c>
      <c r="R2091" t="s">
        <v>8327</v>
      </c>
      <c r="S2091" s="14">
        <f t="shared" si="167"/>
        <v>41453.076319444444</v>
      </c>
      <c r="T2091" s="14">
        <f t="shared" si="168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s="11" t="s">
        <v>8323</v>
      </c>
      <c r="R2092" t="s">
        <v>8327</v>
      </c>
      <c r="S2092" s="14">
        <f t="shared" si="167"/>
        <v>41299.381423611114</v>
      </c>
      <c r="T2092" s="14">
        <f t="shared" si="168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s="11" t="s">
        <v>8323</v>
      </c>
      <c r="R2093" t="s">
        <v>8327</v>
      </c>
      <c r="S2093" s="14">
        <f t="shared" si="167"/>
        <v>40555.322662037033</v>
      </c>
      <c r="T2093" s="14">
        <f t="shared" si="168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s="11" t="s">
        <v>8323</v>
      </c>
      <c r="R2094" t="s">
        <v>8327</v>
      </c>
      <c r="S2094" s="14">
        <f t="shared" si="167"/>
        <v>40763.707546296297</v>
      </c>
      <c r="T2094" s="14">
        <f t="shared" si="168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s="11" t="s">
        <v>8323</v>
      </c>
      <c r="R2095" t="s">
        <v>8327</v>
      </c>
      <c r="S2095" s="14">
        <f t="shared" si="167"/>
        <v>41205.854537037041</v>
      </c>
      <c r="T2095" s="14">
        <f t="shared" si="168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s="11" t="s">
        <v>8323</v>
      </c>
      <c r="R2096" t="s">
        <v>8327</v>
      </c>
      <c r="S2096" s="14">
        <f t="shared" si="167"/>
        <v>40939.02002314815</v>
      </c>
      <c r="T2096" s="14">
        <f t="shared" si="168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s="11" t="s">
        <v>8323</v>
      </c>
      <c r="R2097" t="s">
        <v>8327</v>
      </c>
      <c r="S2097" s="14">
        <f t="shared" si="167"/>
        <v>40758.733483796292</v>
      </c>
      <c r="T2097" s="14">
        <f t="shared" si="168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s="11" t="s">
        <v>8323</v>
      </c>
      <c r="R2098" t="s">
        <v>8327</v>
      </c>
      <c r="S2098" s="14">
        <f t="shared" si="167"/>
        <v>41192.758506944447</v>
      </c>
      <c r="T2098" s="14">
        <f t="shared" si="168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s="11" t="s">
        <v>8323</v>
      </c>
      <c r="R2099" t="s">
        <v>8327</v>
      </c>
      <c r="S2099" s="14">
        <f t="shared" si="167"/>
        <v>40818.58489583333</v>
      </c>
      <c r="T2099" s="14">
        <f t="shared" si="168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s="11" t="s">
        <v>8323</v>
      </c>
      <c r="R2100" t="s">
        <v>8327</v>
      </c>
      <c r="S2100" s="14">
        <f t="shared" si="167"/>
        <v>40946.11383101852</v>
      </c>
      <c r="T2100" s="14">
        <f t="shared" si="168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s="11" t="s">
        <v>8323</v>
      </c>
      <c r="R2101" t="s">
        <v>8327</v>
      </c>
      <c r="S2101" s="14">
        <f t="shared" si="167"/>
        <v>42173.746342592596</v>
      </c>
      <c r="T2101" s="14">
        <f t="shared" si="168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s="11" t="s">
        <v>8323</v>
      </c>
      <c r="R2102" t="s">
        <v>8327</v>
      </c>
      <c r="S2102" s="14">
        <f t="shared" si="167"/>
        <v>41074.834965277776</v>
      </c>
      <c r="T2102" s="14">
        <f t="shared" si="168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s="11" t="s">
        <v>8323</v>
      </c>
      <c r="R2103" t="s">
        <v>8327</v>
      </c>
      <c r="S2103" s="14">
        <f t="shared" si="167"/>
        <v>40892.149467592593</v>
      </c>
      <c r="T2103" s="14">
        <f t="shared" si="168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s="11" t="s">
        <v>8323</v>
      </c>
      <c r="R2104" t="s">
        <v>8327</v>
      </c>
      <c r="S2104" s="14">
        <f t="shared" si="167"/>
        <v>40638.868611111109</v>
      </c>
      <c r="T2104" s="14">
        <f t="shared" si="168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s="11" t="s">
        <v>8323</v>
      </c>
      <c r="R2105" t="s">
        <v>8327</v>
      </c>
      <c r="S2105" s="14">
        <f t="shared" si="167"/>
        <v>41192.754942129628</v>
      </c>
      <c r="T2105" s="14">
        <f t="shared" si="168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s="11" t="s">
        <v>8323</v>
      </c>
      <c r="R2106" t="s">
        <v>8327</v>
      </c>
      <c r="S2106" s="14">
        <f t="shared" si="167"/>
        <v>41394.074467592596</v>
      </c>
      <c r="T2106" s="14">
        <f t="shared" si="168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s="11" t="s">
        <v>8323</v>
      </c>
      <c r="R2107" t="s">
        <v>8327</v>
      </c>
      <c r="S2107" s="14">
        <f t="shared" si="167"/>
        <v>41951.788807870369</v>
      </c>
      <c r="T2107" s="14">
        <f t="shared" si="168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s="11" t="s">
        <v>8323</v>
      </c>
      <c r="R2108" t="s">
        <v>8327</v>
      </c>
      <c r="S2108" s="14">
        <f t="shared" si="167"/>
        <v>41270.21497685185</v>
      </c>
      <c r="T2108" s="14">
        <f t="shared" si="168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s="11" t="s">
        <v>8323</v>
      </c>
      <c r="R2109" t="s">
        <v>8327</v>
      </c>
      <c r="S2109" s="14">
        <f t="shared" si="167"/>
        <v>41934.71056712963</v>
      </c>
      <c r="T2109" s="14">
        <f t="shared" si="168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s="11" t="s">
        <v>8323</v>
      </c>
      <c r="R2110" t="s">
        <v>8327</v>
      </c>
      <c r="S2110" s="14">
        <f t="shared" si="167"/>
        <v>41135.175694444442</v>
      </c>
      <c r="T2110" s="14">
        <f t="shared" si="168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s="11" t="s">
        <v>8323</v>
      </c>
      <c r="R2111" t="s">
        <v>8327</v>
      </c>
      <c r="S2111" s="14">
        <f t="shared" si="167"/>
        <v>42160.708530092597</v>
      </c>
      <c r="T2111" s="14">
        <f t="shared" si="168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s="11" t="s">
        <v>8323</v>
      </c>
      <c r="R2112" t="s">
        <v>8327</v>
      </c>
      <c r="S2112" s="14">
        <f t="shared" si="167"/>
        <v>41759.670937499999</v>
      </c>
      <c r="T2112" s="14">
        <f t="shared" si="168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s="11" t="s">
        <v>8323</v>
      </c>
      <c r="R2113" t="s">
        <v>8327</v>
      </c>
      <c r="S2113" s="14">
        <f t="shared" si="167"/>
        <v>40703.197048611109</v>
      </c>
      <c r="T2113" s="14">
        <f t="shared" si="168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s="11" t="s">
        <v>8323</v>
      </c>
      <c r="R2114" t="s">
        <v>8327</v>
      </c>
      <c r="S2114" s="14">
        <f t="shared" si="167"/>
        <v>41365.928159722222</v>
      </c>
      <c r="T2114" s="14">
        <f t="shared" si="168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4">
        <f t="shared" si="167"/>
        <v>41870.86546296296</v>
      </c>
      <c r="T2115" s="14">
        <f t="shared" si="168"/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IFERROR(ROUND(E2122/D2122*100,0),"N/A")</f>
        <v>101</v>
      </c>
      <c r="P2122">
        <f t="shared" ref="P2122:P2185" si="171">IFERROR(ROUND(E2122/L2122,2),"N/A")</f>
        <v>116.96</v>
      </c>
      <c r="Q2122" s="11" t="s">
        <v>8323</v>
      </c>
      <c r="R2122" t="s">
        <v>8327</v>
      </c>
      <c r="S2122" s="14">
        <f t="shared" ref="S2122:S2185" si="172">(((J2122/60)/60)/24)+DATE(1970,1,1)</f>
        <v>41591.964537037034</v>
      </c>
      <c r="T2122" s="14">
        <f t="shared" ref="T2122:T2185" si="173">(((I2122/60)/60)/24)+DATE(1970,1,1)</f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s="11" t="s">
        <v>8331</v>
      </c>
      <c r="R2123" t="s">
        <v>8332</v>
      </c>
      <c r="S2123" s="14">
        <f t="shared" si="172"/>
        <v>42716.7424537037</v>
      </c>
      <c r="T2123" s="14">
        <f t="shared" si="173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s="11" t="s">
        <v>8331</v>
      </c>
      <c r="R2124" t="s">
        <v>8332</v>
      </c>
      <c r="S2124" s="14">
        <f t="shared" si="172"/>
        <v>42712.300567129627</v>
      </c>
      <c r="T2124" s="14">
        <f t="shared" si="173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s="11" t="s">
        <v>8331</v>
      </c>
      <c r="R2125" t="s">
        <v>8332</v>
      </c>
      <c r="S2125" s="14">
        <f t="shared" si="172"/>
        <v>40198.424849537041</v>
      </c>
      <c r="T2125" s="14">
        <f t="shared" si="173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s="11" t="s">
        <v>8331</v>
      </c>
      <c r="R2126" t="s">
        <v>8332</v>
      </c>
      <c r="S2126" s="14">
        <f t="shared" si="172"/>
        <v>40464.028182870366</v>
      </c>
      <c r="T2126" s="14">
        <f t="shared" si="173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s="11" t="s">
        <v>8331</v>
      </c>
      <c r="R2127" t="s">
        <v>8332</v>
      </c>
      <c r="S2127" s="14">
        <f t="shared" si="172"/>
        <v>42191.023530092592</v>
      </c>
      <c r="T2127" s="14">
        <f t="shared" si="173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s="11" t="s">
        <v>8331</v>
      </c>
      <c r="R2128" t="s">
        <v>8332</v>
      </c>
      <c r="S2128" s="14">
        <f t="shared" si="172"/>
        <v>41951.973229166666</v>
      </c>
      <c r="T2128" s="14">
        <f t="shared" si="173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 s="11" t="s">
        <v>8331</v>
      </c>
      <c r="R2129" t="s">
        <v>8332</v>
      </c>
      <c r="S2129" s="14">
        <f t="shared" si="172"/>
        <v>42045.50535879629</v>
      </c>
      <c r="T2129" s="14">
        <f t="shared" si="173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s="11" t="s">
        <v>8331</v>
      </c>
      <c r="R2130" t="s">
        <v>8332</v>
      </c>
      <c r="S2130" s="14">
        <f t="shared" si="172"/>
        <v>41843.772789351853</v>
      </c>
      <c r="T2130" s="14">
        <f t="shared" si="173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s="11" t="s">
        <v>8331</v>
      </c>
      <c r="R2131" t="s">
        <v>8332</v>
      </c>
      <c r="S2131" s="14">
        <f t="shared" si="172"/>
        <v>42409.024305555555</v>
      </c>
      <c r="T2131" s="14">
        <f t="shared" si="173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s="11" t="s">
        <v>8331</v>
      </c>
      <c r="R2132" t="s">
        <v>8332</v>
      </c>
      <c r="S2132" s="14">
        <f t="shared" si="172"/>
        <v>41832.086377314816</v>
      </c>
      <c r="T2132" s="14">
        <f t="shared" si="173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s="11" t="s">
        <v>8331</v>
      </c>
      <c r="R2133" t="s">
        <v>8332</v>
      </c>
      <c r="S2133" s="14">
        <f t="shared" si="172"/>
        <v>42167.207071759258</v>
      </c>
      <c r="T2133" s="14">
        <f t="shared" si="173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s="11" t="s">
        <v>8331</v>
      </c>
      <c r="R2134" t="s">
        <v>8332</v>
      </c>
      <c r="S2134" s="14">
        <f t="shared" si="172"/>
        <v>41643.487175925926</v>
      </c>
      <c r="T2134" s="14">
        <f t="shared" si="173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s="11" t="s">
        <v>8331</v>
      </c>
      <c r="R2135" t="s">
        <v>8332</v>
      </c>
      <c r="S2135" s="14">
        <f t="shared" si="172"/>
        <v>40619.097210648149</v>
      </c>
      <c r="T2135" s="14">
        <f t="shared" si="173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s="11" t="s">
        <v>8331</v>
      </c>
      <c r="R2136" t="s">
        <v>8332</v>
      </c>
      <c r="S2136" s="14">
        <f t="shared" si="172"/>
        <v>41361.886469907404</v>
      </c>
      <c r="T2136" s="14">
        <f t="shared" si="173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s="11" t="s">
        <v>8331</v>
      </c>
      <c r="R2137" t="s">
        <v>8332</v>
      </c>
      <c r="S2137" s="14">
        <f t="shared" si="172"/>
        <v>41156.963344907403</v>
      </c>
      <c r="T2137" s="14">
        <f t="shared" si="173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s="11" t="s">
        <v>8331</v>
      </c>
      <c r="R2138" t="s">
        <v>8332</v>
      </c>
      <c r="S2138" s="14">
        <f t="shared" si="172"/>
        <v>41536.509097222224</v>
      </c>
      <c r="T2138" s="14">
        <f t="shared" si="173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s="11" t="s">
        <v>8331</v>
      </c>
      <c r="R2139" t="s">
        <v>8332</v>
      </c>
      <c r="S2139" s="14">
        <f t="shared" si="172"/>
        <v>41948.771168981482</v>
      </c>
      <c r="T2139" s="14">
        <f t="shared" si="173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 s="11" t="s">
        <v>8331</v>
      </c>
      <c r="R2140" t="s">
        <v>8332</v>
      </c>
      <c r="S2140" s="14">
        <f t="shared" si="172"/>
        <v>41557.013182870374</v>
      </c>
      <c r="T2140" s="14">
        <f t="shared" si="173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s="11" t="s">
        <v>8331</v>
      </c>
      <c r="R2141" t="s">
        <v>8332</v>
      </c>
      <c r="S2141" s="14">
        <f t="shared" si="172"/>
        <v>42647.750092592592</v>
      </c>
      <c r="T2141" s="14">
        <f t="shared" si="173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s="11" t="s">
        <v>8331</v>
      </c>
      <c r="R2142" t="s">
        <v>8332</v>
      </c>
      <c r="S2142" s="14">
        <f t="shared" si="172"/>
        <v>41255.833611111113</v>
      </c>
      <c r="T2142" s="14">
        <f t="shared" si="173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 t="str">
        <f t="shared" si="171"/>
        <v>N/A</v>
      </c>
      <c r="Q2143" s="11" t="s">
        <v>8331</v>
      </c>
      <c r="R2143" t="s">
        <v>8332</v>
      </c>
      <c r="S2143" s="14">
        <f t="shared" si="172"/>
        <v>41927.235636574071</v>
      </c>
      <c r="T2143" s="14">
        <f t="shared" si="173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s="11" t="s">
        <v>8331</v>
      </c>
      <c r="R2144" t="s">
        <v>8332</v>
      </c>
      <c r="S2144" s="14">
        <f t="shared" si="172"/>
        <v>42340.701504629629</v>
      </c>
      <c r="T2144" s="14">
        <f t="shared" si="173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s="11" t="s">
        <v>8331</v>
      </c>
      <c r="R2145" t="s">
        <v>8332</v>
      </c>
      <c r="S2145" s="14">
        <f t="shared" si="172"/>
        <v>40332.886712962965</v>
      </c>
      <c r="T2145" s="14">
        <f t="shared" si="173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s="11" t="s">
        <v>8331</v>
      </c>
      <c r="R2146" t="s">
        <v>8332</v>
      </c>
      <c r="S2146" s="14">
        <f t="shared" si="172"/>
        <v>41499.546759259261</v>
      </c>
      <c r="T2146" s="14">
        <f t="shared" si="173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s="11" t="s">
        <v>8331</v>
      </c>
      <c r="R2147" t="s">
        <v>8332</v>
      </c>
      <c r="S2147" s="14">
        <f t="shared" si="172"/>
        <v>41575.237430555557</v>
      </c>
      <c r="T2147" s="14">
        <f t="shared" si="173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s="11" t="s">
        <v>8331</v>
      </c>
      <c r="R2148" t="s">
        <v>8332</v>
      </c>
      <c r="S2148" s="14">
        <f t="shared" si="172"/>
        <v>42397.679513888885</v>
      </c>
      <c r="T2148" s="14">
        <f t="shared" si="173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s="11" t="s">
        <v>8331</v>
      </c>
      <c r="R2149" t="s">
        <v>8332</v>
      </c>
      <c r="S2149" s="14">
        <f t="shared" si="172"/>
        <v>41927.295694444445</v>
      </c>
      <c r="T2149" s="14">
        <f t="shared" si="173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 s="11" t="s">
        <v>8331</v>
      </c>
      <c r="R2150" t="s">
        <v>8332</v>
      </c>
      <c r="S2150" s="14">
        <f t="shared" si="172"/>
        <v>42066.733587962968</v>
      </c>
      <c r="T2150" s="14">
        <f t="shared" si="173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 t="str">
        <f t="shared" si="171"/>
        <v>N/A</v>
      </c>
      <c r="Q2151" s="11" t="s">
        <v>8331</v>
      </c>
      <c r="R2151" t="s">
        <v>8332</v>
      </c>
      <c r="S2151" s="14">
        <f t="shared" si="172"/>
        <v>40355.024953703702</v>
      </c>
      <c r="T2151" s="14">
        <f t="shared" si="173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s="11" t="s">
        <v>8331</v>
      </c>
      <c r="R2152" t="s">
        <v>8332</v>
      </c>
      <c r="S2152" s="14">
        <f t="shared" si="172"/>
        <v>42534.284710648149</v>
      </c>
      <c r="T2152" s="14">
        <f t="shared" si="173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s="11" t="s">
        <v>8331</v>
      </c>
      <c r="R2153" t="s">
        <v>8332</v>
      </c>
      <c r="S2153" s="14">
        <f t="shared" si="172"/>
        <v>42520.847384259265</v>
      </c>
      <c r="T2153" s="14">
        <f t="shared" si="173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s="11" t="s">
        <v>8331</v>
      </c>
      <c r="R2154" t="s">
        <v>8332</v>
      </c>
      <c r="S2154" s="14">
        <f t="shared" si="172"/>
        <v>41683.832280092596</v>
      </c>
      <c r="T2154" s="14">
        <f t="shared" si="173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s="11" t="s">
        <v>8331</v>
      </c>
      <c r="R2155" t="s">
        <v>8332</v>
      </c>
      <c r="S2155" s="14">
        <f t="shared" si="172"/>
        <v>41974.911087962959</v>
      </c>
      <c r="T2155" s="14">
        <f t="shared" si="173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s="11" t="s">
        <v>8331</v>
      </c>
      <c r="R2156" t="s">
        <v>8332</v>
      </c>
      <c r="S2156" s="14">
        <f t="shared" si="172"/>
        <v>41647.632256944446</v>
      </c>
      <c r="T2156" s="14">
        <f t="shared" si="173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 s="11" t="s">
        <v>8331</v>
      </c>
      <c r="R2157" t="s">
        <v>8332</v>
      </c>
      <c r="S2157" s="14">
        <f t="shared" si="172"/>
        <v>42430.747511574074</v>
      </c>
      <c r="T2157" s="14">
        <f t="shared" si="173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s="11" t="s">
        <v>8331</v>
      </c>
      <c r="R2158" t="s">
        <v>8332</v>
      </c>
      <c r="S2158" s="14">
        <f t="shared" si="172"/>
        <v>41488.85423611111</v>
      </c>
      <c r="T2158" s="14">
        <f t="shared" si="173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s="11" t="s">
        <v>8331</v>
      </c>
      <c r="R2159" t="s">
        <v>8332</v>
      </c>
      <c r="S2159" s="14">
        <f t="shared" si="172"/>
        <v>42694.98128472222</v>
      </c>
      <c r="T2159" s="14">
        <f t="shared" si="173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s="11" t="s">
        <v>8331</v>
      </c>
      <c r="R2160" t="s">
        <v>8332</v>
      </c>
      <c r="S2160" s="14">
        <f t="shared" si="172"/>
        <v>41264.853865740741</v>
      </c>
      <c r="T2160" s="14">
        <f t="shared" si="173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s="11" t="s">
        <v>8331</v>
      </c>
      <c r="R2161" t="s">
        <v>8332</v>
      </c>
      <c r="S2161" s="14">
        <f t="shared" si="172"/>
        <v>40710.731180555551</v>
      </c>
      <c r="T2161" s="14">
        <f t="shared" si="173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s="11" t="s">
        <v>8331</v>
      </c>
      <c r="R2162" t="s">
        <v>8332</v>
      </c>
      <c r="S2162" s="14">
        <f t="shared" si="172"/>
        <v>41018.711863425924</v>
      </c>
      <c r="T2162" s="14">
        <f t="shared" si="173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s="11" t="s">
        <v>8323</v>
      </c>
      <c r="R2163" t="s">
        <v>8324</v>
      </c>
      <c r="S2163" s="14">
        <f t="shared" si="172"/>
        <v>42240.852534722217</v>
      </c>
      <c r="T2163" s="14">
        <f t="shared" si="173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s="11" t="s">
        <v>8323</v>
      </c>
      <c r="R2164" t="s">
        <v>8324</v>
      </c>
      <c r="S2164" s="14">
        <f t="shared" si="172"/>
        <v>41813.766099537039</v>
      </c>
      <c r="T2164" s="14">
        <f t="shared" si="173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s="11" t="s">
        <v>8323</v>
      </c>
      <c r="R2165" t="s">
        <v>8324</v>
      </c>
      <c r="S2165" s="14">
        <f t="shared" si="172"/>
        <v>42111.899537037039</v>
      </c>
      <c r="T2165" s="14">
        <f t="shared" si="173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s="11" t="s">
        <v>8323</v>
      </c>
      <c r="R2166" t="s">
        <v>8324</v>
      </c>
      <c r="S2166" s="14">
        <f t="shared" si="172"/>
        <v>42515.71775462963</v>
      </c>
      <c r="T2166" s="14">
        <f t="shared" si="173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s="11" t="s">
        <v>8323</v>
      </c>
      <c r="R2167" t="s">
        <v>8324</v>
      </c>
      <c r="S2167" s="14">
        <f t="shared" si="172"/>
        <v>42438.667071759264</v>
      </c>
      <c r="T2167" s="14">
        <f t="shared" si="173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s="11" t="s">
        <v>8323</v>
      </c>
      <c r="R2168" t="s">
        <v>8324</v>
      </c>
      <c r="S2168" s="14">
        <f t="shared" si="172"/>
        <v>41933.838171296295</v>
      </c>
      <c r="T2168" s="14">
        <f t="shared" si="173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s="11" t="s">
        <v>8323</v>
      </c>
      <c r="R2169" t="s">
        <v>8324</v>
      </c>
      <c r="S2169" s="14">
        <f t="shared" si="172"/>
        <v>41153.066400462965</v>
      </c>
      <c r="T2169" s="14">
        <f t="shared" si="173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s="11" t="s">
        <v>8323</v>
      </c>
      <c r="R2170" t="s">
        <v>8324</v>
      </c>
      <c r="S2170" s="14">
        <f t="shared" si="172"/>
        <v>42745.600243055553</v>
      </c>
      <c r="T2170" s="14">
        <f t="shared" si="173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s="11" t="s">
        <v>8323</v>
      </c>
      <c r="R2171" t="s">
        <v>8324</v>
      </c>
      <c r="S2171" s="14">
        <f t="shared" si="172"/>
        <v>42793.700821759259</v>
      </c>
      <c r="T2171" s="14">
        <f t="shared" si="173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s="11" t="s">
        <v>8323</v>
      </c>
      <c r="R2172" t="s">
        <v>8324</v>
      </c>
      <c r="S2172" s="14">
        <f t="shared" si="172"/>
        <v>42198.750254629631</v>
      </c>
      <c r="T2172" s="14">
        <f t="shared" si="173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s="11" t="s">
        <v>8323</v>
      </c>
      <c r="R2173" t="s">
        <v>8324</v>
      </c>
      <c r="S2173" s="14">
        <f t="shared" si="172"/>
        <v>42141.95711805555</v>
      </c>
      <c r="T2173" s="14">
        <f t="shared" si="173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s="11" t="s">
        <v>8323</v>
      </c>
      <c r="R2174" t="s">
        <v>8324</v>
      </c>
      <c r="S2174" s="14">
        <f t="shared" si="172"/>
        <v>42082.580092592587</v>
      </c>
      <c r="T2174" s="14">
        <f t="shared" si="173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s="11" t="s">
        <v>8323</v>
      </c>
      <c r="R2175" t="s">
        <v>8324</v>
      </c>
      <c r="S2175" s="14">
        <f t="shared" si="172"/>
        <v>41495.692627314813</v>
      </c>
      <c r="T2175" s="14">
        <f t="shared" si="173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s="11" t="s">
        <v>8323</v>
      </c>
      <c r="R2176" t="s">
        <v>8324</v>
      </c>
      <c r="S2176" s="14">
        <f t="shared" si="172"/>
        <v>42465.542905092589</v>
      </c>
      <c r="T2176" s="14">
        <f t="shared" si="173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s="11" t="s">
        <v>8323</v>
      </c>
      <c r="R2177" t="s">
        <v>8324</v>
      </c>
      <c r="S2177" s="14">
        <f t="shared" si="172"/>
        <v>42565.009097222224</v>
      </c>
      <c r="T2177" s="14">
        <f t="shared" si="173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s="11" t="s">
        <v>8323</v>
      </c>
      <c r="R2178" t="s">
        <v>8324</v>
      </c>
      <c r="S2178" s="14">
        <f t="shared" si="172"/>
        <v>42096.633206018523</v>
      </c>
      <c r="T2178" s="14">
        <f t="shared" si="173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4">
        <f t="shared" si="172"/>
        <v>42502.250775462962</v>
      </c>
      <c r="T2179" s="14">
        <f t="shared" si="173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IFERROR(ROUND(E2186/D2186*100,0),"N/A")</f>
        <v>285</v>
      </c>
      <c r="P2186">
        <f t="shared" ref="P2186:P2249" si="176">IFERROR(ROUND(E2186/L2186,2),"N/A")</f>
        <v>107.05</v>
      </c>
      <c r="Q2186" s="11" t="s">
        <v>8331</v>
      </c>
      <c r="R2186" t="s">
        <v>8349</v>
      </c>
      <c r="S2186" s="14">
        <f t="shared" ref="S2186:S2249" si="177">(((J2186/60)/60)/24)+DATE(1970,1,1)</f>
        <v>42380.690289351856</v>
      </c>
      <c r="T2186" s="14">
        <f t="shared" ref="T2186:T2249" si="178">(((I2186/60)/60)/24)+DATE(1970,1,1)</f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 s="11" t="s">
        <v>8331</v>
      </c>
      <c r="R2187" t="s">
        <v>8349</v>
      </c>
      <c r="S2187" s="14">
        <f t="shared" si="177"/>
        <v>41319.349988425929</v>
      </c>
      <c r="T2187" s="14">
        <f t="shared" si="178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s="11" t="s">
        <v>8331</v>
      </c>
      <c r="R2188" t="s">
        <v>8349</v>
      </c>
      <c r="S2188" s="14">
        <f t="shared" si="177"/>
        <v>42583.615081018521</v>
      </c>
      <c r="T2188" s="14">
        <f t="shared" si="178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s="11" t="s">
        <v>8331</v>
      </c>
      <c r="R2189" t="s">
        <v>8349</v>
      </c>
      <c r="S2189" s="14">
        <f t="shared" si="177"/>
        <v>42068.209097222221</v>
      </c>
      <c r="T2189" s="14">
        <f t="shared" si="178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s="11" t="s">
        <v>8331</v>
      </c>
      <c r="R2190" t="s">
        <v>8349</v>
      </c>
      <c r="S2190" s="14">
        <f t="shared" si="177"/>
        <v>42633.586122685185</v>
      </c>
      <c r="T2190" s="14">
        <f t="shared" si="178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 s="11" t="s">
        <v>8331</v>
      </c>
      <c r="R2191" t="s">
        <v>8349</v>
      </c>
      <c r="S2191" s="14">
        <f t="shared" si="177"/>
        <v>42467.788194444445</v>
      </c>
      <c r="T2191" s="14">
        <f t="shared" si="178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s="11" t="s">
        <v>8331</v>
      </c>
      <c r="R2192" t="s">
        <v>8349</v>
      </c>
      <c r="S2192" s="14">
        <f t="shared" si="177"/>
        <v>42417.625046296293</v>
      </c>
      <c r="T2192" s="14">
        <f t="shared" si="178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 s="11" t="s">
        <v>8331</v>
      </c>
      <c r="R2193" t="s">
        <v>8349</v>
      </c>
      <c r="S2193" s="14">
        <f t="shared" si="177"/>
        <v>42768.833645833336</v>
      </c>
      <c r="T2193" s="14">
        <f t="shared" si="178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 s="11" t="s">
        <v>8331</v>
      </c>
      <c r="R2194" t="s">
        <v>8349</v>
      </c>
      <c r="S2194" s="14">
        <f t="shared" si="177"/>
        <v>42691.8512037037</v>
      </c>
      <c r="T2194" s="14">
        <f t="shared" si="178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s="11" t="s">
        <v>8331</v>
      </c>
      <c r="R2195" t="s">
        <v>8349</v>
      </c>
      <c r="S2195" s="14">
        <f t="shared" si="177"/>
        <v>42664.405925925923</v>
      </c>
      <c r="T2195" s="14">
        <f t="shared" si="178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s="11" t="s">
        <v>8331</v>
      </c>
      <c r="R2196" t="s">
        <v>8349</v>
      </c>
      <c r="S2196" s="14">
        <f t="shared" si="177"/>
        <v>42425.757986111115</v>
      </c>
      <c r="T2196" s="14">
        <f t="shared" si="178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s="11" t="s">
        <v>8331</v>
      </c>
      <c r="R2197" t="s">
        <v>8349</v>
      </c>
      <c r="S2197" s="14">
        <f t="shared" si="177"/>
        <v>42197.771990740745</v>
      </c>
      <c r="T2197" s="14">
        <f t="shared" si="178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s="11" t="s">
        <v>8331</v>
      </c>
      <c r="R2198" t="s">
        <v>8349</v>
      </c>
      <c r="S2198" s="14">
        <f t="shared" si="177"/>
        <v>42675.487291666665</v>
      </c>
      <c r="T2198" s="14">
        <f t="shared" si="178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s="11" t="s">
        <v>8331</v>
      </c>
      <c r="R2199" t="s">
        <v>8349</v>
      </c>
      <c r="S2199" s="14">
        <f t="shared" si="177"/>
        <v>42033.584016203706</v>
      </c>
      <c r="T2199" s="14">
        <f t="shared" si="178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s="11" t="s">
        <v>8331</v>
      </c>
      <c r="R2200" t="s">
        <v>8349</v>
      </c>
      <c r="S2200" s="14">
        <f t="shared" si="177"/>
        <v>42292.513888888891</v>
      </c>
      <c r="T2200" s="14">
        <f t="shared" si="178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s="11" t="s">
        <v>8331</v>
      </c>
      <c r="R2201" t="s">
        <v>8349</v>
      </c>
      <c r="S2201" s="14">
        <f t="shared" si="177"/>
        <v>42262.416643518518</v>
      </c>
      <c r="T2201" s="14">
        <f t="shared" si="178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 s="11" t="s">
        <v>8331</v>
      </c>
      <c r="R2202" t="s">
        <v>8349</v>
      </c>
      <c r="S2202" s="14">
        <f t="shared" si="177"/>
        <v>42163.625787037032</v>
      </c>
      <c r="T2202" s="14">
        <f t="shared" si="178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 s="11" t="s">
        <v>8323</v>
      </c>
      <c r="R2203" t="s">
        <v>8328</v>
      </c>
      <c r="S2203" s="14">
        <f t="shared" si="177"/>
        <v>41276.846817129634</v>
      </c>
      <c r="T2203" s="14">
        <f t="shared" si="178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s="11" t="s">
        <v>8323</v>
      </c>
      <c r="R2204" t="s">
        <v>8328</v>
      </c>
      <c r="S2204" s="14">
        <f t="shared" si="177"/>
        <v>41184.849166666667</v>
      </c>
      <c r="T2204" s="14">
        <f t="shared" si="178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s="11" t="s">
        <v>8323</v>
      </c>
      <c r="R2205" t="s">
        <v>8328</v>
      </c>
      <c r="S2205" s="14">
        <f t="shared" si="177"/>
        <v>42241.85974537037</v>
      </c>
      <c r="T2205" s="14">
        <f t="shared" si="178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s="11" t="s">
        <v>8323</v>
      </c>
      <c r="R2206" t="s">
        <v>8328</v>
      </c>
      <c r="S2206" s="14">
        <f t="shared" si="177"/>
        <v>41312.311562499999</v>
      </c>
      <c r="T2206" s="14">
        <f t="shared" si="178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s="11" t="s">
        <v>8323</v>
      </c>
      <c r="R2207" t="s">
        <v>8328</v>
      </c>
      <c r="S2207" s="14">
        <f t="shared" si="177"/>
        <v>41031.82163194444</v>
      </c>
      <c r="T2207" s="14">
        <f t="shared" si="178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s="11" t="s">
        <v>8323</v>
      </c>
      <c r="R2208" t="s">
        <v>8328</v>
      </c>
      <c r="S2208" s="14">
        <f t="shared" si="177"/>
        <v>40997.257222222222</v>
      </c>
      <c r="T2208" s="14">
        <f t="shared" si="178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s="11" t="s">
        <v>8323</v>
      </c>
      <c r="R2209" t="s">
        <v>8328</v>
      </c>
      <c r="S2209" s="14">
        <f t="shared" si="177"/>
        <v>41564.194131944445</v>
      </c>
      <c r="T2209" s="14">
        <f t="shared" si="178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s="11" t="s">
        <v>8323</v>
      </c>
      <c r="R2210" t="s">
        <v>8328</v>
      </c>
      <c r="S2210" s="14">
        <f t="shared" si="177"/>
        <v>40946.882245370369</v>
      </c>
      <c r="T2210" s="14">
        <f t="shared" si="178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 s="11" t="s">
        <v>8323</v>
      </c>
      <c r="R2211" t="s">
        <v>8328</v>
      </c>
      <c r="S2211" s="14">
        <f t="shared" si="177"/>
        <v>41732.479675925926</v>
      </c>
      <c r="T2211" s="14">
        <f t="shared" si="178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s="11" t="s">
        <v>8323</v>
      </c>
      <c r="R2212" t="s">
        <v>8328</v>
      </c>
      <c r="S2212" s="14">
        <f t="shared" si="177"/>
        <v>40956.066087962965</v>
      </c>
      <c r="T2212" s="14">
        <f t="shared" si="178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s="11" t="s">
        <v>8323</v>
      </c>
      <c r="R2213" t="s">
        <v>8328</v>
      </c>
      <c r="S2213" s="14">
        <f t="shared" si="177"/>
        <v>41716.785011574073</v>
      </c>
      <c r="T2213" s="14">
        <f t="shared" si="178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s="11" t="s">
        <v>8323</v>
      </c>
      <c r="R2214" t="s">
        <v>8328</v>
      </c>
      <c r="S2214" s="14">
        <f t="shared" si="177"/>
        <v>41548.747418981482</v>
      </c>
      <c r="T2214" s="14">
        <f t="shared" si="178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s="11" t="s">
        <v>8323</v>
      </c>
      <c r="R2215" t="s">
        <v>8328</v>
      </c>
      <c r="S2215" s="14">
        <f t="shared" si="177"/>
        <v>42109.826145833329</v>
      </c>
      <c r="T2215" s="14">
        <f t="shared" si="178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s="11" t="s">
        <v>8323</v>
      </c>
      <c r="R2216" t="s">
        <v>8328</v>
      </c>
      <c r="S2216" s="14">
        <f t="shared" si="177"/>
        <v>41646.792222222226</v>
      </c>
      <c r="T2216" s="14">
        <f t="shared" si="178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s="11" t="s">
        <v>8323</v>
      </c>
      <c r="R2217" t="s">
        <v>8328</v>
      </c>
      <c r="S2217" s="14">
        <f t="shared" si="177"/>
        <v>40958.717268518521</v>
      </c>
      <c r="T2217" s="14">
        <f t="shared" si="178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s="11" t="s">
        <v>8323</v>
      </c>
      <c r="R2218" t="s">
        <v>8328</v>
      </c>
      <c r="S2218" s="14">
        <f t="shared" si="177"/>
        <v>42194.751678240747</v>
      </c>
      <c r="T2218" s="14">
        <f t="shared" si="178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s="11" t="s">
        <v>8323</v>
      </c>
      <c r="R2219" t="s">
        <v>8328</v>
      </c>
      <c r="S2219" s="14">
        <f t="shared" si="177"/>
        <v>42299.776770833334</v>
      </c>
      <c r="T2219" s="14">
        <f t="shared" si="178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s="11" t="s">
        <v>8323</v>
      </c>
      <c r="R2220" t="s">
        <v>8328</v>
      </c>
      <c r="S2220" s="14">
        <f t="shared" si="177"/>
        <v>41127.812303240738</v>
      </c>
      <c r="T2220" s="14">
        <f t="shared" si="178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s="11" t="s">
        <v>8323</v>
      </c>
      <c r="R2221" t="s">
        <v>8328</v>
      </c>
      <c r="S2221" s="14">
        <f t="shared" si="177"/>
        <v>42205.718888888892</v>
      </c>
      <c r="T2221" s="14">
        <f t="shared" si="178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s="11" t="s">
        <v>8323</v>
      </c>
      <c r="R2222" t="s">
        <v>8328</v>
      </c>
      <c r="S2222" s="14">
        <f t="shared" si="177"/>
        <v>41452.060601851852</v>
      </c>
      <c r="T2222" s="14">
        <f t="shared" si="178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s="11" t="s">
        <v>8331</v>
      </c>
      <c r="R2223" t="s">
        <v>8349</v>
      </c>
      <c r="S2223" s="14">
        <f t="shared" si="177"/>
        <v>42452.666770833333</v>
      </c>
      <c r="T2223" s="14">
        <f t="shared" si="178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s="11" t="s">
        <v>8331</v>
      </c>
      <c r="R2224" t="s">
        <v>8349</v>
      </c>
      <c r="S2224" s="14">
        <f t="shared" si="177"/>
        <v>40906.787581018521</v>
      </c>
      <c r="T2224" s="14">
        <f t="shared" si="178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s="11" t="s">
        <v>8331</v>
      </c>
      <c r="R2225" t="s">
        <v>8349</v>
      </c>
      <c r="S2225" s="14">
        <f t="shared" si="177"/>
        <v>42152.640833333338</v>
      </c>
      <c r="T2225" s="14">
        <f t="shared" si="178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s="11" t="s">
        <v>8331</v>
      </c>
      <c r="R2226" t="s">
        <v>8349</v>
      </c>
      <c r="S2226" s="14">
        <f t="shared" si="177"/>
        <v>42644.667534722219</v>
      </c>
      <c r="T2226" s="14">
        <f t="shared" si="178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 s="11" t="s">
        <v>8331</v>
      </c>
      <c r="R2227" t="s">
        <v>8349</v>
      </c>
      <c r="S2227" s="14">
        <f t="shared" si="177"/>
        <v>41873.79184027778</v>
      </c>
      <c r="T2227" s="14">
        <f t="shared" si="178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s="11" t="s">
        <v>8331</v>
      </c>
      <c r="R2228" t="s">
        <v>8349</v>
      </c>
      <c r="S2228" s="14">
        <f t="shared" si="177"/>
        <v>42381.79886574074</v>
      </c>
      <c r="T2228" s="14">
        <f t="shared" si="178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 s="11" t="s">
        <v>8331</v>
      </c>
      <c r="R2229" t="s">
        <v>8349</v>
      </c>
      <c r="S2229" s="14">
        <f t="shared" si="177"/>
        <v>41561.807349537034</v>
      </c>
      <c r="T2229" s="14">
        <f t="shared" si="178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s="11" t="s">
        <v>8331</v>
      </c>
      <c r="R2230" t="s">
        <v>8349</v>
      </c>
      <c r="S2230" s="14">
        <f t="shared" si="177"/>
        <v>42202.278194444443</v>
      </c>
      <c r="T2230" s="14">
        <f t="shared" si="178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s="11" t="s">
        <v>8331</v>
      </c>
      <c r="R2231" t="s">
        <v>8349</v>
      </c>
      <c r="S2231" s="14">
        <f t="shared" si="177"/>
        <v>41484.664247685185</v>
      </c>
      <c r="T2231" s="14">
        <f t="shared" si="178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s="11" t="s">
        <v>8331</v>
      </c>
      <c r="R2232" t="s">
        <v>8349</v>
      </c>
      <c r="S2232" s="14">
        <f t="shared" si="177"/>
        <v>41724.881099537037</v>
      </c>
      <c r="T2232" s="14">
        <f t="shared" si="178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s="11" t="s">
        <v>8331</v>
      </c>
      <c r="R2233" t="s">
        <v>8349</v>
      </c>
      <c r="S2233" s="14">
        <f t="shared" si="177"/>
        <v>41423.910891203705</v>
      </c>
      <c r="T2233" s="14">
        <f t="shared" si="178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s="11" t="s">
        <v>8331</v>
      </c>
      <c r="R2234" t="s">
        <v>8349</v>
      </c>
      <c r="S2234" s="14">
        <f t="shared" si="177"/>
        <v>41806.794074074074</v>
      </c>
      <c r="T2234" s="14">
        <f t="shared" si="178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s="11" t="s">
        <v>8331</v>
      </c>
      <c r="R2235" t="s">
        <v>8349</v>
      </c>
      <c r="S2235" s="14">
        <f t="shared" si="177"/>
        <v>42331.378923611104</v>
      </c>
      <c r="T2235" s="14">
        <f t="shared" si="178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s="11" t="s">
        <v>8331</v>
      </c>
      <c r="R2236" t="s">
        <v>8349</v>
      </c>
      <c r="S2236" s="14">
        <f t="shared" si="177"/>
        <v>42710.824618055558</v>
      </c>
      <c r="T2236" s="14">
        <f t="shared" si="178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s="11" t="s">
        <v>8331</v>
      </c>
      <c r="R2237" t="s">
        <v>8349</v>
      </c>
      <c r="S2237" s="14">
        <f t="shared" si="177"/>
        <v>42062.022118055553</v>
      </c>
      <c r="T2237" s="14">
        <f t="shared" si="178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s="11" t="s">
        <v>8331</v>
      </c>
      <c r="R2238" t="s">
        <v>8349</v>
      </c>
      <c r="S2238" s="14">
        <f t="shared" si="177"/>
        <v>42371.617164351846</v>
      </c>
      <c r="T2238" s="14">
        <f t="shared" si="178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s="11" t="s">
        <v>8331</v>
      </c>
      <c r="R2239" t="s">
        <v>8349</v>
      </c>
      <c r="S2239" s="14">
        <f t="shared" si="177"/>
        <v>41915.003275462965</v>
      </c>
      <c r="T2239" s="14">
        <f t="shared" si="178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s="11" t="s">
        <v>8331</v>
      </c>
      <c r="R2240" t="s">
        <v>8349</v>
      </c>
      <c r="S2240" s="14">
        <f t="shared" si="177"/>
        <v>42774.621712962966</v>
      </c>
      <c r="T2240" s="14">
        <f t="shared" si="178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s="11" t="s">
        <v>8331</v>
      </c>
      <c r="R2241" t="s">
        <v>8349</v>
      </c>
      <c r="S2241" s="14">
        <f t="shared" si="177"/>
        <v>41572.958495370374</v>
      </c>
      <c r="T2241" s="14">
        <f t="shared" si="178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s="11" t="s">
        <v>8331</v>
      </c>
      <c r="R2242" t="s">
        <v>8349</v>
      </c>
      <c r="S2242" s="14">
        <f t="shared" si="177"/>
        <v>42452.825740740736</v>
      </c>
      <c r="T2242" s="14">
        <f t="shared" si="178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4">
        <f t="shared" si="177"/>
        <v>42766.827546296292</v>
      </c>
      <c r="T2243" s="14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IFERROR(ROUND(E2250/D2250*100,0),"N/A")</f>
        <v>107</v>
      </c>
      <c r="P2250">
        <f t="shared" ref="P2250:P2313" si="181">IFERROR(ROUND(E2250/L2250,2),"N/A")</f>
        <v>58.63</v>
      </c>
      <c r="Q2250" s="11" t="s">
        <v>8331</v>
      </c>
      <c r="R2250" t="s">
        <v>8349</v>
      </c>
      <c r="S2250" s="14">
        <f t="shared" ref="S2250:S2313" si="182">(((J2250/60)/60)/24)+DATE(1970,1,1)</f>
        <v>42688.875902777778</v>
      </c>
      <c r="T2250" s="14">
        <f t="shared" ref="T2250:T2313" si="183">(((I2250/60)/60)/24)+DATE(1970,1,1)</f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s="11" t="s">
        <v>8331</v>
      </c>
      <c r="R2251" t="s">
        <v>8349</v>
      </c>
      <c r="S2251" s="14">
        <f t="shared" si="182"/>
        <v>41336.703298611108</v>
      </c>
      <c r="T2251" s="14">
        <f t="shared" si="183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s="11" t="s">
        <v>8331</v>
      </c>
      <c r="R2252" t="s">
        <v>8349</v>
      </c>
      <c r="S2252" s="14">
        <f t="shared" si="182"/>
        <v>42677.005474537036</v>
      </c>
      <c r="T2252" s="14">
        <f t="shared" si="183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s="11" t="s">
        <v>8331</v>
      </c>
      <c r="R2253" t="s">
        <v>8349</v>
      </c>
      <c r="S2253" s="14">
        <f t="shared" si="182"/>
        <v>41846.34579861111</v>
      </c>
      <c r="T2253" s="14">
        <f t="shared" si="183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s="11" t="s">
        <v>8331</v>
      </c>
      <c r="R2254" t="s">
        <v>8349</v>
      </c>
      <c r="S2254" s="14">
        <f t="shared" si="182"/>
        <v>42573.327986111108</v>
      </c>
      <c r="T2254" s="14">
        <f t="shared" si="183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s="11" t="s">
        <v>8331</v>
      </c>
      <c r="R2255" t="s">
        <v>8349</v>
      </c>
      <c r="S2255" s="14">
        <f t="shared" si="182"/>
        <v>42296.631331018521</v>
      </c>
      <c r="T2255" s="14">
        <f t="shared" si="183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s="11" t="s">
        <v>8331</v>
      </c>
      <c r="R2256" t="s">
        <v>8349</v>
      </c>
      <c r="S2256" s="14">
        <f t="shared" si="182"/>
        <v>42752.647777777776</v>
      </c>
      <c r="T2256" s="14">
        <f t="shared" si="183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s="11" t="s">
        <v>8331</v>
      </c>
      <c r="R2257" t="s">
        <v>8349</v>
      </c>
      <c r="S2257" s="14">
        <f t="shared" si="182"/>
        <v>42467.951979166668</v>
      </c>
      <c r="T2257" s="14">
        <f t="shared" si="183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 s="11" t="s">
        <v>8331</v>
      </c>
      <c r="R2258" t="s">
        <v>8349</v>
      </c>
      <c r="S2258" s="14">
        <f t="shared" si="182"/>
        <v>42682.451921296291</v>
      </c>
      <c r="T2258" s="14">
        <f t="shared" si="183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 s="11" t="s">
        <v>8331</v>
      </c>
      <c r="R2259" t="s">
        <v>8349</v>
      </c>
      <c r="S2259" s="14">
        <f t="shared" si="182"/>
        <v>42505.936678240745</v>
      </c>
      <c r="T2259" s="14">
        <f t="shared" si="183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s="11" t="s">
        <v>8331</v>
      </c>
      <c r="R2260" t="s">
        <v>8349</v>
      </c>
      <c r="S2260" s="14">
        <f t="shared" si="182"/>
        <v>42136.75100694444</v>
      </c>
      <c r="T2260" s="14">
        <f t="shared" si="183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 s="11" t="s">
        <v>8331</v>
      </c>
      <c r="R2261" t="s">
        <v>8349</v>
      </c>
      <c r="S2261" s="14">
        <f t="shared" si="182"/>
        <v>42702.804814814815</v>
      </c>
      <c r="T2261" s="14">
        <f t="shared" si="183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s="11" t="s">
        <v>8331</v>
      </c>
      <c r="R2262" t="s">
        <v>8349</v>
      </c>
      <c r="S2262" s="14">
        <f t="shared" si="182"/>
        <v>41695.016782407409</v>
      </c>
      <c r="T2262" s="14">
        <f t="shared" si="183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s="11" t="s">
        <v>8331</v>
      </c>
      <c r="R2263" t="s">
        <v>8349</v>
      </c>
      <c r="S2263" s="14">
        <f t="shared" si="182"/>
        <v>42759.724768518514</v>
      </c>
      <c r="T2263" s="14">
        <f t="shared" si="183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s="11" t="s">
        <v>8331</v>
      </c>
      <c r="R2264" t="s">
        <v>8349</v>
      </c>
      <c r="S2264" s="14">
        <f t="shared" si="182"/>
        <v>41926.585162037038</v>
      </c>
      <c r="T2264" s="14">
        <f t="shared" si="183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s="11" t="s">
        <v>8331</v>
      </c>
      <c r="R2265" t="s">
        <v>8349</v>
      </c>
      <c r="S2265" s="14">
        <f t="shared" si="182"/>
        <v>42014.832326388889</v>
      </c>
      <c r="T2265" s="14">
        <f t="shared" si="183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s="11" t="s">
        <v>8331</v>
      </c>
      <c r="R2266" t="s">
        <v>8349</v>
      </c>
      <c r="S2266" s="14">
        <f t="shared" si="182"/>
        <v>42496.582337962958</v>
      </c>
      <c r="T2266" s="14">
        <f t="shared" si="183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 s="11" t="s">
        <v>8331</v>
      </c>
      <c r="R2267" t="s">
        <v>8349</v>
      </c>
      <c r="S2267" s="14">
        <f t="shared" si="182"/>
        <v>42689.853090277778</v>
      </c>
      <c r="T2267" s="14">
        <f t="shared" si="183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s="11" t="s">
        <v>8331</v>
      </c>
      <c r="R2268" t="s">
        <v>8349</v>
      </c>
      <c r="S2268" s="14">
        <f t="shared" si="182"/>
        <v>42469.874907407408</v>
      </c>
      <c r="T2268" s="14">
        <f t="shared" si="183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s="11" t="s">
        <v>8331</v>
      </c>
      <c r="R2269" t="s">
        <v>8349</v>
      </c>
      <c r="S2269" s="14">
        <f t="shared" si="182"/>
        <v>41968.829826388886</v>
      </c>
      <c r="T2269" s="14">
        <f t="shared" si="183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s="11" t="s">
        <v>8331</v>
      </c>
      <c r="R2270" t="s">
        <v>8349</v>
      </c>
      <c r="S2270" s="14">
        <f t="shared" si="182"/>
        <v>42776.082349537035</v>
      </c>
      <c r="T2270" s="14">
        <f t="shared" si="183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s="11" t="s">
        <v>8331</v>
      </c>
      <c r="R2271" t="s">
        <v>8349</v>
      </c>
      <c r="S2271" s="14">
        <f t="shared" si="182"/>
        <v>42776.704432870371</v>
      </c>
      <c r="T2271" s="14">
        <f t="shared" si="183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s="11" t="s">
        <v>8331</v>
      </c>
      <c r="R2272" t="s">
        <v>8349</v>
      </c>
      <c r="S2272" s="14">
        <f t="shared" si="182"/>
        <v>42725.869363425925</v>
      </c>
      <c r="T2272" s="14">
        <f t="shared" si="183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s="11" t="s">
        <v>8331</v>
      </c>
      <c r="R2273" t="s">
        <v>8349</v>
      </c>
      <c r="S2273" s="14">
        <f t="shared" si="182"/>
        <v>42684.000046296293</v>
      </c>
      <c r="T2273" s="14">
        <f t="shared" si="183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s="11" t="s">
        <v>8331</v>
      </c>
      <c r="R2274" t="s">
        <v>8349</v>
      </c>
      <c r="S2274" s="14">
        <f t="shared" si="182"/>
        <v>42315.699490740735</v>
      </c>
      <c r="T2274" s="14">
        <f t="shared" si="183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s="11" t="s">
        <v>8331</v>
      </c>
      <c r="R2275" t="s">
        <v>8349</v>
      </c>
      <c r="S2275" s="14">
        <f t="shared" si="182"/>
        <v>42781.549097222218</v>
      </c>
      <c r="T2275" s="14">
        <f t="shared" si="183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s="11" t="s">
        <v>8331</v>
      </c>
      <c r="R2276" t="s">
        <v>8349</v>
      </c>
      <c r="S2276" s="14">
        <f t="shared" si="182"/>
        <v>41663.500659722224</v>
      </c>
      <c r="T2276" s="14">
        <f t="shared" si="183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s="11" t="s">
        <v>8331</v>
      </c>
      <c r="R2277" t="s">
        <v>8349</v>
      </c>
      <c r="S2277" s="14">
        <f t="shared" si="182"/>
        <v>41965.616655092599</v>
      </c>
      <c r="T2277" s="14">
        <f t="shared" si="183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s="11" t="s">
        <v>8331</v>
      </c>
      <c r="R2278" t="s">
        <v>8349</v>
      </c>
      <c r="S2278" s="14">
        <f t="shared" si="182"/>
        <v>41614.651493055557</v>
      </c>
      <c r="T2278" s="14">
        <f t="shared" si="183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s="11" t="s">
        <v>8331</v>
      </c>
      <c r="R2279" t="s">
        <v>8349</v>
      </c>
      <c r="S2279" s="14">
        <f t="shared" si="182"/>
        <v>40936.678506944445</v>
      </c>
      <c r="T2279" s="14">
        <f t="shared" si="183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s="11" t="s">
        <v>8331</v>
      </c>
      <c r="R2280" t="s">
        <v>8349</v>
      </c>
      <c r="S2280" s="14">
        <f t="shared" si="182"/>
        <v>42338.709108796291</v>
      </c>
      <c r="T2280" s="14">
        <f t="shared" si="183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s="11" t="s">
        <v>8331</v>
      </c>
      <c r="R2281" t="s">
        <v>8349</v>
      </c>
      <c r="S2281" s="14">
        <f t="shared" si="182"/>
        <v>42020.806701388887</v>
      </c>
      <c r="T2281" s="14">
        <f t="shared" si="183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s="11" t="s">
        <v>8331</v>
      </c>
      <c r="R2282" t="s">
        <v>8349</v>
      </c>
      <c r="S2282" s="14">
        <f t="shared" si="182"/>
        <v>42234.624895833331</v>
      </c>
      <c r="T2282" s="14">
        <f t="shared" si="183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s="11" t="s">
        <v>8323</v>
      </c>
      <c r="R2283" t="s">
        <v>8324</v>
      </c>
      <c r="S2283" s="14">
        <f t="shared" si="182"/>
        <v>40687.285844907405</v>
      </c>
      <c r="T2283" s="14">
        <f t="shared" si="183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s="11" t="s">
        <v>8323</v>
      </c>
      <c r="R2284" t="s">
        <v>8324</v>
      </c>
      <c r="S2284" s="14">
        <f t="shared" si="182"/>
        <v>42323.17460648148</v>
      </c>
      <c r="T2284" s="14">
        <f t="shared" si="183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s="11" t="s">
        <v>8323</v>
      </c>
      <c r="R2285" t="s">
        <v>8324</v>
      </c>
      <c r="S2285" s="14">
        <f t="shared" si="182"/>
        <v>40978.125046296293</v>
      </c>
      <c r="T2285" s="14">
        <f t="shared" si="183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s="11" t="s">
        <v>8323</v>
      </c>
      <c r="R2286" t="s">
        <v>8324</v>
      </c>
      <c r="S2286" s="14">
        <f t="shared" si="182"/>
        <v>40585.796817129631</v>
      </c>
      <c r="T2286" s="14">
        <f t="shared" si="183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s="11" t="s">
        <v>8323</v>
      </c>
      <c r="R2287" t="s">
        <v>8324</v>
      </c>
      <c r="S2287" s="14">
        <f t="shared" si="182"/>
        <v>41059.185682870368</v>
      </c>
      <c r="T2287" s="14">
        <f t="shared" si="183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s="11" t="s">
        <v>8323</v>
      </c>
      <c r="R2288" t="s">
        <v>8324</v>
      </c>
      <c r="S2288" s="14">
        <f t="shared" si="182"/>
        <v>41494.963587962964</v>
      </c>
      <c r="T2288" s="14">
        <f t="shared" si="183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s="11" t="s">
        <v>8323</v>
      </c>
      <c r="R2289" t="s">
        <v>8324</v>
      </c>
      <c r="S2289" s="14">
        <f t="shared" si="182"/>
        <v>41792.667361111111</v>
      </c>
      <c r="T2289" s="14">
        <f t="shared" si="183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s="11" t="s">
        <v>8323</v>
      </c>
      <c r="R2290" t="s">
        <v>8324</v>
      </c>
      <c r="S2290" s="14">
        <f t="shared" si="182"/>
        <v>41067.827418981484</v>
      </c>
      <c r="T2290" s="14">
        <f t="shared" si="183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s="11" t="s">
        <v>8323</v>
      </c>
      <c r="R2291" t="s">
        <v>8324</v>
      </c>
      <c r="S2291" s="14">
        <f t="shared" si="182"/>
        <v>41571.998379629629</v>
      </c>
      <c r="T2291" s="14">
        <f t="shared" si="183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s="11" t="s">
        <v>8323</v>
      </c>
      <c r="R2292" t="s">
        <v>8324</v>
      </c>
      <c r="S2292" s="14">
        <f t="shared" si="182"/>
        <v>40070.253819444442</v>
      </c>
      <c r="T2292" s="14">
        <f t="shared" si="183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s="11" t="s">
        <v>8323</v>
      </c>
      <c r="R2293" t="s">
        <v>8324</v>
      </c>
      <c r="S2293" s="14">
        <f t="shared" si="182"/>
        <v>40987.977060185185</v>
      </c>
      <c r="T2293" s="14">
        <f t="shared" si="183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s="11" t="s">
        <v>8323</v>
      </c>
      <c r="R2294" t="s">
        <v>8324</v>
      </c>
      <c r="S2294" s="14">
        <f t="shared" si="182"/>
        <v>40987.697638888887</v>
      </c>
      <c r="T2294" s="14">
        <f t="shared" si="183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s="11" t="s">
        <v>8323</v>
      </c>
      <c r="R2295" t="s">
        <v>8324</v>
      </c>
      <c r="S2295" s="14">
        <f t="shared" si="182"/>
        <v>41151.708321759259</v>
      </c>
      <c r="T2295" s="14">
        <f t="shared" si="183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s="11" t="s">
        <v>8323</v>
      </c>
      <c r="R2296" t="s">
        <v>8324</v>
      </c>
      <c r="S2296" s="14">
        <f t="shared" si="182"/>
        <v>41264.72314814815</v>
      </c>
      <c r="T2296" s="14">
        <f t="shared" si="183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s="11" t="s">
        <v>8323</v>
      </c>
      <c r="R2297" t="s">
        <v>8324</v>
      </c>
      <c r="S2297" s="14">
        <f t="shared" si="182"/>
        <v>41270.954351851848</v>
      </c>
      <c r="T2297" s="14">
        <f t="shared" si="183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s="11" t="s">
        <v>8323</v>
      </c>
      <c r="R2298" t="s">
        <v>8324</v>
      </c>
      <c r="S2298" s="14">
        <f t="shared" si="182"/>
        <v>40927.731782407405</v>
      </c>
      <c r="T2298" s="14">
        <f t="shared" si="183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s="11" t="s">
        <v>8323</v>
      </c>
      <c r="R2299" t="s">
        <v>8324</v>
      </c>
      <c r="S2299" s="14">
        <f t="shared" si="182"/>
        <v>40948.042233796295</v>
      </c>
      <c r="T2299" s="14">
        <f t="shared" si="183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s="11" t="s">
        <v>8323</v>
      </c>
      <c r="R2300" t="s">
        <v>8324</v>
      </c>
      <c r="S2300" s="14">
        <f t="shared" si="182"/>
        <v>41694.84065972222</v>
      </c>
      <c r="T2300" s="14">
        <f t="shared" si="183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s="11" t="s">
        <v>8323</v>
      </c>
      <c r="R2301" t="s">
        <v>8324</v>
      </c>
      <c r="S2301" s="14">
        <f t="shared" si="182"/>
        <v>40565.032511574071</v>
      </c>
      <c r="T2301" s="14">
        <f t="shared" si="183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s="11" t="s">
        <v>8323</v>
      </c>
      <c r="R2302" t="s">
        <v>8324</v>
      </c>
      <c r="S2302" s="14">
        <f t="shared" si="182"/>
        <v>41074.727037037039</v>
      </c>
      <c r="T2302" s="14">
        <f t="shared" si="183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s="11" t="s">
        <v>8323</v>
      </c>
      <c r="R2303" t="s">
        <v>8327</v>
      </c>
      <c r="S2303" s="14">
        <f t="shared" si="182"/>
        <v>41416.146944444445</v>
      </c>
      <c r="T2303" s="14">
        <f t="shared" si="183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s="11" t="s">
        <v>8323</v>
      </c>
      <c r="R2304" t="s">
        <v>8327</v>
      </c>
      <c r="S2304" s="14">
        <f t="shared" si="182"/>
        <v>41605.868449074071</v>
      </c>
      <c r="T2304" s="14">
        <f t="shared" si="183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s="11" t="s">
        <v>8323</v>
      </c>
      <c r="R2305" t="s">
        <v>8327</v>
      </c>
      <c r="S2305" s="14">
        <f t="shared" si="182"/>
        <v>40850.111064814817</v>
      </c>
      <c r="T2305" s="14">
        <f t="shared" si="183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s="11" t="s">
        <v>8323</v>
      </c>
      <c r="R2306" t="s">
        <v>8327</v>
      </c>
      <c r="S2306" s="14">
        <f t="shared" si="182"/>
        <v>40502.815868055557</v>
      </c>
      <c r="T2306" s="14">
        <f t="shared" si="183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4">
        <f t="shared" si="182"/>
        <v>41834.695277777777</v>
      </c>
      <c r="T2307" s="14">
        <f t="shared" si="183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IFERROR(ROUND(E2314/D2314*100,0),"N/A")</f>
        <v>108</v>
      </c>
      <c r="P2314">
        <f t="shared" ref="P2314:P2377" si="186">IFERROR(ROUND(E2314/L2314,2),"N/A")</f>
        <v>40.96</v>
      </c>
      <c r="Q2314" s="11" t="s">
        <v>8323</v>
      </c>
      <c r="R2314" t="s">
        <v>8327</v>
      </c>
      <c r="S2314" s="14">
        <f t="shared" ref="S2314:S2377" si="187">(((J2314/60)/60)/24)+DATE(1970,1,1)</f>
        <v>41716.632847222223</v>
      </c>
      <c r="T2314" s="14">
        <f t="shared" ref="T2314:T2377" si="188">(((I2314/60)/60)/24)+DATE(1970,1,1)</f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s="11" t="s">
        <v>8323</v>
      </c>
      <c r="R2315" t="s">
        <v>8327</v>
      </c>
      <c r="S2315" s="14">
        <f t="shared" si="187"/>
        <v>41002.958634259259</v>
      </c>
      <c r="T2315" s="14">
        <f t="shared" si="188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s="11" t="s">
        <v>8323</v>
      </c>
      <c r="R2316" t="s">
        <v>8327</v>
      </c>
      <c r="S2316" s="14">
        <f t="shared" si="187"/>
        <v>41037.551585648151</v>
      </c>
      <c r="T2316" s="14">
        <f t="shared" si="188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s="11" t="s">
        <v>8323</v>
      </c>
      <c r="R2317" t="s">
        <v>8327</v>
      </c>
      <c r="S2317" s="14">
        <f t="shared" si="187"/>
        <v>41004.72619212963</v>
      </c>
      <c r="T2317" s="14">
        <f t="shared" si="188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s="11" t="s">
        <v>8323</v>
      </c>
      <c r="R2318" t="s">
        <v>8327</v>
      </c>
      <c r="S2318" s="14">
        <f t="shared" si="187"/>
        <v>40079.725115740745</v>
      </c>
      <c r="T2318" s="14">
        <f t="shared" si="188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s="11" t="s">
        <v>8323</v>
      </c>
      <c r="R2319" t="s">
        <v>8327</v>
      </c>
      <c r="S2319" s="14">
        <f t="shared" si="187"/>
        <v>40192.542233796295</v>
      </c>
      <c r="T2319" s="14">
        <f t="shared" si="188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s="11" t="s">
        <v>8323</v>
      </c>
      <c r="R2320" t="s">
        <v>8327</v>
      </c>
      <c r="S2320" s="14">
        <f t="shared" si="187"/>
        <v>40050.643680555557</v>
      </c>
      <c r="T2320" s="14">
        <f t="shared" si="188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s="11" t="s">
        <v>8323</v>
      </c>
      <c r="R2321" t="s">
        <v>8327</v>
      </c>
      <c r="S2321" s="14">
        <f t="shared" si="187"/>
        <v>41593.082002314812</v>
      </c>
      <c r="T2321" s="14">
        <f t="shared" si="188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s="11" t="s">
        <v>8323</v>
      </c>
      <c r="R2322" t="s">
        <v>8327</v>
      </c>
      <c r="S2322" s="14">
        <f t="shared" si="187"/>
        <v>41696.817129629628</v>
      </c>
      <c r="T2322" s="14">
        <f t="shared" si="188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s="11" t="s">
        <v>8334</v>
      </c>
      <c r="R2323" t="s">
        <v>8350</v>
      </c>
      <c r="S2323" s="14">
        <f t="shared" si="187"/>
        <v>42799.260428240741</v>
      </c>
      <c r="T2323" s="14">
        <f t="shared" si="188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s="11" t="s">
        <v>8334</v>
      </c>
      <c r="R2324" t="s">
        <v>8350</v>
      </c>
      <c r="S2324" s="14">
        <f t="shared" si="187"/>
        <v>42804.895474537043</v>
      </c>
      <c r="T2324" s="14">
        <f t="shared" si="188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s="11" t="s">
        <v>8334</v>
      </c>
      <c r="R2325" t="s">
        <v>8350</v>
      </c>
      <c r="S2325" s="14">
        <f t="shared" si="187"/>
        <v>42807.755173611105</v>
      </c>
      <c r="T2325" s="14">
        <f t="shared" si="188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 s="11" t="s">
        <v>8334</v>
      </c>
      <c r="R2326" t="s">
        <v>8350</v>
      </c>
      <c r="S2326" s="14">
        <f t="shared" si="187"/>
        <v>42790.885243055556</v>
      </c>
      <c r="T2326" s="14">
        <f t="shared" si="188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s="11" t="s">
        <v>8334</v>
      </c>
      <c r="R2327" t="s">
        <v>8350</v>
      </c>
      <c r="S2327" s="14">
        <f t="shared" si="187"/>
        <v>42794.022349537037</v>
      </c>
      <c r="T2327" s="14">
        <f t="shared" si="188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s="11" t="s">
        <v>8334</v>
      </c>
      <c r="R2328" t="s">
        <v>8350</v>
      </c>
      <c r="S2328" s="14">
        <f t="shared" si="187"/>
        <v>42804.034120370372</v>
      </c>
      <c r="T2328" s="14">
        <f t="shared" si="188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s="11" t="s">
        <v>8334</v>
      </c>
      <c r="R2329" t="s">
        <v>8350</v>
      </c>
      <c r="S2329" s="14">
        <f t="shared" si="187"/>
        <v>41842.917129629634</v>
      </c>
      <c r="T2329" s="14">
        <f t="shared" si="188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s="11" t="s">
        <v>8334</v>
      </c>
      <c r="R2330" t="s">
        <v>8350</v>
      </c>
      <c r="S2330" s="14">
        <f t="shared" si="187"/>
        <v>42139.781678240746</v>
      </c>
      <c r="T2330" s="14">
        <f t="shared" si="188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s="11" t="s">
        <v>8334</v>
      </c>
      <c r="R2331" t="s">
        <v>8350</v>
      </c>
      <c r="S2331" s="14">
        <f t="shared" si="187"/>
        <v>41807.624374999999</v>
      </c>
      <c r="T2331" s="14">
        <f t="shared" si="188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s="11" t="s">
        <v>8334</v>
      </c>
      <c r="R2332" t="s">
        <v>8350</v>
      </c>
      <c r="S2332" s="14">
        <f t="shared" si="187"/>
        <v>42332.89980324074</v>
      </c>
      <c r="T2332" s="14">
        <f t="shared" si="188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s="11" t="s">
        <v>8334</v>
      </c>
      <c r="R2333" t="s">
        <v>8350</v>
      </c>
      <c r="S2333" s="14">
        <f t="shared" si="187"/>
        <v>41839.005671296298</v>
      </c>
      <c r="T2333" s="14">
        <f t="shared" si="188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s="11" t="s">
        <v>8334</v>
      </c>
      <c r="R2334" t="s">
        <v>8350</v>
      </c>
      <c r="S2334" s="14">
        <f t="shared" si="187"/>
        <v>42011.628136574072</v>
      </c>
      <c r="T2334" s="14">
        <f t="shared" si="188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s="11" t="s">
        <v>8334</v>
      </c>
      <c r="R2335" t="s">
        <v>8350</v>
      </c>
      <c r="S2335" s="14">
        <f t="shared" si="187"/>
        <v>41767.650347222225</v>
      </c>
      <c r="T2335" s="14">
        <f t="shared" si="188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s="11" t="s">
        <v>8334</v>
      </c>
      <c r="R2336" t="s">
        <v>8350</v>
      </c>
      <c r="S2336" s="14">
        <f t="shared" si="187"/>
        <v>41918.670115740737</v>
      </c>
      <c r="T2336" s="14">
        <f t="shared" si="188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s="11" t="s">
        <v>8334</v>
      </c>
      <c r="R2337" t="s">
        <v>8350</v>
      </c>
      <c r="S2337" s="14">
        <f t="shared" si="187"/>
        <v>41771.572256944448</v>
      </c>
      <c r="T2337" s="14">
        <f t="shared" si="188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s="11" t="s">
        <v>8334</v>
      </c>
      <c r="R2338" t="s">
        <v>8350</v>
      </c>
      <c r="S2338" s="14">
        <f t="shared" si="187"/>
        <v>41666.924710648149</v>
      </c>
      <c r="T2338" s="14">
        <f t="shared" si="188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s="11" t="s">
        <v>8334</v>
      </c>
      <c r="R2339" t="s">
        <v>8350</v>
      </c>
      <c r="S2339" s="14">
        <f t="shared" si="187"/>
        <v>41786.640543981484</v>
      </c>
      <c r="T2339" s="14">
        <f t="shared" si="188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s="11" t="s">
        <v>8334</v>
      </c>
      <c r="R2340" t="s">
        <v>8350</v>
      </c>
      <c r="S2340" s="14">
        <f t="shared" si="187"/>
        <v>41789.896805555552</v>
      </c>
      <c r="T2340" s="14">
        <f t="shared" si="188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s="11" t="s">
        <v>8334</v>
      </c>
      <c r="R2341" t="s">
        <v>8350</v>
      </c>
      <c r="S2341" s="14">
        <f t="shared" si="187"/>
        <v>42692.79987268518</v>
      </c>
      <c r="T2341" s="14">
        <f t="shared" si="188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s="11" t="s">
        <v>8334</v>
      </c>
      <c r="R2342" t="s">
        <v>8350</v>
      </c>
      <c r="S2342" s="14">
        <f t="shared" si="187"/>
        <v>42643.642800925925</v>
      </c>
      <c r="T2342" s="14">
        <f t="shared" si="188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 t="str">
        <f t="shared" si="186"/>
        <v>N/A</v>
      </c>
      <c r="Q2343" s="11" t="s">
        <v>8317</v>
      </c>
      <c r="R2343" t="s">
        <v>8318</v>
      </c>
      <c r="S2343" s="14">
        <f t="shared" si="187"/>
        <v>42167.813703703709</v>
      </c>
      <c r="T2343" s="14">
        <f t="shared" si="188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 t="str">
        <f t="shared" si="186"/>
        <v>N/A</v>
      </c>
      <c r="Q2344" s="11" t="s">
        <v>8317</v>
      </c>
      <c r="R2344" t="s">
        <v>8318</v>
      </c>
      <c r="S2344" s="14">
        <f t="shared" si="187"/>
        <v>41897.702199074076</v>
      </c>
      <c r="T2344" s="14">
        <f t="shared" si="188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s="11" t="s">
        <v>8317</v>
      </c>
      <c r="R2345" t="s">
        <v>8318</v>
      </c>
      <c r="S2345" s="14">
        <f t="shared" si="187"/>
        <v>42327.825289351851</v>
      </c>
      <c r="T2345" s="14">
        <f t="shared" si="188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s="11" t="s">
        <v>8317</v>
      </c>
      <c r="R2346" t="s">
        <v>8318</v>
      </c>
      <c r="S2346" s="14">
        <f t="shared" si="187"/>
        <v>42515.727650462963</v>
      </c>
      <c r="T2346" s="14">
        <f t="shared" si="188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 t="str">
        <f t="shared" si="186"/>
        <v>N/A</v>
      </c>
      <c r="Q2347" s="11" t="s">
        <v>8317</v>
      </c>
      <c r="R2347" t="s">
        <v>8318</v>
      </c>
      <c r="S2347" s="14">
        <f t="shared" si="187"/>
        <v>42060.001805555556</v>
      </c>
      <c r="T2347" s="14">
        <f t="shared" si="188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s="11" t="s">
        <v>8317</v>
      </c>
      <c r="R2348" t="s">
        <v>8318</v>
      </c>
      <c r="S2348" s="14">
        <f t="shared" si="187"/>
        <v>42615.79896990741</v>
      </c>
      <c r="T2348" s="14">
        <f t="shared" si="188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s="11" t="s">
        <v>8317</v>
      </c>
      <c r="R2349" t="s">
        <v>8318</v>
      </c>
      <c r="S2349" s="14">
        <f t="shared" si="187"/>
        <v>42577.607361111113</v>
      </c>
      <c r="T2349" s="14">
        <f t="shared" si="188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s="11" t="s">
        <v>8317</v>
      </c>
      <c r="R2350" t="s">
        <v>8318</v>
      </c>
      <c r="S2350" s="14">
        <f t="shared" si="187"/>
        <v>42360.932152777779</v>
      </c>
      <c r="T2350" s="14">
        <f t="shared" si="188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 t="str">
        <f t="shared" si="186"/>
        <v>N/A</v>
      </c>
      <c r="Q2351" s="11" t="s">
        <v>8317</v>
      </c>
      <c r="R2351" t="s">
        <v>8318</v>
      </c>
      <c r="S2351" s="14">
        <f t="shared" si="187"/>
        <v>42198.775787037041</v>
      </c>
      <c r="T2351" s="14">
        <f t="shared" si="188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 t="str">
        <f t="shared" si="186"/>
        <v>N/A</v>
      </c>
      <c r="Q2352" s="11" t="s">
        <v>8317</v>
      </c>
      <c r="R2352" t="s">
        <v>8318</v>
      </c>
      <c r="S2352" s="14">
        <f t="shared" si="187"/>
        <v>42708.842245370368</v>
      </c>
      <c r="T2352" s="14">
        <f t="shared" si="188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s="11" t="s">
        <v>8317</v>
      </c>
      <c r="R2353" t="s">
        <v>8318</v>
      </c>
      <c r="S2353" s="14">
        <f t="shared" si="187"/>
        <v>42094.101145833338</v>
      </c>
      <c r="T2353" s="14">
        <f t="shared" si="188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 t="str">
        <f t="shared" si="186"/>
        <v>N/A</v>
      </c>
      <c r="Q2354" s="11" t="s">
        <v>8317</v>
      </c>
      <c r="R2354" t="s">
        <v>8318</v>
      </c>
      <c r="S2354" s="14">
        <f t="shared" si="187"/>
        <v>42101.633703703701</v>
      </c>
      <c r="T2354" s="14">
        <f t="shared" si="188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 t="str">
        <f t="shared" si="186"/>
        <v>N/A</v>
      </c>
      <c r="Q2355" s="11" t="s">
        <v>8317</v>
      </c>
      <c r="R2355" t="s">
        <v>8318</v>
      </c>
      <c r="S2355" s="14">
        <f t="shared" si="187"/>
        <v>42103.676180555558</v>
      </c>
      <c r="T2355" s="14">
        <f t="shared" si="188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s="11" t="s">
        <v>8317</v>
      </c>
      <c r="R2356" t="s">
        <v>8318</v>
      </c>
      <c r="S2356" s="14">
        <f t="shared" si="187"/>
        <v>41954.722916666666</v>
      </c>
      <c r="T2356" s="14">
        <f t="shared" si="188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s="11" t="s">
        <v>8317</v>
      </c>
      <c r="R2357" t="s">
        <v>8318</v>
      </c>
      <c r="S2357" s="14">
        <f t="shared" si="187"/>
        <v>42096.918240740735</v>
      </c>
      <c r="T2357" s="14">
        <f t="shared" si="188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 t="str">
        <f t="shared" si="186"/>
        <v>N/A</v>
      </c>
      <c r="Q2358" s="11" t="s">
        <v>8317</v>
      </c>
      <c r="R2358" t="s">
        <v>8318</v>
      </c>
      <c r="S2358" s="14">
        <f t="shared" si="187"/>
        <v>42130.78361111111</v>
      </c>
      <c r="T2358" s="14">
        <f t="shared" si="188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 t="str">
        <f t="shared" si="186"/>
        <v>N/A</v>
      </c>
      <c r="Q2359" s="11" t="s">
        <v>8317</v>
      </c>
      <c r="R2359" t="s">
        <v>8318</v>
      </c>
      <c r="S2359" s="14">
        <f t="shared" si="187"/>
        <v>42264.620115740734</v>
      </c>
      <c r="T2359" s="14">
        <f t="shared" si="188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 t="str">
        <f t="shared" si="186"/>
        <v>N/A</v>
      </c>
      <c r="Q2360" s="11" t="s">
        <v>8317</v>
      </c>
      <c r="R2360" t="s">
        <v>8318</v>
      </c>
      <c r="S2360" s="14">
        <f t="shared" si="187"/>
        <v>41978.930972222224</v>
      </c>
      <c r="T2360" s="14">
        <f t="shared" si="188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s="11" t="s">
        <v>8317</v>
      </c>
      <c r="R2361" t="s">
        <v>8318</v>
      </c>
      <c r="S2361" s="14">
        <f t="shared" si="187"/>
        <v>42159.649583333332</v>
      </c>
      <c r="T2361" s="14">
        <f t="shared" si="188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s="11" t="s">
        <v>8317</v>
      </c>
      <c r="R2362" t="s">
        <v>8318</v>
      </c>
      <c r="S2362" s="14">
        <f t="shared" si="187"/>
        <v>42377.70694444445</v>
      </c>
      <c r="T2362" s="14">
        <f t="shared" si="188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 t="str">
        <f t="shared" si="186"/>
        <v>N/A</v>
      </c>
      <c r="Q2363" s="11" t="s">
        <v>8317</v>
      </c>
      <c r="R2363" t="s">
        <v>8318</v>
      </c>
      <c r="S2363" s="14">
        <f t="shared" si="187"/>
        <v>42466.858888888892</v>
      </c>
      <c r="T2363" s="14">
        <f t="shared" si="188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s="11" t="s">
        <v>8317</v>
      </c>
      <c r="R2364" t="s">
        <v>8318</v>
      </c>
      <c r="S2364" s="14">
        <f t="shared" si="187"/>
        <v>41954.688310185185</v>
      </c>
      <c r="T2364" s="14">
        <f t="shared" si="188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 t="str">
        <f t="shared" si="186"/>
        <v>N/A</v>
      </c>
      <c r="Q2365" s="11" t="s">
        <v>8317</v>
      </c>
      <c r="R2365" t="s">
        <v>8318</v>
      </c>
      <c r="S2365" s="14">
        <f t="shared" si="187"/>
        <v>42322.011574074073</v>
      </c>
      <c r="T2365" s="14">
        <f t="shared" si="188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 t="str">
        <f t="shared" si="186"/>
        <v>N/A</v>
      </c>
      <c r="Q2366" s="11" t="s">
        <v>8317</v>
      </c>
      <c r="R2366" t="s">
        <v>8318</v>
      </c>
      <c r="S2366" s="14">
        <f t="shared" si="187"/>
        <v>42248.934675925921</v>
      </c>
      <c r="T2366" s="14">
        <f t="shared" si="188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 t="str">
        <f t="shared" si="186"/>
        <v>N/A</v>
      </c>
      <c r="Q2367" s="11" t="s">
        <v>8317</v>
      </c>
      <c r="R2367" t="s">
        <v>8318</v>
      </c>
      <c r="S2367" s="14">
        <f t="shared" si="187"/>
        <v>42346.736400462964</v>
      </c>
      <c r="T2367" s="14">
        <f t="shared" si="188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 s="11" t="s">
        <v>8317</v>
      </c>
      <c r="R2368" t="s">
        <v>8318</v>
      </c>
      <c r="S2368" s="14">
        <f t="shared" si="187"/>
        <v>42268.531631944439</v>
      </c>
      <c r="T2368" s="14">
        <f t="shared" si="188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s="11" t="s">
        <v>8317</v>
      </c>
      <c r="R2369" t="s">
        <v>8318</v>
      </c>
      <c r="S2369" s="14">
        <f t="shared" si="187"/>
        <v>42425.970092592594</v>
      </c>
      <c r="T2369" s="14">
        <f t="shared" si="188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s="11" t="s">
        <v>8317</v>
      </c>
      <c r="R2370" t="s">
        <v>8318</v>
      </c>
      <c r="S2370" s="14">
        <f t="shared" si="187"/>
        <v>42063.721817129626</v>
      </c>
      <c r="T2370" s="14">
        <f t="shared" si="188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t="str">
        <f t="shared" si="186"/>
        <v>N/A</v>
      </c>
      <c r="Q2371" s="11" t="s">
        <v>8317</v>
      </c>
      <c r="R2371" t="s">
        <v>8318</v>
      </c>
      <c r="S2371" s="14">
        <f t="shared" si="187"/>
        <v>42380.812627314815</v>
      </c>
      <c r="T2371" s="14">
        <f t="shared" si="188"/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str">
        <f t="shared" si="186"/>
        <v>N/A</v>
      </c>
      <c r="Q2373" s="11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str">
        <f t="shared" si="186"/>
        <v>N/A</v>
      </c>
      <c r="Q2377" s="11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IFERROR(ROUND(E2378/D2378*100,0),"N/A")</f>
        <v>11</v>
      </c>
      <c r="P2378">
        <f t="shared" ref="P2378:P2441" si="191">IFERROR(ROUND(E2378/L2378,2),"N/A")</f>
        <v>81.58</v>
      </c>
      <c r="Q2378" s="11" t="s">
        <v>8317</v>
      </c>
      <c r="R2378" t="s">
        <v>8318</v>
      </c>
      <c r="S2378" s="14">
        <f t="shared" ref="S2378:S2441" si="192">(((J2378/60)/60)/24)+DATE(1970,1,1)</f>
        <v>42318.925532407404</v>
      </c>
      <c r="T2378" s="14">
        <f t="shared" ref="T2378:T2441" si="193">(((I2378/60)/60)/24)+DATE(1970,1,1)</f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 t="str">
        <f t="shared" si="191"/>
        <v>N/A</v>
      </c>
      <c r="Q2379" s="11" t="s">
        <v>8317</v>
      </c>
      <c r="R2379" t="s">
        <v>8318</v>
      </c>
      <c r="S2379" s="14">
        <f t="shared" si="192"/>
        <v>42669.870173611111</v>
      </c>
      <c r="T2379" s="14">
        <f t="shared" si="193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 t="str">
        <f t="shared" si="191"/>
        <v>N/A</v>
      </c>
      <c r="Q2380" s="11" t="s">
        <v>8317</v>
      </c>
      <c r="R2380" t="s">
        <v>8318</v>
      </c>
      <c r="S2380" s="14">
        <f t="shared" si="192"/>
        <v>42213.013078703705</v>
      </c>
      <c r="T2380" s="14">
        <f t="shared" si="193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 t="str">
        <f t="shared" si="191"/>
        <v>N/A</v>
      </c>
      <c r="Q2381" s="11" t="s">
        <v>8317</v>
      </c>
      <c r="R2381" t="s">
        <v>8318</v>
      </c>
      <c r="S2381" s="14">
        <f t="shared" si="192"/>
        <v>42237.016388888893</v>
      </c>
      <c r="T2381" s="14">
        <f t="shared" si="193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s="11" t="s">
        <v>8317</v>
      </c>
      <c r="R2382" t="s">
        <v>8318</v>
      </c>
      <c r="S2382" s="14">
        <f t="shared" si="192"/>
        <v>42248.793310185181</v>
      </c>
      <c r="T2382" s="14">
        <f t="shared" si="193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s="11" t="s">
        <v>8317</v>
      </c>
      <c r="R2383" t="s">
        <v>8318</v>
      </c>
      <c r="S2383" s="14">
        <f t="shared" si="192"/>
        <v>42074.935740740737</v>
      </c>
      <c r="T2383" s="14">
        <f t="shared" si="193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s="11" t="s">
        <v>8317</v>
      </c>
      <c r="R2384" t="s">
        <v>8318</v>
      </c>
      <c r="S2384" s="14">
        <f t="shared" si="192"/>
        <v>42195.187534722223</v>
      </c>
      <c r="T2384" s="14">
        <f t="shared" si="193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s="11" t="s">
        <v>8317</v>
      </c>
      <c r="R2385" t="s">
        <v>8318</v>
      </c>
      <c r="S2385" s="14">
        <f t="shared" si="192"/>
        <v>42027.056793981479</v>
      </c>
      <c r="T2385" s="14">
        <f t="shared" si="193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s="11" t="s">
        <v>8317</v>
      </c>
      <c r="R2386" t="s">
        <v>8318</v>
      </c>
      <c r="S2386" s="14">
        <f t="shared" si="192"/>
        <v>41927.067627314813</v>
      </c>
      <c r="T2386" s="14">
        <f t="shared" si="193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s="11" t="s">
        <v>8317</v>
      </c>
      <c r="R2387" t="s">
        <v>8318</v>
      </c>
      <c r="S2387" s="14">
        <f t="shared" si="192"/>
        <v>42191.70175925926</v>
      </c>
      <c r="T2387" s="14">
        <f t="shared" si="193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 t="str">
        <f t="shared" si="191"/>
        <v>N/A</v>
      </c>
      <c r="Q2388" s="11" t="s">
        <v>8317</v>
      </c>
      <c r="R2388" t="s">
        <v>8318</v>
      </c>
      <c r="S2388" s="14">
        <f t="shared" si="192"/>
        <v>41954.838240740741</v>
      </c>
      <c r="T2388" s="14">
        <f t="shared" si="193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s="11" t="s">
        <v>8317</v>
      </c>
      <c r="R2389" t="s">
        <v>8318</v>
      </c>
      <c r="S2389" s="14">
        <f t="shared" si="192"/>
        <v>42528.626620370371</v>
      </c>
      <c r="T2389" s="14">
        <f t="shared" si="193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s="11" t="s">
        <v>8317</v>
      </c>
      <c r="R2390" t="s">
        <v>8318</v>
      </c>
      <c r="S2390" s="14">
        <f t="shared" si="192"/>
        <v>41989.853692129633</v>
      </c>
      <c r="T2390" s="14">
        <f t="shared" si="193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s="11" t="s">
        <v>8317</v>
      </c>
      <c r="R2391" t="s">
        <v>8318</v>
      </c>
      <c r="S2391" s="14">
        <f t="shared" si="192"/>
        <v>42179.653379629628</v>
      </c>
      <c r="T2391" s="14">
        <f t="shared" si="193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 t="str">
        <f t="shared" si="191"/>
        <v>N/A</v>
      </c>
      <c r="Q2392" s="11" t="s">
        <v>8317</v>
      </c>
      <c r="R2392" t="s">
        <v>8318</v>
      </c>
      <c r="S2392" s="14">
        <f t="shared" si="192"/>
        <v>41968.262314814812</v>
      </c>
      <c r="T2392" s="14">
        <f t="shared" si="193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s="11" t="s">
        <v>8317</v>
      </c>
      <c r="R2393" t="s">
        <v>8318</v>
      </c>
      <c r="S2393" s="14">
        <f t="shared" si="192"/>
        <v>42064.794490740736</v>
      </c>
      <c r="T2393" s="14">
        <f t="shared" si="193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 t="str">
        <f t="shared" si="191"/>
        <v>N/A</v>
      </c>
      <c r="Q2394" s="11" t="s">
        <v>8317</v>
      </c>
      <c r="R2394" t="s">
        <v>8318</v>
      </c>
      <c r="S2394" s="14">
        <f t="shared" si="192"/>
        <v>42276.120636574073</v>
      </c>
      <c r="T2394" s="14">
        <f t="shared" si="193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s="11" t="s">
        <v>8317</v>
      </c>
      <c r="R2395" t="s">
        <v>8318</v>
      </c>
      <c r="S2395" s="14">
        <f t="shared" si="192"/>
        <v>42194.648344907408</v>
      </c>
      <c r="T2395" s="14">
        <f t="shared" si="193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s="11" t="s">
        <v>8317</v>
      </c>
      <c r="R2396" t="s">
        <v>8318</v>
      </c>
      <c r="S2396" s="14">
        <f t="shared" si="192"/>
        <v>42031.362187499995</v>
      </c>
      <c r="T2396" s="14">
        <f t="shared" si="193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 t="str">
        <f t="shared" si="191"/>
        <v>N/A</v>
      </c>
      <c r="Q2397" s="11" t="s">
        <v>8317</v>
      </c>
      <c r="R2397" t="s">
        <v>8318</v>
      </c>
      <c r="S2397" s="14">
        <f t="shared" si="192"/>
        <v>42717.121377314819</v>
      </c>
      <c r="T2397" s="14">
        <f t="shared" si="193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s="11" t="s">
        <v>8317</v>
      </c>
      <c r="R2398" t="s">
        <v>8318</v>
      </c>
      <c r="S2398" s="14">
        <f t="shared" si="192"/>
        <v>42262.849050925928</v>
      </c>
      <c r="T2398" s="14">
        <f t="shared" si="193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 t="str">
        <f t="shared" si="191"/>
        <v>N/A</v>
      </c>
      <c r="Q2399" s="11" t="s">
        <v>8317</v>
      </c>
      <c r="R2399" t="s">
        <v>8318</v>
      </c>
      <c r="S2399" s="14">
        <f t="shared" si="192"/>
        <v>41976.88490740741</v>
      </c>
      <c r="T2399" s="14">
        <f t="shared" si="193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 t="str">
        <f t="shared" si="191"/>
        <v>N/A</v>
      </c>
      <c r="Q2400" s="11" t="s">
        <v>8317</v>
      </c>
      <c r="R2400" t="s">
        <v>8318</v>
      </c>
      <c r="S2400" s="14">
        <f t="shared" si="192"/>
        <v>42157.916481481487</v>
      </c>
      <c r="T2400" s="14">
        <f t="shared" si="193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 t="str">
        <f t="shared" si="191"/>
        <v>N/A</v>
      </c>
      <c r="Q2401" s="11" t="s">
        <v>8317</v>
      </c>
      <c r="R2401" t="s">
        <v>8318</v>
      </c>
      <c r="S2401" s="14">
        <f t="shared" si="192"/>
        <v>41956.853078703702</v>
      </c>
      <c r="T2401" s="14">
        <f t="shared" si="193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 t="str">
        <f t="shared" si="191"/>
        <v>N/A</v>
      </c>
      <c r="Q2402" s="11" t="s">
        <v>8317</v>
      </c>
      <c r="R2402" t="s">
        <v>8318</v>
      </c>
      <c r="S2402" s="14">
        <f t="shared" si="192"/>
        <v>42444.268101851849</v>
      </c>
      <c r="T2402" s="14">
        <f t="shared" si="193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s="11" t="s">
        <v>8334</v>
      </c>
      <c r="R2403" t="s">
        <v>8335</v>
      </c>
      <c r="S2403" s="14">
        <f t="shared" si="192"/>
        <v>42374.822870370372</v>
      </c>
      <c r="T2403" s="14">
        <f t="shared" si="193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s="11" t="s">
        <v>8334</v>
      </c>
      <c r="R2404" t="s">
        <v>8335</v>
      </c>
      <c r="S2404" s="14">
        <f t="shared" si="192"/>
        <v>42107.679756944446</v>
      </c>
      <c r="T2404" s="14">
        <f t="shared" si="193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 s="11" t="s">
        <v>8334</v>
      </c>
      <c r="R2405" t="s">
        <v>8335</v>
      </c>
      <c r="S2405" s="14">
        <f t="shared" si="192"/>
        <v>42399.882615740738</v>
      </c>
      <c r="T2405" s="14">
        <f t="shared" si="193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 t="str">
        <f t="shared" si="191"/>
        <v>N/A</v>
      </c>
      <c r="Q2406" s="11" t="s">
        <v>8334</v>
      </c>
      <c r="R2406" t="s">
        <v>8335</v>
      </c>
      <c r="S2406" s="14">
        <f t="shared" si="192"/>
        <v>42342.03943287037</v>
      </c>
      <c r="T2406" s="14">
        <f t="shared" si="193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s="11" t="s">
        <v>8334</v>
      </c>
      <c r="R2407" t="s">
        <v>8335</v>
      </c>
      <c r="S2407" s="14">
        <f t="shared" si="192"/>
        <v>42595.585358796292</v>
      </c>
      <c r="T2407" s="14">
        <f t="shared" si="193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s="11" t="s">
        <v>8334</v>
      </c>
      <c r="R2408" t="s">
        <v>8335</v>
      </c>
      <c r="S2408" s="14">
        <f t="shared" si="192"/>
        <v>41983.110995370371</v>
      </c>
      <c r="T2408" s="14">
        <f t="shared" si="193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s="11" t="s">
        <v>8334</v>
      </c>
      <c r="R2409" t="s">
        <v>8335</v>
      </c>
      <c r="S2409" s="14">
        <f t="shared" si="192"/>
        <v>42082.575555555552</v>
      </c>
      <c r="T2409" s="14">
        <f t="shared" si="193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s="11" t="s">
        <v>8334</v>
      </c>
      <c r="R2410" t="s">
        <v>8335</v>
      </c>
      <c r="S2410" s="14">
        <f t="shared" si="192"/>
        <v>41919.140706018516</v>
      </c>
      <c r="T2410" s="14">
        <f t="shared" si="193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s="11" t="s">
        <v>8334</v>
      </c>
      <c r="R2411" t="s">
        <v>8335</v>
      </c>
      <c r="S2411" s="14">
        <f t="shared" si="192"/>
        <v>42204.875868055555</v>
      </c>
      <c r="T2411" s="14">
        <f t="shared" si="193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 t="str">
        <f t="shared" si="191"/>
        <v>N/A</v>
      </c>
      <c r="Q2412" s="11" t="s">
        <v>8334</v>
      </c>
      <c r="R2412" t="s">
        <v>8335</v>
      </c>
      <c r="S2412" s="14">
        <f t="shared" si="192"/>
        <v>42224.408275462964</v>
      </c>
      <c r="T2412" s="14">
        <f t="shared" si="193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s="11" t="s">
        <v>8334</v>
      </c>
      <c r="R2413" t="s">
        <v>8335</v>
      </c>
      <c r="S2413" s="14">
        <f t="shared" si="192"/>
        <v>42211.732430555552</v>
      </c>
      <c r="T2413" s="14">
        <f t="shared" si="193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 t="str">
        <f t="shared" si="191"/>
        <v>N/A</v>
      </c>
      <c r="Q2414" s="11" t="s">
        <v>8334</v>
      </c>
      <c r="R2414" t="s">
        <v>8335</v>
      </c>
      <c r="S2414" s="14">
        <f t="shared" si="192"/>
        <v>42655.736956018518</v>
      </c>
      <c r="T2414" s="14">
        <f t="shared" si="193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s="11" t="s">
        <v>8334</v>
      </c>
      <c r="R2415" t="s">
        <v>8335</v>
      </c>
      <c r="S2415" s="14">
        <f t="shared" si="192"/>
        <v>41760.10974537037</v>
      </c>
      <c r="T2415" s="14">
        <f t="shared" si="193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s="11" t="s">
        <v>8334</v>
      </c>
      <c r="R2416" t="s">
        <v>8335</v>
      </c>
      <c r="S2416" s="14">
        <f t="shared" si="192"/>
        <v>42198.695138888885</v>
      </c>
      <c r="T2416" s="14">
        <f t="shared" si="193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s="11" t="s">
        <v>8334</v>
      </c>
      <c r="R2417" t="s">
        <v>8335</v>
      </c>
      <c r="S2417" s="14">
        <f t="shared" si="192"/>
        <v>42536.862800925926</v>
      </c>
      <c r="T2417" s="14">
        <f t="shared" si="193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s="11" t="s">
        <v>8334</v>
      </c>
      <c r="R2418" t="s">
        <v>8335</v>
      </c>
      <c r="S2418" s="14">
        <f t="shared" si="192"/>
        <v>42019.737766203703</v>
      </c>
      <c r="T2418" s="14">
        <f t="shared" si="193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 t="str">
        <f t="shared" si="191"/>
        <v>N/A</v>
      </c>
      <c r="Q2419" s="11" t="s">
        <v>8334</v>
      </c>
      <c r="R2419" t="s">
        <v>8335</v>
      </c>
      <c r="S2419" s="14">
        <f t="shared" si="192"/>
        <v>41831.884108796294</v>
      </c>
      <c r="T2419" s="14">
        <f t="shared" si="193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s="11" t="s">
        <v>8334</v>
      </c>
      <c r="R2420" t="s">
        <v>8335</v>
      </c>
      <c r="S2420" s="14">
        <f t="shared" si="192"/>
        <v>42027.856990740736</v>
      </c>
      <c r="T2420" s="14">
        <f t="shared" si="193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 t="str">
        <f t="shared" si="191"/>
        <v>N/A</v>
      </c>
      <c r="Q2421" s="11" t="s">
        <v>8334</v>
      </c>
      <c r="R2421" t="s">
        <v>8335</v>
      </c>
      <c r="S2421" s="14">
        <f t="shared" si="192"/>
        <v>41993.738298611104</v>
      </c>
      <c r="T2421" s="14">
        <f t="shared" si="193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s="11" t="s">
        <v>8334</v>
      </c>
      <c r="R2422" t="s">
        <v>8335</v>
      </c>
      <c r="S2422" s="14">
        <f t="shared" si="192"/>
        <v>41893.028877314813</v>
      </c>
      <c r="T2422" s="14">
        <f t="shared" si="193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s="11" t="s">
        <v>8334</v>
      </c>
      <c r="R2423" t="s">
        <v>8335</v>
      </c>
      <c r="S2423" s="14">
        <f t="shared" si="192"/>
        <v>42026.687453703707</v>
      </c>
      <c r="T2423" s="14">
        <f t="shared" si="193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s="11" t="s">
        <v>8334</v>
      </c>
      <c r="R2424" t="s">
        <v>8335</v>
      </c>
      <c r="S2424" s="14">
        <f t="shared" si="192"/>
        <v>42044.724953703699</v>
      </c>
      <c r="T2424" s="14">
        <f t="shared" si="193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s="11" t="s">
        <v>8334</v>
      </c>
      <c r="R2425" t="s">
        <v>8335</v>
      </c>
      <c r="S2425" s="14">
        <f t="shared" si="192"/>
        <v>41974.704745370371</v>
      </c>
      <c r="T2425" s="14">
        <f t="shared" si="193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s="11" t="s">
        <v>8334</v>
      </c>
      <c r="R2426" t="s">
        <v>8335</v>
      </c>
      <c r="S2426" s="14">
        <f t="shared" si="192"/>
        <v>41909.892453703702</v>
      </c>
      <c r="T2426" s="14">
        <f t="shared" si="193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s="11" t="s">
        <v>8334</v>
      </c>
      <c r="R2427" t="s">
        <v>8335</v>
      </c>
      <c r="S2427" s="14">
        <f t="shared" si="192"/>
        <v>42502.913761574076</v>
      </c>
      <c r="T2427" s="14">
        <f t="shared" si="193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 t="str">
        <f t="shared" si="191"/>
        <v>N/A</v>
      </c>
      <c r="Q2428" s="11" t="s">
        <v>8334</v>
      </c>
      <c r="R2428" t="s">
        <v>8335</v>
      </c>
      <c r="S2428" s="14">
        <f t="shared" si="192"/>
        <v>42164.170046296291</v>
      </c>
      <c r="T2428" s="14">
        <f t="shared" si="193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s="11" t="s">
        <v>8334</v>
      </c>
      <c r="R2429" t="s">
        <v>8335</v>
      </c>
      <c r="S2429" s="14">
        <f t="shared" si="192"/>
        <v>42412.318668981476</v>
      </c>
      <c r="T2429" s="14">
        <f t="shared" si="193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s="11" t="s">
        <v>8334</v>
      </c>
      <c r="R2430" t="s">
        <v>8335</v>
      </c>
      <c r="S2430" s="14">
        <f t="shared" si="192"/>
        <v>42045.784155092595</v>
      </c>
      <c r="T2430" s="14">
        <f t="shared" si="193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s="11" t="s">
        <v>8334</v>
      </c>
      <c r="R2431" t="s">
        <v>8335</v>
      </c>
      <c r="S2431" s="14">
        <f t="shared" si="192"/>
        <v>42734.879236111112</v>
      </c>
      <c r="T2431" s="14">
        <f t="shared" si="193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s="11" t="s">
        <v>8334</v>
      </c>
      <c r="R2432" t="s">
        <v>8335</v>
      </c>
      <c r="S2432" s="14">
        <f t="shared" si="192"/>
        <v>42382.130833333329</v>
      </c>
      <c r="T2432" s="14">
        <f t="shared" si="193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s="11" t="s">
        <v>8334</v>
      </c>
      <c r="R2433" t="s">
        <v>8335</v>
      </c>
      <c r="S2433" s="14">
        <f t="shared" si="192"/>
        <v>42489.099687499998</v>
      </c>
      <c r="T2433" s="14">
        <f t="shared" si="193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s="11" t="s">
        <v>8334</v>
      </c>
      <c r="R2434" t="s">
        <v>8335</v>
      </c>
      <c r="S2434" s="14">
        <f t="shared" si="192"/>
        <v>42041.218715277777</v>
      </c>
      <c r="T2434" s="14">
        <f t="shared" si="193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t="str">
        <f t="shared" si="191"/>
        <v>N/A</v>
      </c>
      <c r="Q2435" s="11" t="s">
        <v>8334</v>
      </c>
      <c r="R2435" t="s">
        <v>8335</v>
      </c>
      <c r="S2435" s="14">
        <f t="shared" si="192"/>
        <v>42397.89980324074</v>
      </c>
      <c r="T2435" s="14">
        <f t="shared" si="193"/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str">
        <f t="shared" si="191"/>
        <v>N/A</v>
      </c>
      <c r="Q2439" s="11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str">
        <f t="shared" si="191"/>
        <v>N/A</v>
      </c>
      <c r="Q2441" s="1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IFERROR(ROUND(E2442/D2442*100,0),"N/A")</f>
        <v>0</v>
      </c>
      <c r="P2442">
        <f t="shared" ref="P2442:P2505" si="196">IFERROR(ROUND(E2442/L2442,2),"N/A")</f>
        <v>5</v>
      </c>
      <c r="Q2442" s="11" t="s">
        <v>8334</v>
      </c>
      <c r="R2442" t="s">
        <v>8335</v>
      </c>
      <c r="S2442" s="14">
        <f t="shared" ref="S2442:S2505" si="197">(((J2442/60)/60)/24)+DATE(1970,1,1)</f>
        <v>42383.899456018517</v>
      </c>
      <c r="T2442" s="14">
        <f t="shared" ref="T2442:T2505" si="198">(((I2442/60)/60)/24)+DATE(1970,1,1)</f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s="11" t="s">
        <v>8334</v>
      </c>
      <c r="R2443" t="s">
        <v>8350</v>
      </c>
      <c r="S2443" s="14">
        <f t="shared" si="197"/>
        <v>42187.125625000001</v>
      </c>
      <c r="T2443" s="14">
        <f t="shared" si="198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s="11" t="s">
        <v>8334</v>
      </c>
      <c r="R2444" t="s">
        <v>8350</v>
      </c>
      <c r="S2444" s="14">
        <f t="shared" si="197"/>
        <v>42052.666990740734</v>
      </c>
      <c r="T2444" s="14">
        <f t="shared" si="198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s="11" t="s">
        <v>8334</v>
      </c>
      <c r="R2445" t="s">
        <v>8350</v>
      </c>
      <c r="S2445" s="14">
        <f t="shared" si="197"/>
        <v>41836.625254629631</v>
      </c>
      <c r="T2445" s="14">
        <f t="shared" si="198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s="11" t="s">
        <v>8334</v>
      </c>
      <c r="R2446" t="s">
        <v>8350</v>
      </c>
      <c r="S2446" s="14">
        <f t="shared" si="197"/>
        <v>42485.754525462966</v>
      </c>
      <c r="T2446" s="14">
        <f t="shared" si="198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s="11" t="s">
        <v>8334</v>
      </c>
      <c r="R2447" t="s">
        <v>8350</v>
      </c>
      <c r="S2447" s="14">
        <f t="shared" si="197"/>
        <v>42243.190057870372</v>
      </c>
      <c r="T2447" s="14">
        <f t="shared" si="198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s="11" t="s">
        <v>8334</v>
      </c>
      <c r="R2448" t="s">
        <v>8350</v>
      </c>
      <c r="S2448" s="14">
        <f t="shared" si="197"/>
        <v>42670.602673611109</v>
      </c>
      <c r="T2448" s="14">
        <f t="shared" si="198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s="11" t="s">
        <v>8334</v>
      </c>
      <c r="R2449" t="s">
        <v>8350</v>
      </c>
      <c r="S2449" s="14">
        <f t="shared" si="197"/>
        <v>42654.469826388886</v>
      </c>
      <c r="T2449" s="14">
        <f t="shared" si="198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s="11" t="s">
        <v>8334</v>
      </c>
      <c r="R2450" t="s">
        <v>8350</v>
      </c>
      <c r="S2450" s="14">
        <f t="shared" si="197"/>
        <v>42607.316122685181</v>
      </c>
      <c r="T2450" s="14">
        <f t="shared" si="198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s="11" t="s">
        <v>8334</v>
      </c>
      <c r="R2451" t="s">
        <v>8350</v>
      </c>
      <c r="S2451" s="14">
        <f t="shared" si="197"/>
        <v>41943.142534722225</v>
      </c>
      <c r="T2451" s="14">
        <f t="shared" si="198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s="11" t="s">
        <v>8334</v>
      </c>
      <c r="R2452" t="s">
        <v>8350</v>
      </c>
      <c r="S2452" s="14">
        <f t="shared" si="197"/>
        <v>41902.07240740741</v>
      </c>
      <c r="T2452" s="14">
        <f t="shared" si="198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s="11" t="s">
        <v>8334</v>
      </c>
      <c r="R2453" t="s">
        <v>8350</v>
      </c>
      <c r="S2453" s="14">
        <f t="shared" si="197"/>
        <v>42779.908449074079</v>
      </c>
      <c r="T2453" s="14">
        <f t="shared" si="198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s="11" t="s">
        <v>8334</v>
      </c>
      <c r="R2454" t="s">
        <v>8350</v>
      </c>
      <c r="S2454" s="14">
        <f t="shared" si="197"/>
        <v>42338.84375</v>
      </c>
      <c r="T2454" s="14">
        <f t="shared" si="198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s="11" t="s">
        <v>8334</v>
      </c>
      <c r="R2455" t="s">
        <v>8350</v>
      </c>
      <c r="S2455" s="14">
        <f t="shared" si="197"/>
        <v>42738.692233796297</v>
      </c>
      <c r="T2455" s="14">
        <f t="shared" si="198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s="11" t="s">
        <v>8334</v>
      </c>
      <c r="R2456" t="s">
        <v>8350</v>
      </c>
      <c r="S2456" s="14">
        <f t="shared" si="197"/>
        <v>42770.201481481476</v>
      </c>
      <c r="T2456" s="14">
        <f t="shared" si="198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s="11" t="s">
        <v>8334</v>
      </c>
      <c r="R2457" t="s">
        <v>8350</v>
      </c>
      <c r="S2457" s="14">
        <f t="shared" si="197"/>
        <v>42452.781828703708</v>
      </c>
      <c r="T2457" s="14">
        <f t="shared" si="198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s="11" t="s">
        <v>8334</v>
      </c>
      <c r="R2458" t="s">
        <v>8350</v>
      </c>
      <c r="S2458" s="14">
        <f t="shared" si="197"/>
        <v>42761.961099537039</v>
      </c>
      <c r="T2458" s="14">
        <f t="shared" si="198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s="11" t="s">
        <v>8334</v>
      </c>
      <c r="R2459" t="s">
        <v>8350</v>
      </c>
      <c r="S2459" s="14">
        <f t="shared" si="197"/>
        <v>42423.602500000001</v>
      </c>
      <c r="T2459" s="14">
        <f t="shared" si="198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s="11" t="s">
        <v>8334</v>
      </c>
      <c r="R2460" t="s">
        <v>8350</v>
      </c>
      <c r="S2460" s="14">
        <f t="shared" si="197"/>
        <v>42495.871736111112</v>
      </c>
      <c r="T2460" s="14">
        <f t="shared" si="198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s="11" t="s">
        <v>8334</v>
      </c>
      <c r="R2461" t="s">
        <v>8350</v>
      </c>
      <c r="S2461" s="14">
        <f t="shared" si="197"/>
        <v>42407.637557870374</v>
      </c>
      <c r="T2461" s="14">
        <f t="shared" si="198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s="11" t="s">
        <v>8334</v>
      </c>
      <c r="R2462" t="s">
        <v>8350</v>
      </c>
      <c r="S2462" s="14">
        <f t="shared" si="197"/>
        <v>42704.187118055561</v>
      </c>
      <c r="T2462" s="14">
        <f t="shared" si="198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s="11" t="s">
        <v>8323</v>
      </c>
      <c r="R2463" t="s">
        <v>8327</v>
      </c>
      <c r="S2463" s="14">
        <f t="shared" si="197"/>
        <v>40784.012696759259</v>
      </c>
      <c r="T2463" s="14">
        <f t="shared" si="198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s="11" t="s">
        <v>8323</v>
      </c>
      <c r="R2464" t="s">
        <v>8327</v>
      </c>
      <c r="S2464" s="14">
        <f t="shared" si="197"/>
        <v>41089.186296296299</v>
      </c>
      <c r="T2464" s="14">
        <f t="shared" si="198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s="11" t="s">
        <v>8323</v>
      </c>
      <c r="R2465" t="s">
        <v>8327</v>
      </c>
      <c r="S2465" s="14">
        <f t="shared" si="197"/>
        <v>41341.111400462964</v>
      </c>
      <c r="T2465" s="14">
        <f t="shared" si="198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s="11" t="s">
        <v>8323</v>
      </c>
      <c r="R2466" t="s">
        <v>8327</v>
      </c>
      <c r="S2466" s="14">
        <f t="shared" si="197"/>
        <v>42248.90042824074</v>
      </c>
      <c r="T2466" s="14">
        <f t="shared" si="198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s="11" t="s">
        <v>8323</v>
      </c>
      <c r="R2467" t="s">
        <v>8327</v>
      </c>
      <c r="S2467" s="14">
        <f t="shared" si="197"/>
        <v>41145.719305555554</v>
      </c>
      <c r="T2467" s="14">
        <f t="shared" si="198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s="11" t="s">
        <v>8323</v>
      </c>
      <c r="R2468" t="s">
        <v>8327</v>
      </c>
      <c r="S2468" s="14">
        <f t="shared" si="197"/>
        <v>41373.102465277778</v>
      </c>
      <c r="T2468" s="14">
        <f t="shared" si="198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s="11" t="s">
        <v>8323</v>
      </c>
      <c r="R2469" t="s">
        <v>8327</v>
      </c>
      <c r="S2469" s="14">
        <f t="shared" si="197"/>
        <v>41025.874201388891</v>
      </c>
      <c r="T2469" s="14">
        <f t="shared" si="198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s="11" t="s">
        <v>8323</v>
      </c>
      <c r="R2470" t="s">
        <v>8327</v>
      </c>
      <c r="S2470" s="14">
        <f t="shared" si="197"/>
        <v>41174.154178240737</v>
      </c>
      <c r="T2470" s="14">
        <f t="shared" si="198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s="11" t="s">
        <v>8323</v>
      </c>
      <c r="R2471" t="s">
        <v>8327</v>
      </c>
      <c r="S2471" s="14">
        <f t="shared" si="197"/>
        <v>40557.429733796293</v>
      </c>
      <c r="T2471" s="14">
        <f t="shared" si="198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s="11" t="s">
        <v>8323</v>
      </c>
      <c r="R2472" t="s">
        <v>8327</v>
      </c>
      <c r="S2472" s="14">
        <f t="shared" si="197"/>
        <v>41023.07471064815</v>
      </c>
      <c r="T2472" s="14">
        <f t="shared" si="198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s="11" t="s">
        <v>8323</v>
      </c>
      <c r="R2473" t="s">
        <v>8327</v>
      </c>
      <c r="S2473" s="14">
        <f t="shared" si="197"/>
        <v>40893.992962962962</v>
      </c>
      <c r="T2473" s="14">
        <f t="shared" si="198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s="11" t="s">
        <v>8323</v>
      </c>
      <c r="R2474" t="s">
        <v>8327</v>
      </c>
      <c r="S2474" s="14">
        <f t="shared" si="197"/>
        <v>40354.11550925926</v>
      </c>
      <c r="T2474" s="14">
        <f t="shared" si="198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s="11" t="s">
        <v>8323</v>
      </c>
      <c r="R2475" t="s">
        <v>8327</v>
      </c>
      <c r="S2475" s="14">
        <f t="shared" si="197"/>
        <v>41193.748483796298</v>
      </c>
      <c r="T2475" s="14">
        <f t="shared" si="198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s="11" t="s">
        <v>8323</v>
      </c>
      <c r="R2476" t="s">
        <v>8327</v>
      </c>
      <c r="S2476" s="14">
        <f t="shared" si="197"/>
        <v>40417.011296296296</v>
      </c>
      <c r="T2476" s="14">
        <f t="shared" si="198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s="11" t="s">
        <v>8323</v>
      </c>
      <c r="R2477" t="s">
        <v>8327</v>
      </c>
      <c r="S2477" s="14">
        <f t="shared" si="197"/>
        <v>40310.287673611114</v>
      </c>
      <c r="T2477" s="14">
        <f t="shared" si="198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s="11" t="s">
        <v>8323</v>
      </c>
      <c r="R2478" t="s">
        <v>8327</v>
      </c>
      <c r="S2478" s="14">
        <f t="shared" si="197"/>
        <v>41913.328356481477</v>
      </c>
      <c r="T2478" s="14">
        <f t="shared" si="198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s="11" t="s">
        <v>8323</v>
      </c>
      <c r="R2479" t="s">
        <v>8327</v>
      </c>
      <c r="S2479" s="14">
        <f t="shared" si="197"/>
        <v>41088.691493055558</v>
      </c>
      <c r="T2479" s="14">
        <f t="shared" si="198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s="11" t="s">
        <v>8323</v>
      </c>
      <c r="R2480" t="s">
        <v>8327</v>
      </c>
      <c r="S2480" s="14">
        <f t="shared" si="197"/>
        <v>41257.950381944444</v>
      </c>
      <c r="T2480" s="14">
        <f t="shared" si="198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s="11" t="s">
        <v>8323</v>
      </c>
      <c r="R2481" t="s">
        <v>8327</v>
      </c>
      <c r="S2481" s="14">
        <f t="shared" si="197"/>
        <v>41107.726782407408</v>
      </c>
      <c r="T2481" s="14">
        <f t="shared" si="198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s="11" t="s">
        <v>8323</v>
      </c>
      <c r="R2482" t="s">
        <v>8327</v>
      </c>
      <c r="S2482" s="14">
        <f t="shared" si="197"/>
        <v>42227.936157407406</v>
      </c>
      <c r="T2482" s="14">
        <f t="shared" si="198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s="11" t="s">
        <v>8323</v>
      </c>
      <c r="R2483" t="s">
        <v>8327</v>
      </c>
      <c r="S2483" s="14">
        <f t="shared" si="197"/>
        <v>40999.645925925928</v>
      </c>
      <c r="T2483" s="14">
        <f t="shared" si="198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s="11" t="s">
        <v>8323</v>
      </c>
      <c r="R2484" t="s">
        <v>8327</v>
      </c>
      <c r="S2484" s="14">
        <f t="shared" si="197"/>
        <v>40711.782210648147</v>
      </c>
      <c r="T2484" s="14">
        <f t="shared" si="198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s="11" t="s">
        <v>8323</v>
      </c>
      <c r="R2485" t="s">
        <v>8327</v>
      </c>
      <c r="S2485" s="14">
        <f t="shared" si="197"/>
        <v>40970.750034722223</v>
      </c>
      <c r="T2485" s="14">
        <f t="shared" si="198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s="11" t="s">
        <v>8323</v>
      </c>
      <c r="R2486" t="s">
        <v>8327</v>
      </c>
      <c r="S2486" s="14">
        <f t="shared" si="197"/>
        <v>40771.916701388887</v>
      </c>
      <c r="T2486" s="14">
        <f t="shared" si="198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s="11" t="s">
        <v>8323</v>
      </c>
      <c r="R2487" t="s">
        <v>8327</v>
      </c>
      <c r="S2487" s="14">
        <f t="shared" si="197"/>
        <v>40793.998599537037</v>
      </c>
      <c r="T2487" s="14">
        <f t="shared" si="198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s="11" t="s">
        <v>8323</v>
      </c>
      <c r="R2488" t="s">
        <v>8327</v>
      </c>
      <c r="S2488" s="14">
        <f t="shared" si="197"/>
        <v>40991.708055555559</v>
      </c>
      <c r="T2488" s="14">
        <f t="shared" si="198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s="11" t="s">
        <v>8323</v>
      </c>
      <c r="R2489" t="s">
        <v>8327</v>
      </c>
      <c r="S2489" s="14">
        <f t="shared" si="197"/>
        <v>41026.083298611113</v>
      </c>
      <c r="T2489" s="14">
        <f t="shared" si="198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s="11" t="s">
        <v>8323</v>
      </c>
      <c r="R2490" t="s">
        <v>8327</v>
      </c>
      <c r="S2490" s="14">
        <f t="shared" si="197"/>
        <v>40833.633194444446</v>
      </c>
      <c r="T2490" s="14">
        <f t="shared" si="198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s="11" t="s">
        <v>8323</v>
      </c>
      <c r="R2491" t="s">
        <v>8327</v>
      </c>
      <c r="S2491" s="14">
        <f t="shared" si="197"/>
        <v>41373.690266203703</v>
      </c>
      <c r="T2491" s="14">
        <f t="shared" si="198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s="11" t="s">
        <v>8323</v>
      </c>
      <c r="R2492" t="s">
        <v>8327</v>
      </c>
      <c r="S2492" s="14">
        <f t="shared" si="197"/>
        <v>41023.227731481478</v>
      </c>
      <c r="T2492" s="14">
        <f t="shared" si="198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s="11" t="s">
        <v>8323</v>
      </c>
      <c r="R2493" t="s">
        <v>8327</v>
      </c>
      <c r="S2493" s="14">
        <f t="shared" si="197"/>
        <v>40542.839282407411</v>
      </c>
      <c r="T2493" s="14">
        <f t="shared" si="198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1" t="s">
        <v>8323</v>
      </c>
      <c r="R2494" t="s">
        <v>8327</v>
      </c>
      <c r="S2494" s="14">
        <f t="shared" si="197"/>
        <v>41024.985972222225</v>
      </c>
      <c r="T2494" s="14">
        <f t="shared" si="198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s="11" t="s">
        <v>8323</v>
      </c>
      <c r="R2495" t="s">
        <v>8327</v>
      </c>
      <c r="S2495" s="14">
        <f t="shared" si="197"/>
        <v>41348.168287037035</v>
      </c>
      <c r="T2495" s="14">
        <f t="shared" si="198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s="11" t="s">
        <v>8323</v>
      </c>
      <c r="R2496" t="s">
        <v>8327</v>
      </c>
      <c r="S2496" s="14">
        <f t="shared" si="197"/>
        <v>41022.645185185182</v>
      </c>
      <c r="T2496" s="14">
        <f t="shared" si="198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s="11" t="s">
        <v>8323</v>
      </c>
      <c r="R2497" t="s">
        <v>8327</v>
      </c>
      <c r="S2497" s="14">
        <f t="shared" si="197"/>
        <v>41036.946469907409</v>
      </c>
      <c r="T2497" s="14">
        <f t="shared" si="198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s="11" t="s">
        <v>8323</v>
      </c>
      <c r="R2498" t="s">
        <v>8327</v>
      </c>
      <c r="S2498" s="14">
        <f t="shared" si="197"/>
        <v>41327.996435185189</v>
      </c>
      <c r="T2498" s="14">
        <f t="shared" si="198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4">
        <f t="shared" si="197"/>
        <v>40730.878912037035</v>
      </c>
      <c r="T2499" s="14">
        <f t="shared" si="198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str">
        <f t="shared" si="196"/>
        <v>N/A</v>
      </c>
      <c r="Q2505" s="11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IFERROR(ROUND(E2506/D2506*100,0),"N/A")</f>
        <v>0</v>
      </c>
      <c r="P2506" t="str">
        <f t="shared" ref="P2506:P2569" si="201">IFERROR(ROUND(E2506/L2506,2),"N/A")</f>
        <v>N/A</v>
      </c>
      <c r="Q2506" s="11" t="s">
        <v>8334</v>
      </c>
      <c r="R2506" t="s">
        <v>8351</v>
      </c>
      <c r="S2506" s="14">
        <f t="shared" ref="S2506:S2569" si="202">(((J2506/60)/60)/24)+DATE(1970,1,1)</f>
        <v>41928.015439814815</v>
      </c>
      <c r="T2506" s="14">
        <f t="shared" ref="T2506:T2569" si="203">(((I2506/60)/60)/24)+DATE(1970,1,1)</f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 t="str">
        <f t="shared" si="201"/>
        <v>N/A</v>
      </c>
      <c r="Q2507" s="11" t="s">
        <v>8334</v>
      </c>
      <c r="R2507" t="s">
        <v>8351</v>
      </c>
      <c r="S2507" s="14">
        <f t="shared" si="202"/>
        <v>42047.05574074074</v>
      </c>
      <c r="T2507" s="14">
        <f t="shared" si="203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 s="11" t="s">
        <v>8334</v>
      </c>
      <c r="R2508" t="s">
        <v>8351</v>
      </c>
      <c r="S2508" s="14">
        <f t="shared" si="202"/>
        <v>42258.297094907408</v>
      </c>
      <c r="T2508" s="14">
        <f t="shared" si="203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 t="str">
        <f t="shared" si="201"/>
        <v>N/A</v>
      </c>
      <c r="Q2509" s="11" t="s">
        <v>8334</v>
      </c>
      <c r="R2509" t="s">
        <v>8351</v>
      </c>
      <c r="S2509" s="14">
        <f t="shared" si="202"/>
        <v>42105.072962962964</v>
      </c>
      <c r="T2509" s="14">
        <f t="shared" si="203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 t="str">
        <f t="shared" si="201"/>
        <v>N/A</v>
      </c>
      <c r="Q2510" s="11" t="s">
        <v>8334</v>
      </c>
      <c r="R2510" t="s">
        <v>8351</v>
      </c>
      <c r="S2510" s="14">
        <f t="shared" si="202"/>
        <v>41835.951782407406</v>
      </c>
      <c r="T2510" s="14">
        <f t="shared" si="203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 s="11" t="s">
        <v>8334</v>
      </c>
      <c r="R2511" t="s">
        <v>8351</v>
      </c>
      <c r="S2511" s="14">
        <f t="shared" si="202"/>
        <v>42058.809594907405</v>
      </c>
      <c r="T2511" s="14">
        <f t="shared" si="203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s="11" t="s">
        <v>8334</v>
      </c>
      <c r="R2512" t="s">
        <v>8351</v>
      </c>
      <c r="S2512" s="14">
        <f t="shared" si="202"/>
        <v>42078.997361111105</v>
      </c>
      <c r="T2512" s="14">
        <f t="shared" si="203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 t="str">
        <f t="shared" si="201"/>
        <v>N/A</v>
      </c>
      <c r="Q2513" s="11" t="s">
        <v>8334</v>
      </c>
      <c r="R2513" t="s">
        <v>8351</v>
      </c>
      <c r="S2513" s="14">
        <f t="shared" si="202"/>
        <v>42371.446909722217</v>
      </c>
      <c r="T2513" s="14">
        <f t="shared" si="203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 t="str">
        <f t="shared" si="201"/>
        <v>N/A</v>
      </c>
      <c r="Q2514" s="11" t="s">
        <v>8334</v>
      </c>
      <c r="R2514" t="s">
        <v>8351</v>
      </c>
      <c r="S2514" s="14">
        <f t="shared" si="202"/>
        <v>41971.876863425925</v>
      </c>
      <c r="T2514" s="14">
        <f t="shared" si="203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 t="str">
        <f t="shared" si="201"/>
        <v>N/A</v>
      </c>
      <c r="Q2515" s="11" t="s">
        <v>8334</v>
      </c>
      <c r="R2515" t="s">
        <v>8351</v>
      </c>
      <c r="S2515" s="14">
        <f t="shared" si="202"/>
        <v>42732.00681712963</v>
      </c>
      <c r="T2515" s="14">
        <f t="shared" si="203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s="11" t="s">
        <v>8334</v>
      </c>
      <c r="R2516" t="s">
        <v>8351</v>
      </c>
      <c r="S2516" s="14">
        <f t="shared" si="202"/>
        <v>41854.389780092592</v>
      </c>
      <c r="T2516" s="14">
        <f t="shared" si="203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s="11" t="s">
        <v>8334</v>
      </c>
      <c r="R2517" t="s">
        <v>8351</v>
      </c>
      <c r="S2517" s="14">
        <f t="shared" si="202"/>
        <v>42027.839733796296</v>
      </c>
      <c r="T2517" s="14">
        <f t="shared" si="203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 t="str">
        <f t="shared" si="201"/>
        <v>N/A</v>
      </c>
      <c r="Q2518" s="11" t="s">
        <v>8334</v>
      </c>
      <c r="R2518" t="s">
        <v>8351</v>
      </c>
      <c r="S2518" s="14">
        <f t="shared" si="202"/>
        <v>41942.653379629628</v>
      </c>
      <c r="T2518" s="14">
        <f t="shared" si="203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s="11" t="s">
        <v>8334</v>
      </c>
      <c r="R2519" t="s">
        <v>8351</v>
      </c>
      <c r="S2519" s="14">
        <f t="shared" si="202"/>
        <v>42052.802430555559</v>
      </c>
      <c r="T2519" s="14">
        <f t="shared" si="203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 t="str">
        <f t="shared" si="201"/>
        <v>N/A</v>
      </c>
      <c r="Q2520" s="11" t="s">
        <v>8334</v>
      </c>
      <c r="R2520" t="s">
        <v>8351</v>
      </c>
      <c r="S2520" s="14">
        <f t="shared" si="202"/>
        <v>41926.680879629632</v>
      </c>
      <c r="T2520" s="14">
        <f t="shared" si="203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s="11" t="s">
        <v>8334</v>
      </c>
      <c r="R2521" t="s">
        <v>8351</v>
      </c>
      <c r="S2521" s="14">
        <f t="shared" si="202"/>
        <v>41809.155138888891</v>
      </c>
      <c r="T2521" s="14">
        <f t="shared" si="203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 t="str">
        <f t="shared" si="201"/>
        <v>N/A</v>
      </c>
      <c r="Q2522" s="11" t="s">
        <v>8334</v>
      </c>
      <c r="R2522" t="s">
        <v>8351</v>
      </c>
      <c r="S2522" s="14">
        <f t="shared" si="202"/>
        <v>42612.600520833337</v>
      </c>
      <c r="T2522" s="14">
        <f t="shared" si="203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s="11" t="s">
        <v>8323</v>
      </c>
      <c r="R2523" t="s">
        <v>8352</v>
      </c>
      <c r="S2523" s="14">
        <f t="shared" si="202"/>
        <v>42269.967835648145</v>
      </c>
      <c r="T2523" s="14">
        <f t="shared" si="203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s="11" t="s">
        <v>8323</v>
      </c>
      <c r="R2524" t="s">
        <v>8352</v>
      </c>
      <c r="S2524" s="14">
        <f t="shared" si="202"/>
        <v>42460.573611111111</v>
      </c>
      <c r="T2524" s="14">
        <f t="shared" si="203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s="11" t="s">
        <v>8323</v>
      </c>
      <c r="R2525" t="s">
        <v>8352</v>
      </c>
      <c r="S2525" s="14">
        <f t="shared" si="202"/>
        <v>41930.975601851853</v>
      </c>
      <c r="T2525" s="14">
        <f t="shared" si="203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s="11" t="s">
        <v>8323</v>
      </c>
      <c r="R2526" t="s">
        <v>8352</v>
      </c>
      <c r="S2526" s="14">
        <f t="shared" si="202"/>
        <v>41961.807372685187</v>
      </c>
      <c r="T2526" s="14">
        <f t="shared" si="203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s="11" t="s">
        <v>8323</v>
      </c>
      <c r="R2527" t="s">
        <v>8352</v>
      </c>
      <c r="S2527" s="14">
        <f t="shared" si="202"/>
        <v>41058.844571759262</v>
      </c>
      <c r="T2527" s="14">
        <f t="shared" si="203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s="11" t="s">
        <v>8323</v>
      </c>
      <c r="R2528" t="s">
        <v>8352</v>
      </c>
      <c r="S2528" s="14">
        <f t="shared" si="202"/>
        <v>41953.091134259259</v>
      </c>
      <c r="T2528" s="14">
        <f t="shared" si="203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s="11" t="s">
        <v>8323</v>
      </c>
      <c r="R2529" t="s">
        <v>8352</v>
      </c>
      <c r="S2529" s="14">
        <f t="shared" si="202"/>
        <v>41546.75105324074</v>
      </c>
      <c r="T2529" s="14">
        <f t="shared" si="203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 s="11" t="s">
        <v>8323</v>
      </c>
      <c r="R2530" t="s">
        <v>8352</v>
      </c>
      <c r="S2530" s="14">
        <f t="shared" si="202"/>
        <v>42217.834525462968</v>
      </c>
      <c r="T2530" s="14">
        <f t="shared" si="203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s="11" t="s">
        <v>8323</v>
      </c>
      <c r="R2531" t="s">
        <v>8352</v>
      </c>
      <c r="S2531" s="14">
        <f t="shared" si="202"/>
        <v>40948.080729166664</v>
      </c>
      <c r="T2531" s="14">
        <f t="shared" si="203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s="11" t="s">
        <v>8323</v>
      </c>
      <c r="R2532" t="s">
        <v>8352</v>
      </c>
      <c r="S2532" s="14">
        <f t="shared" si="202"/>
        <v>42081.864641203705</v>
      </c>
      <c r="T2532" s="14">
        <f t="shared" si="203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s="11" t="s">
        <v>8323</v>
      </c>
      <c r="R2533" t="s">
        <v>8352</v>
      </c>
      <c r="S2533" s="14">
        <f t="shared" si="202"/>
        <v>42208.680023148147</v>
      </c>
      <c r="T2533" s="14">
        <f t="shared" si="203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s="11" t="s">
        <v>8323</v>
      </c>
      <c r="R2534" t="s">
        <v>8352</v>
      </c>
      <c r="S2534" s="14">
        <f t="shared" si="202"/>
        <v>41107.849143518521</v>
      </c>
      <c r="T2534" s="14">
        <f t="shared" si="203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s="11" t="s">
        <v>8323</v>
      </c>
      <c r="R2535" t="s">
        <v>8352</v>
      </c>
      <c r="S2535" s="14">
        <f t="shared" si="202"/>
        <v>41304.751284722224</v>
      </c>
      <c r="T2535" s="14">
        <f t="shared" si="203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s="11" t="s">
        <v>8323</v>
      </c>
      <c r="R2536" t="s">
        <v>8352</v>
      </c>
      <c r="S2536" s="14">
        <f t="shared" si="202"/>
        <v>40127.700370370374</v>
      </c>
      <c r="T2536" s="14">
        <f t="shared" si="203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s="11" t="s">
        <v>8323</v>
      </c>
      <c r="R2537" t="s">
        <v>8352</v>
      </c>
      <c r="S2537" s="14">
        <f t="shared" si="202"/>
        <v>41943.791030092594</v>
      </c>
      <c r="T2537" s="14">
        <f t="shared" si="203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s="11" t="s">
        <v>8323</v>
      </c>
      <c r="R2538" t="s">
        <v>8352</v>
      </c>
      <c r="S2538" s="14">
        <f t="shared" si="202"/>
        <v>41464.106087962966</v>
      </c>
      <c r="T2538" s="14">
        <f t="shared" si="203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s="11" t="s">
        <v>8323</v>
      </c>
      <c r="R2539" t="s">
        <v>8352</v>
      </c>
      <c r="S2539" s="14">
        <f t="shared" si="202"/>
        <v>40696.648784722223</v>
      </c>
      <c r="T2539" s="14">
        <f t="shared" si="203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s="11" t="s">
        <v>8323</v>
      </c>
      <c r="R2540" t="s">
        <v>8352</v>
      </c>
      <c r="S2540" s="14">
        <f t="shared" si="202"/>
        <v>41298.509965277779</v>
      </c>
      <c r="T2540" s="14">
        <f t="shared" si="203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s="11" t="s">
        <v>8323</v>
      </c>
      <c r="R2541" t="s">
        <v>8352</v>
      </c>
      <c r="S2541" s="14">
        <f t="shared" si="202"/>
        <v>41977.902222222227</v>
      </c>
      <c r="T2541" s="14">
        <f t="shared" si="203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s="11" t="s">
        <v>8323</v>
      </c>
      <c r="R2542" t="s">
        <v>8352</v>
      </c>
      <c r="S2542" s="14">
        <f t="shared" si="202"/>
        <v>40785.675011574072</v>
      </c>
      <c r="T2542" s="14">
        <f t="shared" si="203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 s="11" t="s">
        <v>8323</v>
      </c>
      <c r="R2543" t="s">
        <v>8352</v>
      </c>
      <c r="S2543" s="14">
        <f t="shared" si="202"/>
        <v>41483.449282407404</v>
      </c>
      <c r="T2543" s="14">
        <f t="shared" si="203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s="11" t="s">
        <v>8323</v>
      </c>
      <c r="R2544" t="s">
        <v>8352</v>
      </c>
      <c r="S2544" s="14">
        <f t="shared" si="202"/>
        <v>41509.426585648151</v>
      </c>
      <c r="T2544" s="14">
        <f t="shared" si="203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s="11" t="s">
        <v>8323</v>
      </c>
      <c r="R2545" t="s">
        <v>8352</v>
      </c>
      <c r="S2545" s="14">
        <f t="shared" si="202"/>
        <v>40514.107615740737</v>
      </c>
      <c r="T2545" s="14">
        <f t="shared" si="203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s="11" t="s">
        <v>8323</v>
      </c>
      <c r="R2546" t="s">
        <v>8352</v>
      </c>
      <c r="S2546" s="14">
        <f t="shared" si="202"/>
        <v>41068.520474537036</v>
      </c>
      <c r="T2546" s="14">
        <f t="shared" si="203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s="11" t="s">
        <v>8323</v>
      </c>
      <c r="R2547" t="s">
        <v>8352</v>
      </c>
      <c r="S2547" s="14">
        <f t="shared" si="202"/>
        <v>42027.13817129629</v>
      </c>
      <c r="T2547" s="14">
        <f t="shared" si="203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s="11" t="s">
        <v>8323</v>
      </c>
      <c r="R2548" t="s">
        <v>8352</v>
      </c>
      <c r="S2548" s="14">
        <f t="shared" si="202"/>
        <v>41524.858553240738</v>
      </c>
      <c r="T2548" s="14">
        <f t="shared" si="203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s="11" t="s">
        <v>8323</v>
      </c>
      <c r="R2549" t="s">
        <v>8352</v>
      </c>
      <c r="S2549" s="14">
        <f t="shared" si="202"/>
        <v>40973.773182870369</v>
      </c>
      <c r="T2549" s="14">
        <f t="shared" si="203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s="11" t="s">
        <v>8323</v>
      </c>
      <c r="R2550" t="s">
        <v>8352</v>
      </c>
      <c r="S2550" s="14">
        <f t="shared" si="202"/>
        <v>42618.625428240746</v>
      </c>
      <c r="T2550" s="14">
        <f t="shared" si="203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 s="11" t="s">
        <v>8323</v>
      </c>
      <c r="R2551" t="s">
        <v>8352</v>
      </c>
      <c r="S2551" s="14">
        <f t="shared" si="202"/>
        <v>41390.757754629631</v>
      </c>
      <c r="T2551" s="14">
        <f t="shared" si="203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s="11" t="s">
        <v>8323</v>
      </c>
      <c r="R2552" t="s">
        <v>8352</v>
      </c>
      <c r="S2552" s="14">
        <f t="shared" si="202"/>
        <v>42228.634328703702</v>
      </c>
      <c r="T2552" s="14">
        <f t="shared" si="203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s="11" t="s">
        <v>8323</v>
      </c>
      <c r="R2553" t="s">
        <v>8352</v>
      </c>
      <c r="S2553" s="14">
        <f t="shared" si="202"/>
        <v>40961.252141203702</v>
      </c>
      <c r="T2553" s="14">
        <f t="shared" si="203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s="11" t="s">
        <v>8323</v>
      </c>
      <c r="R2554" t="s">
        <v>8352</v>
      </c>
      <c r="S2554" s="14">
        <f t="shared" si="202"/>
        <v>42769.809965277775</v>
      </c>
      <c r="T2554" s="14">
        <f t="shared" si="203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s="11" t="s">
        <v>8323</v>
      </c>
      <c r="R2555" t="s">
        <v>8352</v>
      </c>
      <c r="S2555" s="14">
        <f t="shared" si="202"/>
        <v>41113.199155092596</v>
      </c>
      <c r="T2555" s="14">
        <f t="shared" si="203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s="11" t="s">
        <v>8323</v>
      </c>
      <c r="R2556" t="s">
        <v>8352</v>
      </c>
      <c r="S2556" s="14">
        <f t="shared" si="202"/>
        <v>42125.078275462962</v>
      </c>
      <c r="T2556" s="14">
        <f t="shared" si="203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s="11" t="s">
        <v>8323</v>
      </c>
      <c r="R2557" t="s">
        <v>8352</v>
      </c>
      <c r="S2557" s="14">
        <f t="shared" si="202"/>
        <v>41026.655011574076</v>
      </c>
      <c r="T2557" s="14">
        <f t="shared" si="203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s="11" t="s">
        <v>8323</v>
      </c>
      <c r="R2558" t="s">
        <v>8352</v>
      </c>
      <c r="S2558" s="14">
        <f t="shared" si="202"/>
        <v>41222.991400462961</v>
      </c>
      <c r="T2558" s="14">
        <f t="shared" si="203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s="11" t="s">
        <v>8323</v>
      </c>
      <c r="R2559" t="s">
        <v>8352</v>
      </c>
      <c r="S2559" s="14">
        <f t="shared" si="202"/>
        <v>41744.745208333334</v>
      </c>
      <c r="T2559" s="14">
        <f t="shared" si="203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s="11" t="s">
        <v>8323</v>
      </c>
      <c r="R2560" t="s">
        <v>8352</v>
      </c>
      <c r="S2560" s="14">
        <f t="shared" si="202"/>
        <v>42093.860023148154</v>
      </c>
      <c r="T2560" s="14">
        <f t="shared" si="203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s="11" t="s">
        <v>8323</v>
      </c>
      <c r="R2561" t="s">
        <v>8352</v>
      </c>
      <c r="S2561" s="14">
        <f t="shared" si="202"/>
        <v>40829.873657407406</v>
      </c>
      <c r="T2561" s="14">
        <f t="shared" si="203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s="11" t="s">
        <v>8323</v>
      </c>
      <c r="R2562" t="s">
        <v>8352</v>
      </c>
      <c r="S2562" s="14">
        <f t="shared" si="202"/>
        <v>42039.951087962967</v>
      </c>
      <c r="T2562" s="14">
        <f t="shared" si="203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t="str">
        <f t="shared" si="201"/>
        <v>N/A</v>
      </c>
      <c r="Q2563" s="11" t="s">
        <v>8334</v>
      </c>
      <c r="R2563" t="s">
        <v>8335</v>
      </c>
      <c r="S2563" s="14">
        <f t="shared" si="202"/>
        <v>42260.528807870374</v>
      </c>
      <c r="T2563" s="14">
        <f t="shared" si="203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str">
        <f t="shared" si="201"/>
        <v>N/A</v>
      </c>
      <c r="Q2565" s="11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str">
        <f t="shared" si="201"/>
        <v>N/A</v>
      </c>
      <c r="Q2566" s="11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str">
        <f t="shared" si="201"/>
        <v>N/A</v>
      </c>
      <c r="Q2568" s="11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IFERROR(ROUND(E2570/D2570*100,0),"N/A")</f>
        <v>1</v>
      </c>
      <c r="P2570">
        <f t="shared" ref="P2570:P2633" si="206">IFERROR(ROUND(E2570/L2570,2),"N/A")</f>
        <v>50</v>
      </c>
      <c r="Q2570" s="11" t="s">
        <v>8334</v>
      </c>
      <c r="R2570" t="s">
        <v>8335</v>
      </c>
      <c r="S2570" s="14">
        <f t="shared" ref="S2570:S2633" si="207">(((J2570/60)/60)/24)+DATE(1970,1,1)</f>
        <v>42584.666597222225</v>
      </c>
      <c r="T2570" s="14">
        <f t="shared" ref="T2570:T2633" si="208">(((I2570/60)/60)/24)+DATE(1970,1,1)</f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s="11" t="s">
        <v>8334</v>
      </c>
      <c r="R2571" t="s">
        <v>8335</v>
      </c>
      <c r="S2571" s="14">
        <f t="shared" si="207"/>
        <v>42234.105462962965</v>
      </c>
      <c r="T2571" s="14">
        <f t="shared" si="208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s="11" t="s">
        <v>8334</v>
      </c>
      <c r="R2572" t="s">
        <v>8335</v>
      </c>
      <c r="S2572" s="14">
        <f t="shared" si="207"/>
        <v>42744.903182870374</v>
      </c>
      <c r="T2572" s="14">
        <f t="shared" si="208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s="11" t="s">
        <v>8334</v>
      </c>
      <c r="R2573" t="s">
        <v>8335</v>
      </c>
      <c r="S2573" s="14">
        <f t="shared" si="207"/>
        <v>42449.341678240744</v>
      </c>
      <c r="T2573" s="14">
        <f t="shared" si="208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 t="str">
        <f t="shared" si="206"/>
        <v>N/A</v>
      </c>
      <c r="Q2574" s="11" t="s">
        <v>8334</v>
      </c>
      <c r="R2574" t="s">
        <v>8335</v>
      </c>
      <c r="S2574" s="14">
        <f t="shared" si="207"/>
        <v>42077.119409722218</v>
      </c>
      <c r="T2574" s="14">
        <f t="shared" si="208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 t="str">
        <f t="shared" si="206"/>
        <v>N/A</v>
      </c>
      <c r="Q2575" s="11" t="s">
        <v>8334</v>
      </c>
      <c r="R2575" t="s">
        <v>8335</v>
      </c>
      <c r="S2575" s="14">
        <f t="shared" si="207"/>
        <v>41829.592002314814</v>
      </c>
      <c r="T2575" s="14">
        <f t="shared" si="208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 t="str">
        <f t="shared" si="206"/>
        <v>N/A</v>
      </c>
      <c r="Q2576" s="11" t="s">
        <v>8334</v>
      </c>
      <c r="R2576" t="s">
        <v>8335</v>
      </c>
      <c r="S2576" s="14">
        <f t="shared" si="207"/>
        <v>42487.825752314813</v>
      </c>
      <c r="T2576" s="14">
        <f t="shared" si="208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 t="str">
        <f t="shared" si="206"/>
        <v>N/A</v>
      </c>
      <c r="Q2577" s="11" t="s">
        <v>8334</v>
      </c>
      <c r="R2577" t="s">
        <v>8335</v>
      </c>
      <c r="S2577" s="14">
        <f t="shared" si="207"/>
        <v>41986.108726851846</v>
      </c>
      <c r="T2577" s="14">
        <f t="shared" si="208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 t="str">
        <f t="shared" si="206"/>
        <v>N/A</v>
      </c>
      <c r="Q2578" s="11" t="s">
        <v>8334</v>
      </c>
      <c r="R2578" t="s">
        <v>8335</v>
      </c>
      <c r="S2578" s="14">
        <f t="shared" si="207"/>
        <v>42060.00980324074</v>
      </c>
      <c r="T2578" s="14">
        <f t="shared" si="208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 t="str">
        <f t="shared" si="206"/>
        <v>N/A</v>
      </c>
      <c r="Q2579" s="11" t="s">
        <v>8334</v>
      </c>
      <c r="R2579" t="s">
        <v>8335</v>
      </c>
      <c r="S2579" s="14">
        <f t="shared" si="207"/>
        <v>41830.820567129631</v>
      </c>
      <c r="T2579" s="14">
        <f t="shared" si="208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 t="str">
        <f t="shared" si="206"/>
        <v>N/A</v>
      </c>
      <c r="Q2580" s="11" t="s">
        <v>8334</v>
      </c>
      <c r="R2580" t="s">
        <v>8335</v>
      </c>
      <c r="S2580" s="14">
        <f t="shared" si="207"/>
        <v>42238.022905092599</v>
      </c>
      <c r="T2580" s="14">
        <f t="shared" si="208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s="11" t="s">
        <v>8334</v>
      </c>
      <c r="R2581" t="s">
        <v>8335</v>
      </c>
      <c r="S2581" s="14">
        <f t="shared" si="207"/>
        <v>41837.829895833333</v>
      </c>
      <c r="T2581" s="14">
        <f t="shared" si="208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s="11" t="s">
        <v>8334</v>
      </c>
      <c r="R2582" t="s">
        <v>8335</v>
      </c>
      <c r="S2582" s="14">
        <f t="shared" si="207"/>
        <v>42110.326423611114</v>
      </c>
      <c r="T2582" s="14">
        <f t="shared" si="208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s="11" t="s">
        <v>8334</v>
      </c>
      <c r="R2583" t="s">
        <v>8335</v>
      </c>
      <c r="S2583" s="14">
        <f t="shared" si="207"/>
        <v>42294.628449074073</v>
      </c>
      <c r="T2583" s="14">
        <f t="shared" si="208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s="11" t="s">
        <v>8334</v>
      </c>
      <c r="R2584" t="s">
        <v>8335</v>
      </c>
      <c r="S2584" s="14">
        <f t="shared" si="207"/>
        <v>42642.988819444443</v>
      </c>
      <c r="T2584" s="14">
        <f t="shared" si="208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s="11" t="s">
        <v>8334</v>
      </c>
      <c r="R2585" t="s">
        <v>8335</v>
      </c>
      <c r="S2585" s="14">
        <f t="shared" si="207"/>
        <v>42019.76944444445</v>
      </c>
      <c r="T2585" s="14">
        <f t="shared" si="208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 t="str">
        <f t="shared" si="206"/>
        <v>N/A</v>
      </c>
      <c r="Q2586" s="11" t="s">
        <v>8334</v>
      </c>
      <c r="R2586" t="s">
        <v>8335</v>
      </c>
      <c r="S2586" s="14">
        <f t="shared" si="207"/>
        <v>42140.173252314817</v>
      </c>
      <c r="T2586" s="14">
        <f t="shared" si="208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s="11" t="s">
        <v>8334</v>
      </c>
      <c r="R2587" t="s">
        <v>8335</v>
      </c>
      <c r="S2587" s="14">
        <f t="shared" si="207"/>
        <v>41795.963333333333</v>
      </c>
      <c r="T2587" s="14">
        <f t="shared" si="208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 s="11" t="s">
        <v>8334</v>
      </c>
      <c r="R2588" t="s">
        <v>8335</v>
      </c>
      <c r="S2588" s="14">
        <f t="shared" si="207"/>
        <v>42333.330277777779</v>
      </c>
      <c r="T2588" s="14">
        <f t="shared" si="208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s="11" t="s">
        <v>8334</v>
      </c>
      <c r="R2589" t="s">
        <v>8335</v>
      </c>
      <c r="S2589" s="14">
        <f t="shared" si="207"/>
        <v>42338.675381944442</v>
      </c>
      <c r="T2589" s="14">
        <f t="shared" si="208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s="11" t="s">
        <v>8334</v>
      </c>
      <c r="R2590" t="s">
        <v>8335</v>
      </c>
      <c r="S2590" s="14">
        <f t="shared" si="207"/>
        <v>42042.676226851851</v>
      </c>
      <c r="T2590" s="14">
        <f t="shared" si="208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s="11" t="s">
        <v>8334</v>
      </c>
      <c r="R2591" t="s">
        <v>8335</v>
      </c>
      <c r="S2591" s="14">
        <f t="shared" si="207"/>
        <v>42422.536192129628</v>
      </c>
      <c r="T2591" s="14">
        <f t="shared" si="208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 t="str">
        <f t="shared" si="206"/>
        <v>N/A</v>
      </c>
      <c r="Q2592" s="11" t="s">
        <v>8334</v>
      </c>
      <c r="R2592" t="s">
        <v>8335</v>
      </c>
      <c r="S2592" s="14">
        <f t="shared" si="207"/>
        <v>42388.589085648149</v>
      </c>
      <c r="T2592" s="14">
        <f t="shared" si="208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s="11" t="s">
        <v>8334</v>
      </c>
      <c r="R2593" t="s">
        <v>8335</v>
      </c>
      <c r="S2593" s="14">
        <f t="shared" si="207"/>
        <v>42382.906527777777</v>
      </c>
      <c r="T2593" s="14">
        <f t="shared" si="208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s="11" t="s">
        <v>8334</v>
      </c>
      <c r="R2594" t="s">
        <v>8335</v>
      </c>
      <c r="S2594" s="14">
        <f t="shared" si="207"/>
        <v>41887.801168981481</v>
      </c>
      <c r="T2594" s="14">
        <f t="shared" si="208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 t="str">
        <f t="shared" si="206"/>
        <v>N/A</v>
      </c>
      <c r="Q2595" s="11" t="s">
        <v>8334</v>
      </c>
      <c r="R2595" t="s">
        <v>8335</v>
      </c>
      <c r="S2595" s="14">
        <f t="shared" si="207"/>
        <v>42089.84520833334</v>
      </c>
      <c r="T2595" s="14">
        <f t="shared" si="208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s="11" t="s">
        <v>8334</v>
      </c>
      <c r="R2596" t="s">
        <v>8335</v>
      </c>
      <c r="S2596" s="14">
        <f t="shared" si="207"/>
        <v>41828.967916666668</v>
      </c>
      <c r="T2596" s="14">
        <f t="shared" si="208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s="11" t="s">
        <v>8334</v>
      </c>
      <c r="R2597" t="s">
        <v>8335</v>
      </c>
      <c r="S2597" s="14">
        <f t="shared" si="207"/>
        <v>42760.244212962964</v>
      </c>
      <c r="T2597" s="14">
        <f t="shared" si="208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s="11" t="s">
        <v>8334</v>
      </c>
      <c r="R2598" t="s">
        <v>8335</v>
      </c>
      <c r="S2598" s="14">
        <f t="shared" si="207"/>
        <v>41828.664456018516</v>
      </c>
      <c r="T2598" s="14">
        <f t="shared" si="208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 s="11" t="s">
        <v>8334</v>
      </c>
      <c r="R2599" t="s">
        <v>8335</v>
      </c>
      <c r="S2599" s="14">
        <f t="shared" si="207"/>
        <v>42510.341631944444</v>
      </c>
      <c r="T2599" s="14">
        <f t="shared" si="208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s="11" t="s">
        <v>8334</v>
      </c>
      <c r="R2600" t="s">
        <v>8335</v>
      </c>
      <c r="S2600" s="14">
        <f t="shared" si="207"/>
        <v>42240.840289351851</v>
      </c>
      <c r="T2600" s="14">
        <f t="shared" si="208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s="11" t="s">
        <v>8334</v>
      </c>
      <c r="R2601" t="s">
        <v>8335</v>
      </c>
      <c r="S2601" s="14">
        <f t="shared" si="207"/>
        <v>41809.754016203704</v>
      </c>
      <c r="T2601" s="14">
        <f t="shared" si="208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s="11" t="s">
        <v>8334</v>
      </c>
      <c r="R2602" t="s">
        <v>8335</v>
      </c>
      <c r="S2602" s="14">
        <f t="shared" si="207"/>
        <v>42394.900462962964</v>
      </c>
      <c r="T2602" s="14">
        <f t="shared" si="208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s="11" t="s">
        <v>8317</v>
      </c>
      <c r="R2603" t="s">
        <v>8353</v>
      </c>
      <c r="S2603" s="14">
        <f t="shared" si="207"/>
        <v>41150.902187499996</v>
      </c>
      <c r="T2603" s="14">
        <f t="shared" si="208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s="11" t="s">
        <v>8317</v>
      </c>
      <c r="R2604" t="s">
        <v>8353</v>
      </c>
      <c r="S2604" s="14">
        <f t="shared" si="207"/>
        <v>41915.747314814813</v>
      </c>
      <c r="T2604" s="14">
        <f t="shared" si="208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s="11" t="s">
        <v>8317</v>
      </c>
      <c r="R2605" t="s">
        <v>8353</v>
      </c>
      <c r="S2605" s="14">
        <f t="shared" si="207"/>
        <v>41617.912662037037</v>
      </c>
      <c r="T2605" s="14">
        <f t="shared" si="208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s="11" t="s">
        <v>8317</v>
      </c>
      <c r="R2606" t="s">
        <v>8353</v>
      </c>
      <c r="S2606" s="14">
        <f t="shared" si="207"/>
        <v>40998.051192129627</v>
      </c>
      <c r="T2606" s="14">
        <f t="shared" si="208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s="11" t="s">
        <v>8317</v>
      </c>
      <c r="R2607" t="s">
        <v>8353</v>
      </c>
      <c r="S2607" s="14">
        <f t="shared" si="207"/>
        <v>42508.541550925926</v>
      </c>
      <c r="T2607" s="14">
        <f t="shared" si="208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s="11" t="s">
        <v>8317</v>
      </c>
      <c r="R2608" t="s">
        <v>8353</v>
      </c>
      <c r="S2608" s="14">
        <f t="shared" si="207"/>
        <v>41726.712754629632</v>
      </c>
      <c r="T2608" s="14">
        <f t="shared" si="208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s="11" t="s">
        <v>8317</v>
      </c>
      <c r="R2609" t="s">
        <v>8353</v>
      </c>
      <c r="S2609" s="14">
        <f t="shared" si="207"/>
        <v>42184.874675925923</v>
      </c>
      <c r="T2609" s="14">
        <f t="shared" si="208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s="11" t="s">
        <v>8317</v>
      </c>
      <c r="R2610" t="s">
        <v>8353</v>
      </c>
      <c r="S2610" s="14">
        <f t="shared" si="207"/>
        <v>42767.801712962959</v>
      </c>
      <c r="T2610" s="14">
        <f t="shared" si="208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s="11" t="s">
        <v>8317</v>
      </c>
      <c r="R2611" t="s">
        <v>8353</v>
      </c>
      <c r="S2611" s="14">
        <f t="shared" si="207"/>
        <v>41075.237858796296</v>
      </c>
      <c r="T2611" s="14">
        <f t="shared" si="208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s="11" t="s">
        <v>8317</v>
      </c>
      <c r="R2612" t="s">
        <v>8353</v>
      </c>
      <c r="S2612" s="14">
        <f t="shared" si="207"/>
        <v>42564.881076388891</v>
      </c>
      <c r="T2612" s="14">
        <f t="shared" si="208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s="11" t="s">
        <v>8317</v>
      </c>
      <c r="R2613" t="s">
        <v>8353</v>
      </c>
      <c r="S2613" s="14">
        <f t="shared" si="207"/>
        <v>42704.335810185185</v>
      </c>
      <c r="T2613" s="14">
        <f t="shared" si="208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s="11" t="s">
        <v>8317</v>
      </c>
      <c r="R2614" t="s">
        <v>8353</v>
      </c>
      <c r="S2614" s="14">
        <f t="shared" si="207"/>
        <v>41982.143171296295</v>
      </c>
      <c r="T2614" s="14">
        <f t="shared" si="208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s="11" t="s">
        <v>8317</v>
      </c>
      <c r="R2615" t="s">
        <v>8353</v>
      </c>
      <c r="S2615" s="14">
        <f t="shared" si="207"/>
        <v>41143.81821759259</v>
      </c>
      <c r="T2615" s="14">
        <f t="shared" si="208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s="11" t="s">
        <v>8317</v>
      </c>
      <c r="R2616" t="s">
        <v>8353</v>
      </c>
      <c r="S2616" s="14">
        <f t="shared" si="207"/>
        <v>41730.708472222221</v>
      </c>
      <c r="T2616" s="14">
        <f t="shared" si="208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 s="11" t="s">
        <v>8317</v>
      </c>
      <c r="R2617" t="s">
        <v>8353</v>
      </c>
      <c r="S2617" s="14">
        <f t="shared" si="207"/>
        <v>42453.49726851852</v>
      </c>
      <c r="T2617" s="14">
        <f t="shared" si="208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s="11" t="s">
        <v>8317</v>
      </c>
      <c r="R2618" t="s">
        <v>8353</v>
      </c>
      <c r="S2618" s="14">
        <f t="shared" si="207"/>
        <v>42211.99454861111</v>
      </c>
      <c r="T2618" s="14">
        <f t="shared" si="208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s="11" t="s">
        <v>8317</v>
      </c>
      <c r="R2619" t="s">
        <v>8353</v>
      </c>
      <c r="S2619" s="14">
        <f t="shared" si="207"/>
        <v>41902.874432870369</v>
      </c>
      <c r="T2619" s="14">
        <f t="shared" si="208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s="11" t="s">
        <v>8317</v>
      </c>
      <c r="R2620" t="s">
        <v>8353</v>
      </c>
      <c r="S2620" s="14">
        <f t="shared" si="207"/>
        <v>42279.792372685188</v>
      </c>
      <c r="T2620" s="14">
        <f t="shared" si="208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s="11" t="s">
        <v>8317</v>
      </c>
      <c r="R2621" t="s">
        <v>8353</v>
      </c>
      <c r="S2621" s="14">
        <f t="shared" si="207"/>
        <v>42273.884305555555</v>
      </c>
      <c r="T2621" s="14">
        <f t="shared" si="208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s="11" t="s">
        <v>8317</v>
      </c>
      <c r="R2622" t="s">
        <v>8353</v>
      </c>
      <c r="S2622" s="14">
        <f t="shared" si="207"/>
        <v>42251.16715277778</v>
      </c>
      <c r="T2622" s="14">
        <f t="shared" si="208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s="11" t="s">
        <v>8317</v>
      </c>
      <c r="R2623" t="s">
        <v>8353</v>
      </c>
      <c r="S2623" s="14">
        <f t="shared" si="207"/>
        <v>42115.74754629629</v>
      </c>
      <c r="T2623" s="14">
        <f t="shared" si="208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s="11" t="s">
        <v>8317</v>
      </c>
      <c r="R2624" t="s">
        <v>8353</v>
      </c>
      <c r="S2624" s="14">
        <f t="shared" si="207"/>
        <v>42689.74324074074</v>
      </c>
      <c r="T2624" s="14">
        <f t="shared" si="208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s="11" t="s">
        <v>8317</v>
      </c>
      <c r="R2625" t="s">
        <v>8353</v>
      </c>
      <c r="S2625" s="14">
        <f t="shared" si="207"/>
        <v>42692.256550925929</v>
      </c>
      <c r="T2625" s="14">
        <f t="shared" si="208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s="11" t="s">
        <v>8317</v>
      </c>
      <c r="R2626" t="s">
        <v>8353</v>
      </c>
      <c r="S2626" s="14">
        <f t="shared" si="207"/>
        <v>41144.42155092593</v>
      </c>
      <c r="T2626" s="14">
        <f t="shared" si="208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4">
        <f t="shared" si="207"/>
        <v>42658.810277777782</v>
      </c>
      <c r="T2627" s="14">
        <f t="shared" si="208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IFERROR(ROUND(E2634/D2634*100,0),"N/A")</f>
        <v>137</v>
      </c>
      <c r="P2634">
        <f t="shared" ref="P2634:P2697" si="211">IFERROR(ROUND(E2634/L2634,2),"N/A")</f>
        <v>34.9</v>
      </c>
      <c r="Q2634" s="11" t="s">
        <v>8317</v>
      </c>
      <c r="R2634" t="s">
        <v>8353</v>
      </c>
      <c r="S2634" s="14">
        <f t="shared" ref="S2634:S2697" si="212">(((J2634/60)/60)/24)+DATE(1970,1,1)</f>
        <v>42494.061793981484</v>
      </c>
      <c r="T2634" s="14">
        <f t="shared" ref="T2634:T2697" si="213">(((I2634/60)/60)/24)+DATE(1970,1,1)</f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s="11" t="s">
        <v>8317</v>
      </c>
      <c r="R2635" t="s">
        <v>8353</v>
      </c>
      <c r="S2635" s="14">
        <f t="shared" si="212"/>
        <v>41667.823287037041</v>
      </c>
      <c r="T2635" s="14">
        <f t="shared" si="213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s="11" t="s">
        <v>8317</v>
      </c>
      <c r="R2636" t="s">
        <v>8353</v>
      </c>
      <c r="S2636" s="14">
        <f t="shared" si="212"/>
        <v>42612.656493055561</v>
      </c>
      <c r="T2636" s="14">
        <f t="shared" si="213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s="11" t="s">
        <v>8317</v>
      </c>
      <c r="R2637" t="s">
        <v>8353</v>
      </c>
      <c r="S2637" s="14">
        <f t="shared" si="212"/>
        <v>42037.950937500005</v>
      </c>
      <c r="T2637" s="14">
        <f t="shared" si="213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s="11" t="s">
        <v>8317</v>
      </c>
      <c r="R2638" t="s">
        <v>8353</v>
      </c>
      <c r="S2638" s="14">
        <f t="shared" si="212"/>
        <v>42636.614745370374</v>
      </c>
      <c r="T2638" s="14">
        <f t="shared" si="213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s="11" t="s">
        <v>8317</v>
      </c>
      <c r="R2639" t="s">
        <v>8353</v>
      </c>
      <c r="S2639" s="14">
        <f t="shared" si="212"/>
        <v>42639.549479166672</v>
      </c>
      <c r="T2639" s="14">
        <f t="shared" si="213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s="11" t="s">
        <v>8317</v>
      </c>
      <c r="R2640" t="s">
        <v>8353</v>
      </c>
      <c r="S2640" s="14">
        <f t="shared" si="212"/>
        <v>41989.913136574076</v>
      </c>
      <c r="T2640" s="14">
        <f t="shared" si="213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 s="11" t="s">
        <v>8317</v>
      </c>
      <c r="R2641" t="s">
        <v>8353</v>
      </c>
      <c r="S2641" s="14">
        <f t="shared" si="212"/>
        <v>42024.86513888889</v>
      </c>
      <c r="T2641" s="14">
        <f t="shared" si="213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s="11" t="s">
        <v>8317</v>
      </c>
      <c r="R2642" t="s">
        <v>8353</v>
      </c>
      <c r="S2642" s="14">
        <f t="shared" si="212"/>
        <v>42103.160578703704</v>
      </c>
      <c r="T2642" s="14">
        <f t="shared" si="213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s="11" t="s">
        <v>8317</v>
      </c>
      <c r="R2643" t="s">
        <v>8353</v>
      </c>
      <c r="S2643" s="14">
        <f t="shared" si="212"/>
        <v>41880.827118055553</v>
      </c>
      <c r="T2643" s="14">
        <f t="shared" si="213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 t="str">
        <f t="shared" si="211"/>
        <v>N/A</v>
      </c>
      <c r="Q2644" s="11" t="s">
        <v>8317</v>
      </c>
      <c r="R2644" t="s">
        <v>8353</v>
      </c>
      <c r="S2644" s="14">
        <f t="shared" si="212"/>
        <v>42536.246620370366</v>
      </c>
      <c r="T2644" s="14">
        <f t="shared" si="213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s="11" t="s">
        <v>8317</v>
      </c>
      <c r="R2645" t="s">
        <v>8353</v>
      </c>
      <c r="S2645" s="14">
        <f t="shared" si="212"/>
        <v>42689.582349537035</v>
      </c>
      <c r="T2645" s="14">
        <f t="shared" si="213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s="11" t="s">
        <v>8317</v>
      </c>
      <c r="R2646" t="s">
        <v>8353</v>
      </c>
      <c r="S2646" s="14">
        <f t="shared" si="212"/>
        <v>42774.792071759264</v>
      </c>
      <c r="T2646" s="14">
        <f t="shared" si="213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s="11" t="s">
        <v>8317</v>
      </c>
      <c r="R2647" t="s">
        <v>8353</v>
      </c>
      <c r="S2647" s="14">
        <f t="shared" si="212"/>
        <v>41921.842627314814</v>
      </c>
      <c r="T2647" s="14">
        <f t="shared" si="213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s="11" t="s">
        <v>8317</v>
      </c>
      <c r="R2648" t="s">
        <v>8353</v>
      </c>
      <c r="S2648" s="14">
        <f t="shared" si="212"/>
        <v>42226.313298611116</v>
      </c>
      <c r="T2648" s="14">
        <f t="shared" si="213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s="11" t="s">
        <v>8317</v>
      </c>
      <c r="R2649" t="s">
        <v>8353</v>
      </c>
      <c r="S2649" s="14">
        <f t="shared" si="212"/>
        <v>42200.261793981481</v>
      </c>
      <c r="T2649" s="14">
        <f t="shared" si="213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s="11" t="s">
        <v>8317</v>
      </c>
      <c r="R2650" t="s">
        <v>8353</v>
      </c>
      <c r="S2650" s="14">
        <f t="shared" si="212"/>
        <v>42408.714814814812</v>
      </c>
      <c r="T2650" s="14">
        <f t="shared" si="213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s="11" t="s">
        <v>8317</v>
      </c>
      <c r="R2651" t="s">
        <v>8353</v>
      </c>
      <c r="S2651" s="14">
        <f t="shared" si="212"/>
        <v>42341.99700231482</v>
      </c>
      <c r="T2651" s="14">
        <f t="shared" si="213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s="11" t="s">
        <v>8317</v>
      </c>
      <c r="R2652" t="s">
        <v>8353</v>
      </c>
      <c r="S2652" s="14">
        <f t="shared" si="212"/>
        <v>42695.624340277776</v>
      </c>
      <c r="T2652" s="14">
        <f t="shared" si="213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s="11" t="s">
        <v>8317</v>
      </c>
      <c r="R2653" t="s">
        <v>8353</v>
      </c>
      <c r="S2653" s="14">
        <f t="shared" si="212"/>
        <v>42327.805659722217</v>
      </c>
      <c r="T2653" s="14">
        <f t="shared" si="213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s="11" t="s">
        <v>8317</v>
      </c>
      <c r="R2654" t="s">
        <v>8353</v>
      </c>
      <c r="S2654" s="14">
        <f t="shared" si="212"/>
        <v>41953.158854166672</v>
      </c>
      <c r="T2654" s="14">
        <f t="shared" si="213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s="11" t="s">
        <v>8317</v>
      </c>
      <c r="R2655" t="s">
        <v>8353</v>
      </c>
      <c r="S2655" s="14">
        <f t="shared" si="212"/>
        <v>41771.651932870373</v>
      </c>
      <c r="T2655" s="14">
        <f t="shared" si="213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s="11" t="s">
        <v>8317</v>
      </c>
      <c r="R2656" t="s">
        <v>8353</v>
      </c>
      <c r="S2656" s="14">
        <f t="shared" si="212"/>
        <v>42055.600995370376</v>
      </c>
      <c r="T2656" s="14">
        <f t="shared" si="213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s="11" t="s">
        <v>8317</v>
      </c>
      <c r="R2657" t="s">
        <v>8353</v>
      </c>
      <c r="S2657" s="14">
        <f t="shared" si="212"/>
        <v>42381.866284722222</v>
      </c>
      <c r="T2657" s="14">
        <f t="shared" si="213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s="11" t="s">
        <v>8317</v>
      </c>
      <c r="R2658" t="s">
        <v>8353</v>
      </c>
      <c r="S2658" s="14">
        <f t="shared" si="212"/>
        <v>42767.688518518517</v>
      </c>
      <c r="T2658" s="14">
        <f t="shared" si="213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s="11" t="s">
        <v>8317</v>
      </c>
      <c r="R2659" t="s">
        <v>8353</v>
      </c>
      <c r="S2659" s="14">
        <f t="shared" si="212"/>
        <v>42551.928854166668</v>
      </c>
      <c r="T2659" s="14">
        <f t="shared" si="213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s="11" t="s">
        <v>8317</v>
      </c>
      <c r="R2660" t="s">
        <v>8353</v>
      </c>
      <c r="S2660" s="14">
        <f t="shared" si="212"/>
        <v>42551.884189814817</v>
      </c>
      <c r="T2660" s="14">
        <f t="shared" si="213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s="11" t="s">
        <v>8317</v>
      </c>
      <c r="R2661" t="s">
        <v>8353</v>
      </c>
      <c r="S2661" s="14">
        <f t="shared" si="212"/>
        <v>42082.069560185191</v>
      </c>
      <c r="T2661" s="14">
        <f t="shared" si="213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s="11" t="s">
        <v>8317</v>
      </c>
      <c r="R2662" t="s">
        <v>8353</v>
      </c>
      <c r="S2662" s="14">
        <f t="shared" si="212"/>
        <v>42272.713171296295</v>
      </c>
      <c r="T2662" s="14">
        <f t="shared" si="213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s="11" t="s">
        <v>8317</v>
      </c>
      <c r="R2663" t="s">
        <v>8354</v>
      </c>
      <c r="S2663" s="14">
        <f t="shared" si="212"/>
        <v>41542.958449074074</v>
      </c>
      <c r="T2663" s="14">
        <f t="shared" si="213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s="11" t="s">
        <v>8317</v>
      </c>
      <c r="R2664" t="s">
        <v>8354</v>
      </c>
      <c r="S2664" s="14">
        <f t="shared" si="212"/>
        <v>42207.746678240743</v>
      </c>
      <c r="T2664" s="14">
        <f t="shared" si="213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s="11" t="s">
        <v>8317</v>
      </c>
      <c r="R2665" t="s">
        <v>8354</v>
      </c>
      <c r="S2665" s="14">
        <f t="shared" si="212"/>
        <v>42222.622766203705</v>
      </c>
      <c r="T2665" s="14">
        <f t="shared" si="213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s="11" t="s">
        <v>8317</v>
      </c>
      <c r="R2666" t="s">
        <v>8354</v>
      </c>
      <c r="S2666" s="14">
        <f t="shared" si="212"/>
        <v>42313.02542824074</v>
      </c>
      <c r="T2666" s="14">
        <f t="shared" si="213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s="11" t="s">
        <v>8317</v>
      </c>
      <c r="R2667" t="s">
        <v>8354</v>
      </c>
      <c r="S2667" s="14">
        <f t="shared" si="212"/>
        <v>42083.895532407405</v>
      </c>
      <c r="T2667" s="14">
        <f t="shared" si="213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s="11" t="s">
        <v>8317</v>
      </c>
      <c r="R2668" t="s">
        <v>8354</v>
      </c>
      <c r="S2668" s="14">
        <f t="shared" si="212"/>
        <v>42235.764340277776</v>
      </c>
      <c r="T2668" s="14">
        <f t="shared" si="213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s="11" t="s">
        <v>8317</v>
      </c>
      <c r="R2669" t="s">
        <v>8354</v>
      </c>
      <c r="S2669" s="14">
        <f t="shared" si="212"/>
        <v>42380.926111111112</v>
      </c>
      <c r="T2669" s="14">
        <f t="shared" si="213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s="11" t="s">
        <v>8317</v>
      </c>
      <c r="R2670" t="s">
        <v>8354</v>
      </c>
      <c r="S2670" s="14">
        <f t="shared" si="212"/>
        <v>42275.588715277772</v>
      </c>
      <c r="T2670" s="14">
        <f t="shared" si="213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s="11" t="s">
        <v>8317</v>
      </c>
      <c r="R2671" t="s">
        <v>8354</v>
      </c>
      <c r="S2671" s="14">
        <f t="shared" si="212"/>
        <v>42319.035833333335</v>
      </c>
      <c r="T2671" s="14">
        <f t="shared" si="213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s="11" t="s">
        <v>8317</v>
      </c>
      <c r="R2672" t="s">
        <v>8354</v>
      </c>
      <c r="S2672" s="14">
        <f t="shared" si="212"/>
        <v>41821.020601851851</v>
      </c>
      <c r="T2672" s="14">
        <f t="shared" si="213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s="11" t="s">
        <v>8317</v>
      </c>
      <c r="R2673" t="s">
        <v>8354</v>
      </c>
      <c r="S2673" s="14">
        <f t="shared" si="212"/>
        <v>41962.749027777783</v>
      </c>
      <c r="T2673" s="14">
        <f t="shared" si="213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s="11" t="s">
        <v>8317</v>
      </c>
      <c r="R2674" t="s">
        <v>8354</v>
      </c>
      <c r="S2674" s="14">
        <f t="shared" si="212"/>
        <v>42344.884143518517</v>
      </c>
      <c r="T2674" s="14">
        <f t="shared" si="213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s="11" t="s">
        <v>8317</v>
      </c>
      <c r="R2675" t="s">
        <v>8354</v>
      </c>
      <c r="S2675" s="14">
        <f t="shared" si="212"/>
        <v>41912.541655092595</v>
      </c>
      <c r="T2675" s="14">
        <f t="shared" si="213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s="11" t="s">
        <v>8317</v>
      </c>
      <c r="R2676" t="s">
        <v>8354</v>
      </c>
      <c r="S2676" s="14">
        <f t="shared" si="212"/>
        <v>42529.632754629631</v>
      </c>
      <c r="T2676" s="14">
        <f t="shared" si="213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s="11" t="s">
        <v>8317</v>
      </c>
      <c r="R2677" t="s">
        <v>8354</v>
      </c>
      <c r="S2677" s="14">
        <f t="shared" si="212"/>
        <v>41923.857511574075</v>
      </c>
      <c r="T2677" s="14">
        <f t="shared" si="213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s="11" t="s">
        <v>8317</v>
      </c>
      <c r="R2678" t="s">
        <v>8354</v>
      </c>
      <c r="S2678" s="14">
        <f t="shared" si="212"/>
        <v>42482.624699074076</v>
      </c>
      <c r="T2678" s="14">
        <f t="shared" si="213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s="11" t="s">
        <v>8317</v>
      </c>
      <c r="R2679" t="s">
        <v>8354</v>
      </c>
      <c r="S2679" s="14">
        <f t="shared" si="212"/>
        <v>41793.029432870368</v>
      </c>
      <c r="T2679" s="14">
        <f t="shared" si="213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s="11" t="s">
        <v>8317</v>
      </c>
      <c r="R2680" t="s">
        <v>8354</v>
      </c>
      <c r="S2680" s="14">
        <f t="shared" si="212"/>
        <v>42241.798206018517</v>
      </c>
      <c r="T2680" s="14">
        <f t="shared" si="213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s="11" t="s">
        <v>8317</v>
      </c>
      <c r="R2681" t="s">
        <v>8354</v>
      </c>
      <c r="S2681" s="14">
        <f t="shared" si="212"/>
        <v>42033.001087962963</v>
      </c>
      <c r="T2681" s="14">
        <f t="shared" si="213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s="11" t="s">
        <v>8317</v>
      </c>
      <c r="R2682" t="s">
        <v>8354</v>
      </c>
      <c r="S2682" s="14">
        <f t="shared" si="212"/>
        <v>42436.211701388893</v>
      </c>
      <c r="T2682" s="14">
        <f t="shared" si="213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s="11" t="s">
        <v>8334</v>
      </c>
      <c r="R2683" t="s">
        <v>8335</v>
      </c>
      <c r="S2683" s="14">
        <f t="shared" si="212"/>
        <v>41805.895254629628</v>
      </c>
      <c r="T2683" s="14">
        <f t="shared" si="213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s="11" t="s">
        <v>8334</v>
      </c>
      <c r="R2684" t="s">
        <v>8335</v>
      </c>
      <c r="S2684" s="14">
        <f t="shared" si="212"/>
        <v>41932.871990740743</v>
      </c>
      <c r="T2684" s="14">
        <f t="shared" si="213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s="11" t="s">
        <v>8334</v>
      </c>
      <c r="R2685" t="s">
        <v>8335</v>
      </c>
      <c r="S2685" s="14">
        <f t="shared" si="212"/>
        <v>42034.75509259259</v>
      </c>
      <c r="T2685" s="14">
        <f t="shared" si="213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s="11" t="s">
        <v>8334</v>
      </c>
      <c r="R2686" t="s">
        <v>8335</v>
      </c>
      <c r="S2686" s="14">
        <f t="shared" si="212"/>
        <v>41820.914641203701</v>
      </c>
      <c r="T2686" s="14">
        <f t="shared" si="213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s="11" t="s">
        <v>8334</v>
      </c>
      <c r="R2687" t="s">
        <v>8335</v>
      </c>
      <c r="S2687" s="14">
        <f t="shared" si="212"/>
        <v>42061.69594907407</v>
      </c>
      <c r="T2687" s="14">
        <f t="shared" si="213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 t="str">
        <f t="shared" si="211"/>
        <v>N/A</v>
      </c>
      <c r="Q2688" s="11" t="s">
        <v>8334</v>
      </c>
      <c r="R2688" t="s">
        <v>8335</v>
      </c>
      <c r="S2688" s="14">
        <f t="shared" si="212"/>
        <v>41892.974803240737</v>
      </c>
      <c r="T2688" s="14">
        <f t="shared" si="213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 t="str">
        <f t="shared" si="211"/>
        <v>N/A</v>
      </c>
      <c r="Q2689" s="11" t="s">
        <v>8334</v>
      </c>
      <c r="R2689" t="s">
        <v>8335</v>
      </c>
      <c r="S2689" s="14">
        <f t="shared" si="212"/>
        <v>42154.64025462963</v>
      </c>
      <c r="T2689" s="14">
        <f t="shared" si="213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s="11" t="s">
        <v>8334</v>
      </c>
      <c r="R2690" t="s">
        <v>8335</v>
      </c>
      <c r="S2690" s="14">
        <f t="shared" si="212"/>
        <v>42028.118865740747</v>
      </c>
      <c r="T2690" s="14">
        <f t="shared" si="213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4">
        <f t="shared" si="212"/>
        <v>42551.961689814809</v>
      </c>
      <c r="T2691" s="14">
        <f t="shared" si="213"/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IFERROR(ROUND(E2698/D2698*100,0),"N/A")</f>
        <v>6</v>
      </c>
      <c r="P2698">
        <f t="shared" ref="P2698:P2761" si="216">IFERROR(ROUND(E2698/L2698,2),"N/A")</f>
        <v>89.21</v>
      </c>
      <c r="Q2698" s="11" t="s">
        <v>8334</v>
      </c>
      <c r="R2698" t="s">
        <v>8335</v>
      </c>
      <c r="S2698" s="14">
        <f t="shared" ref="S2698:S2761" si="217">(((J2698/60)/60)/24)+DATE(1970,1,1)</f>
        <v>41964.844444444447</v>
      </c>
      <c r="T2698" s="14">
        <f t="shared" ref="T2698:T2761" si="218">(((I2698/60)/60)/24)+DATE(1970,1,1)</f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s="11" t="s">
        <v>8334</v>
      </c>
      <c r="R2699" t="s">
        <v>8335</v>
      </c>
      <c r="S2699" s="14">
        <f t="shared" si="217"/>
        <v>42187.940081018518</v>
      </c>
      <c r="T2699" s="14">
        <f t="shared" si="218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s="11" t="s">
        <v>8334</v>
      </c>
      <c r="R2700" t="s">
        <v>8335</v>
      </c>
      <c r="S2700" s="14">
        <f t="shared" si="217"/>
        <v>41787.898240740738</v>
      </c>
      <c r="T2700" s="14">
        <f t="shared" si="218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 t="str">
        <f t="shared" si="216"/>
        <v>N/A</v>
      </c>
      <c r="Q2701" s="11" t="s">
        <v>8334</v>
      </c>
      <c r="R2701" t="s">
        <v>8335</v>
      </c>
      <c r="S2701" s="14">
        <f t="shared" si="217"/>
        <v>41829.896562499998</v>
      </c>
      <c r="T2701" s="14">
        <f t="shared" si="218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s="11" t="s">
        <v>8334</v>
      </c>
      <c r="R2702" t="s">
        <v>8335</v>
      </c>
      <c r="S2702" s="14">
        <f t="shared" si="217"/>
        <v>41870.87467592593</v>
      </c>
      <c r="T2702" s="14">
        <f t="shared" si="218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s="11" t="s">
        <v>8315</v>
      </c>
      <c r="R2703" t="s">
        <v>8355</v>
      </c>
      <c r="S2703" s="14">
        <f t="shared" si="217"/>
        <v>42801.774699074071</v>
      </c>
      <c r="T2703" s="14">
        <f t="shared" si="218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s="11" t="s">
        <v>8315</v>
      </c>
      <c r="R2704" t="s">
        <v>8355</v>
      </c>
      <c r="S2704" s="14">
        <f t="shared" si="217"/>
        <v>42800.801817129628</v>
      </c>
      <c r="T2704" s="14">
        <f t="shared" si="218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s="11" t="s">
        <v>8315</v>
      </c>
      <c r="R2705" t="s">
        <v>8355</v>
      </c>
      <c r="S2705" s="14">
        <f t="shared" si="217"/>
        <v>42756.690162037034</v>
      </c>
      <c r="T2705" s="14">
        <f t="shared" si="218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s="11" t="s">
        <v>8315</v>
      </c>
      <c r="R2706" t="s">
        <v>8355</v>
      </c>
      <c r="S2706" s="14">
        <f t="shared" si="217"/>
        <v>42787.862430555557</v>
      </c>
      <c r="T2706" s="14">
        <f t="shared" si="218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s="11" t="s">
        <v>8315</v>
      </c>
      <c r="R2707" t="s">
        <v>8355</v>
      </c>
      <c r="S2707" s="14">
        <f t="shared" si="217"/>
        <v>42773.916180555556</v>
      </c>
      <c r="T2707" s="14">
        <f t="shared" si="218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s="11" t="s">
        <v>8315</v>
      </c>
      <c r="R2708" t="s">
        <v>8355</v>
      </c>
      <c r="S2708" s="14">
        <f t="shared" si="217"/>
        <v>41899.294942129629</v>
      </c>
      <c r="T2708" s="14">
        <f t="shared" si="218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s="11" t="s">
        <v>8315</v>
      </c>
      <c r="R2709" t="s">
        <v>8355</v>
      </c>
      <c r="S2709" s="14">
        <f t="shared" si="217"/>
        <v>41391.782905092594</v>
      </c>
      <c r="T2709" s="14">
        <f t="shared" si="218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6"/>
        <v>44.46</v>
      </c>
      <c r="Q2710" s="11" t="s">
        <v>8315</v>
      </c>
      <c r="R2710" t="s">
        <v>8355</v>
      </c>
      <c r="S2710" s="14">
        <f t="shared" si="217"/>
        <v>42512.698217592595</v>
      </c>
      <c r="T2710" s="14">
        <f t="shared" si="218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s="11" t="s">
        <v>8315</v>
      </c>
      <c r="R2711" t="s">
        <v>8355</v>
      </c>
      <c r="S2711" s="14">
        <f t="shared" si="217"/>
        <v>42612.149780092594</v>
      </c>
      <c r="T2711" s="14">
        <f t="shared" si="218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s="11" t="s">
        <v>8315</v>
      </c>
      <c r="R2712" t="s">
        <v>8355</v>
      </c>
      <c r="S2712" s="14">
        <f t="shared" si="217"/>
        <v>41828.229490740741</v>
      </c>
      <c r="T2712" s="14">
        <f t="shared" si="218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6"/>
        <v>53.95</v>
      </c>
      <c r="Q2713" s="11" t="s">
        <v>8315</v>
      </c>
      <c r="R2713" t="s">
        <v>8355</v>
      </c>
      <c r="S2713" s="14">
        <f t="shared" si="217"/>
        <v>41780.745254629634</v>
      </c>
      <c r="T2713" s="14">
        <f t="shared" si="218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s="11" t="s">
        <v>8315</v>
      </c>
      <c r="R2714" t="s">
        <v>8355</v>
      </c>
      <c r="S2714" s="14">
        <f t="shared" si="217"/>
        <v>41432.062037037038</v>
      </c>
      <c r="T2714" s="14">
        <f t="shared" si="218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s="11" t="s">
        <v>8315</v>
      </c>
      <c r="R2715" t="s">
        <v>8355</v>
      </c>
      <c r="S2715" s="14">
        <f t="shared" si="217"/>
        <v>42322.653749999998</v>
      </c>
      <c r="T2715" s="14">
        <f t="shared" si="218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s="11" t="s">
        <v>8315</v>
      </c>
      <c r="R2716" t="s">
        <v>8355</v>
      </c>
      <c r="S2716" s="14">
        <f t="shared" si="217"/>
        <v>42629.655046296291</v>
      </c>
      <c r="T2716" s="14">
        <f t="shared" si="218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s="11" t="s">
        <v>8315</v>
      </c>
      <c r="R2717" t="s">
        <v>8355</v>
      </c>
      <c r="S2717" s="14">
        <f t="shared" si="217"/>
        <v>42387.398472222223</v>
      </c>
      <c r="T2717" s="14">
        <f t="shared" si="218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s="11" t="s">
        <v>8315</v>
      </c>
      <c r="R2718" t="s">
        <v>8355</v>
      </c>
      <c r="S2718" s="14">
        <f t="shared" si="217"/>
        <v>42255.333252314813</v>
      </c>
      <c r="T2718" s="14">
        <f t="shared" si="218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s="11" t="s">
        <v>8315</v>
      </c>
      <c r="R2719" t="s">
        <v>8355</v>
      </c>
      <c r="S2719" s="14">
        <f t="shared" si="217"/>
        <v>41934.914918981485</v>
      </c>
      <c r="T2719" s="14">
        <f t="shared" si="218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s="11" t="s">
        <v>8315</v>
      </c>
      <c r="R2720" t="s">
        <v>8355</v>
      </c>
      <c r="S2720" s="14">
        <f t="shared" si="217"/>
        <v>42465.596585648149</v>
      </c>
      <c r="T2720" s="14">
        <f t="shared" si="218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s="11" t="s">
        <v>8315</v>
      </c>
      <c r="R2721" t="s">
        <v>8355</v>
      </c>
      <c r="S2721" s="14">
        <f t="shared" si="217"/>
        <v>42418.031180555554</v>
      </c>
      <c r="T2721" s="14">
        <f t="shared" si="218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s="11" t="s">
        <v>8315</v>
      </c>
      <c r="R2722" t="s">
        <v>8355</v>
      </c>
      <c r="S2722" s="14">
        <f t="shared" si="217"/>
        <v>42655.465891203698</v>
      </c>
      <c r="T2722" s="14">
        <f t="shared" si="218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s="11" t="s">
        <v>8317</v>
      </c>
      <c r="R2723" t="s">
        <v>8347</v>
      </c>
      <c r="S2723" s="14">
        <f t="shared" si="217"/>
        <v>41493.543958333335</v>
      </c>
      <c r="T2723" s="14">
        <f t="shared" si="218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s="11" t="s">
        <v>8317</v>
      </c>
      <c r="R2724" t="s">
        <v>8347</v>
      </c>
      <c r="S2724" s="14">
        <f t="shared" si="217"/>
        <v>42704.857094907406</v>
      </c>
      <c r="T2724" s="14">
        <f t="shared" si="218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s="11" t="s">
        <v>8317</v>
      </c>
      <c r="R2725" t="s">
        <v>8347</v>
      </c>
      <c r="S2725" s="14">
        <f t="shared" si="217"/>
        <v>41944.83898148148</v>
      </c>
      <c r="T2725" s="14">
        <f t="shared" si="218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s="11" t="s">
        <v>8317</v>
      </c>
      <c r="R2726" t="s">
        <v>8347</v>
      </c>
      <c r="S2726" s="14">
        <f t="shared" si="217"/>
        <v>42199.32707175926</v>
      </c>
      <c r="T2726" s="14">
        <f t="shared" si="218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s="11" t="s">
        <v>8317</v>
      </c>
      <c r="R2727" t="s">
        <v>8347</v>
      </c>
      <c r="S2727" s="14">
        <f t="shared" si="217"/>
        <v>42745.744618055556</v>
      </c>
      <c r="T2727" s="14">
        <f t="shared" si="218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s="11" t="s">
        <v>8317</v>
      </c>
      <c r="R2728" t="s">
        <v>8347</v>
      </c>
      <c r="S2728" s="14">
        <f t="shared" si="217"/>
        <v>42452.579988425925</v>
      </c>
      <c r="T2728" s="14">
        <f t="shared" si="218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s="11" t="s">
        <v>8317</v>
      </c>
      <c r="R2729" t="s">
        <v>8347</v>
      </c>
      <c r="S2729" s="14">
        <f t="shared" si="217"/>
        <v>42198.676655092597</v>
      </c>
      <c r="T2729" s="14">
        <f t="shared" si="218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s="11" t="s">
        <v>8317</v>
      </c>
      <c r="R2730" t="s">
        <v>8347</v>
      </c>
      <c r="S2730" s="14">
        <f t="shared" si="217"/>
        <v>42333.59993055556</v>
      </c>
      <c r="T2730" s="14">
        <f t="shared" si="218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s="11" t="s">
        <v>8317</v>
      </c>
      <c r="R2731" t="s">
        <v>8347</v>
      </c>
      <c r="S2731" s="14">
        <f t="shared" si="217"/>
        <v>42095.240706018521</v>
      </c>
      <c r="T2731" s="14">
        <f t="shared" si="218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s="11" t="s">
        <v>8317</v>
      </c>
      <c r="R2732" t="s">
        <v>8347</v>
      </c>
      <c r="S2732" s="14">
        <f t="shared" si="217"/>
        <v>41351.541377314818</v>
      </c>
      <c r="T2732" s="14">
        <f t="shared" si="218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s="11" t="s">
        <v>8317</v>
      </c>
      <c r="R2733" t="s">
        <v>8347</v>
      </c>
      <c r="S2733" s="14">
        <f t="shared" si="217"/>
        <v>41872.525717592594</v>
      </c>
      <c r="T2733" s="14">
        <f t="shared" si="218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s="11" t="s">
        <v>8317</v>
      </c>
      <c r="R2734" t="s">
        <v>8347</v>
      </c>
      <c r="S2734" s="14">
        <f t="shared" si="217"/>
        <v>41389.808194444442</v>
      </c>
      <c r="T2734" s="14">
        <f t="shared" si="218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s="11" t="s">
        <v>8317</v>
      </c>
      <c r="R2735" t="s">
        <v>8347</v>
      </c>
      <c r="S2735" s="14">
        <f t="shared" si="217"/>
        <v>42044.272847222222</v>
      </c>
      <c r="T2735" s="14">
        <f t="shared" si="218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s="11" t="s">
        <v>8317</v>
      </c>
      <c r="R2736" t="s">
        <v>8347</v>
      </c>
      <c r="S2736" s="14">
        <f t="shared" si="217"/>
        <v>42626.668888888889</v>
      </c>
      <c r="T2736" s="14">
        <f t="shared" si="218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s="11" t="s">
        <v>8317</v>
      </c>
      <c r="R2737" t="s">
        <v>8347</v>
      </c>
      <c r="S2737" s="14">
        <f t="shared" si="217"/>
        <v>41316.120949074073</v>
      </c>
      <c r="T2737" s="14">
        <f t="shared" si="218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s="11" t="s">
        <v>8317</v>
      </c>
      <c r="R2738" t="s">
        <v>8347</v>
      </c>
      <c r="S2738" s="14">
        <f t="shared" si="217"/>
        <v>41722.666354166664</v>
      </c>
      <c r="T2738" s="14">
        <f t="shared" si="218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s="11" t="s">
        <v>8317</v>
      </c>
      <c r="R2739" t="s">
        <v>8347</v>
      </c>
      <c r="S2739" s="14">
        <f t="shared" si="217"/>
        <v>41611.917673611111</v>
      </c>
      <c r="T2739" s="14">
        <f t="shared" si="218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s="11" t="s">
        <v>8317</v>
      </c>
      <c r="R2740" t="s">
        <v>8347</v>
      </c>
      <c r="S2740" s="14">
        <f t="shared" si="217"/>
        <v>42620.143564814818</v>
      </c>
      <c r="T2740" s="14">
        <f t="shared" si="218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s="11" t="s">
        <v>8317</v>
      </c>
      <c r="R2741" t="s">
        <v>8347</v>
      </c>
      <c r="S2741" s="14">
        <f t="shared" si="217"/>
        <v>41719.887928240743</v>
      </c>
      <c r="T2741" s="14">
        <f t="shared" si="218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s="11" t="s">
        <v>8317</v>
      </c>
      <c r="R2742" t="s">
        <v>8347</v>
      </c>
      <c r="S2742" s="14">
        <f t="shared" si="217"/>
        <v>42045.031851851847</v>
      </c>
      <c r="T2742" s="14">
        <f t="shared" si="218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s="11" t="s">
        <v>8320</v>
      </c>
      <c r="R2743" t="s">
        <v>8356</v>
      </c>
      <c r="S2743" s="14">
        <f t="shared" si="217"/>
        <v>41911.657430555555</v>
      </c>
      <c r="T2743" s="14">
        <f t="shared" si="218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s="11" t="s">
        <v>8320</v>
      </c>
      <c r="R2744" t="s">
        <v>8356</v>
      </c>
      <c r="S2744" s="14">
        <f t="shared" si="217"/>
        <v>41030.719756944447</v>
      </c>
      <c r="T2744" s="14">
        <f t="shared" si="218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 t="str">
        <f t="shared" si="216"/>
        <v>N/A</v>
      </c>
      <c r="Q2745" s="11" t="s">
        <v>8320</v>
      </c>
      <c r="R2745" t="s">
        <v>8356</v>
      </c>
      <c r="S2745" s="14">
        <f t="shared" si="217"/>
        <v>42632.328784722224</v>
      </c>
      <c r="T2745" s="14">
        <f t="shared" si="218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s="11" t="s">
        <v>8320</v>
      </c>
      <c r="R2746" t="s">
        <v>8356</v>
      </c>
      <c r="S2746" s="14">
        <f t="shared" si="217"/>
        <v>40938.062476851854</v>
      </c>
      <c r="T2746" s="14">
        <f t="shared" si="218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s="11" t="s">
        <v>8320</v>
      </c>
      <c r="R2747" t="s">
        <v>8356</v>
      </c>
      <c r="S2747" s="14">
        <f t="shared" si="217"/>
        <v>41044.988055555557</v>
      </c>
      <c r="T2747" s="14">
        <f t="shared" si="218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s="11" t="s">
        <v>8320</v>
      </c>
      <c r="R2748" t="s">
        <v>8356</v>
      </c>
      <c r="S2748" s="14">
        <f t="shared" si="217"/>
        <v>41850.781377314815</v>
      </c>
      <c r="T2748" s="14">
        <f t="shared" si="218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s="11" t="s">
        <v>8320</v>
      </c>
      <c r="R2749" t="s">
        <v>8356</v>
      </c>
      <c r="S2749" s="14">
        <f t="shared" si="217"/>
        <v>41044.64811342593</v>
      </c>
      <c r="T2749" s="14">
        <f t="shared" si="218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s="11" t="s">
        <v>8320</v>
      </c>
      <c r="R2750" t="s">
        <v>8356</v>
      </c>
      <c r="S2750" s="14">
        <f t="shared" si="217"/>
        <v>42585.7106712963</v>
      </c>
      <c r="T2750" s="14">
        <f t="shared" si="218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s="11" t="s">
        <v>8320</v>
      </c>
      <c r="R2751" t="s">
        <v>8356</v>
      </c>
      <c r="S2751" s="14">
        <f t="shared" si="217"/>
        <v>42068.799039351856</v>
      </c>
      <c r="T2751" s="14">
        <f t="shared" si="218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 t="str">
        <f t="shared" si="216"/>
        <v>N/A</v>
      </c>
      <c r="Q2752" s="11" t="s">
        <v>8320</v>
      </c>
      <c r="R2752" t="s">
        <v>8356</v>
      </c>
      <c r="S2752" s="14">
        <f t="shared" si="217"/>
        <v>41078.899826388886</v>
      </c>
      <c r="T2752" s="14">
        <f t="shared" si="218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 t="str">
        <f t="shared" si="216"/>
        <v>N/A</v>
      </c>
      <c r="Q2753" s="11" t="s">
        <v>8320</v>
      </c>
      <c r="R2753" t="s">
        <v>8356</v>
      </c>
      <c r="S2753" s="14">
        <f t="shared" si="217"/>
        <v>41747.887060185189</v>
      </c>
      <c r="T2753" s="14">
        <f t="shared" si="218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s="11" t="s">
        <v>8320</v>
      </c>
      <c r="R2754" t="s">
        <v>8356</v>
      </c>
      <c r="S2754" s="14">
        <f t="shared" si="217"/>
        <v>40855.765092592592</v>
      </c>
      <c r="T2754" s="14">
        <f t="shared" si="218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4">
        <f t="shared" si="217"/>
        <v>41117.900729166664</v>
      </c>
      <c r="T2755" s="14">
        <f t="shared" si="218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str">
        <f t="shared" si="216"/>
        <v>N/A</v>
      </c>
      <c r="Q2756" s="11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IFERROR(ROUND(E2762/D2762*100,0),"N/A")</f>
        <v>0</v>
      </c>
      <c r="P2762" t="str">
        <f t="shared" ref="P2762:P2825" si="221">IFERROR(ROUND(E2762/L2762,2),"N/A")</f>
        <v>N/A</v>
      </c>
      <c r="Q2762" s="11" t="s">
        <v>8320</v>
      </c>
      <c r="R2762" t="s">
        <v>8356</v>
      </c>
      <c r="S2762" s="14">
        <f t="shared" ref="S2762:S2825" si="222">(((J2762/60)/60)/24)+DATE(1970,1,1)</f>
        <v>41415.461319444446</v>
      </c>
      <c r="T2762" s="14">
        <f t="shared" ref="T2762:T2825" si="223">(((I2762/60)/60)/24)+DATE(1970,1,1)</f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s="11" t="s">
        <v>8320</v>
      </c>
      <c r="R2763" t="s">
        <v>8356</v>
      </c>
      <c r="S2763" s="14">
        <f t="shared" si="222"/>
        <v>41247.063576388886</v>
      </c>
      <c r="T2763" s="14">
        <f t="shared" si="223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s="11" t="s">
        <v>8320</v>
      </c>
      <c r="R2764" t="s">
        <v>8356</v>
      </c>
      <c r="S2764" s="14">
        <f t="shared" si="222"/>
        <v>40927.036979166667</v>
      </c>
      <c r="T2764" s="14">
        <f t="shared" si="223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s="11" t="s">
        <v>8320</v>
      </c>
      <c r="R2765" t="s">
        <v>8356</v>
      </c>
      <c r="S2765" s="14">
        <f t="shared" si="222"/>
        <v>41373.579675925925</v>
      </c>
      <c r="T2765" s="14">
        <f t="shared" si="223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s="11" t="s">
        <v>8320</v>
      </c>
      <c r="R2766" t="s">
        <v>8356</v>
      </c>
      <c r="S2766" s="14">
        <f t="shared" si="222"/>
        <v>41030.292025462964</v>
      </c>
      <c r="T2766" s="14">
        <f t="shared" si="223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 t="str">
        <f t="shared" si="221"/>
        <v>N/A</v>
      </c>
      <c r="Q2767" s="11" t="s">
        <v>8320</v>
      </c>
      <c r="R2767" t="s">
        <v>8356</v>
      </c>
      <c r="S2767" s="14">
        <f t="shared" si="222"/>
        <v>41194.579027777778</v>
      </c>
      <c r="T2767" s="14">
        <f t="shared" si="223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s="11" t="s">
        <v>8320</v>
      </c>
      <c r="R2768" t="s">
        <v>8356</v>
      </c>
      <c r="S2768" s="14">
        <f t="shared" si="222"/>
        <v>40736.668032407404</v>
      </c>
      <c r="T2768" s="14">
        <f t="shared" si="223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s="11" t="s">
        <v>8320</v>
      </c>
      <c r="R2769" t="s">
        <v>8356</v>
      </c>
      <c r="S2769" s="14">
        <f t="shared" si="222"/>
        <v>42172.958912037036</v>
      </c>
      <c r="T2769" s="14">
        <f t="shared" si="223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s="11" t="s">
        <v>8320</v>
      </c>
      <c r="R2770" t="s">
        <v>8356</v>
      </c>
      <c r="S2770" s="14">
        <f t="shared" si="222"/>
        <v>40967.614849537036</v>
      </c>
      <c r="T2770" s="14">
        <f t="shared" si="223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 s="11" t="s">
        <v>8320</v>
      </c>
      <c r="R2771" t="s">
        <v>8356</v>
      </c>
      <c r="S2771" s="14">
        <f t="shared" si="222"/>
        <v>41745.826273148145</v>
      </c>
      <c r="T2771" s="14">
        <f t="shared" si="223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s="11" t="s">
        <v>8320</v>
      </c>
      <c r="R2772" t="s">
        <v>8356</v>
      </c>
      <c r="S2772" s="14">
        <f t="shared" si="222"/>
        <v>41686.705208333333</v>
      </c>
      <c r="T2772" s="14">
        <f t="shared" si="223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 t="str">
        <f t="shared" si="221"/>
        <v>N/A</v>
      </c>
      <c r="Q2773" s="11" t="s">
        <v>8320</v>
      </c>
      <c r="R2773" t="s">
        <v>8356</v>
      </c>
      <c r="S2773" s="14">
        <f t="shared" si="222"/>
        <v>41257.531712962962</v>
      </c>
      <c r="T2773" s="14">
        <f t="shared" si="223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 t="str">
        <f t="shared" si="221"/>
        <v>N/A</v>
      </c>
      <c r="Q2774" s="11" t="s">
        <v>8320</v>
      </c>
      <c r="R2774" t="s">
        <v>8356</v>
      </c>
      <c r="S2774" s="14">
        <f t="shared" si="222"/>
        <v>41537.869143518517</v>
      </c>
      <c r="T2774" s="14">
        <f t="shared" si="223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s="11" t="s">
        <v>8320</v>
      </c>
      <c r="R2775" t="s">
        <v>8356</v>
      </c>
      <c r="S2775" s="14">
        <f t="shared" si="222"/>
        <v>42474.86482638889</v>
      </c>
      <c r="T2775" s="14">
        <f t="shared" si="223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s="11" t="s">
        <v>8320</v>
      </c>
      <c r="R2776" t="s">
        <v>8356</v>
      </c>
      <c r="S2776" s="14">
        <f t="shared" si="222"/>
        <v>41311.126481481479</v>
      </c>
      <c r="T2776" s="14">
        <f t="shared" si="223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s="11" t="s">
        <v>8320</v>
      </c>
      <c r="R2777" t="s">
        <v>8356</v>
      </c>
      <c r="S2777" s="14">
        <f t="shared" si="222"/>
        <v>40863.013356481482</v>
      </c>
      <c r="T2777" s="14">
        <f t="shared" si="223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s="11" t="s">
        <v>8320</v>
      </c>
      <c r="R2778" t="s">
        <v>8356</v>
      </c>
      <c r="S2778" s="14">
        <f t="shared" si="222"/>
        <v>42136.297175925924</v>
      </c>
      <c r="T2778" s="14">
        <f t="shared" si="223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s="11" t="s">
        <v>8320</v>
      </c>
      <c r="R2779" t="s">
        <v>8356</v>
      </c>
      <c r="S2779" s="14">
        <f t="shared" si="222"/>
        <v>42172.669027777782</v>
      </c>
      <c r="T2779" s="14">
        <f t="shared" si="223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s="11" t="s">
        <v>8320</v>
      </c>
      <c r="R2780" t="s">
        <v>8356</v>
      </c>
      <c r="S2780" s="14">
        <f t="shared" si="222"/>
        <v>41846.978078703702</v>
      </c>
      <c r="T2780" s="14">
        <f t="shared" si="223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s="11" t="s">
        <v>8320</v>
      </c>
      <c r="R2781" t="s">
        <v>8356</v>
      </c>
      <c r="S2781" s="14">
        <f t="shared" si="222"/>
        <v>42300.585891203707</v>
      </c>
      <c r="T2781" s="14">
        <f t="shared" si="223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 t="str">
        <f t="shared" si="221"/>
        <v>N/A</v>
      </c>
      <c r="Q2782" s="11" t="s">
        <v>8320</v>
      </c>
      <c r="R2782" t="s">
        <v>8356</v>
      </c>
      <c r="S2782" s="14">
        <f t="shared" si="222"/>
        <v>42774.447777777779</v>
      </c>
      <c r="T2782" s="14">
        <f t="shared" si="223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20"/>
        <v>105</v>
      </c>
      <c r="P2783">
        <f t="shared" si="221"/>
        <v>47</v>
      </c>
      <c r="Q2783" s="11" t="s">
        <v>8315</v>
      </c>
      <c r="R2783" t="s">
        <v>8316</v>
      </c>
      <c r="S2783" s="14">
        <f t="shared" si="222"/>
        <v>42018.94159722222</v>
      </c>
      <c r="T2783" s="14">
        <f t="shared" si="223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0"/>
        <v>120</v>
      </c>
      <c r="P2784">
        <f t="shared" si="221"/>
        <v>66.67</v>
      </c>
      <c r="Q2784" s="11" t="s">
        <v>8315</v>
      </c>
      <c r="R2784" t="s">
        <v>8316</v>
      </c>
      <c r="S2784" s="14">
        <f t="shared" si="222"/>
        <v>42026.924976851849</v>
      </c>
      <c r="T2784" s="14">
        <f t="shared" si="223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20"/>
        <v>115</v>
      </c>
      <c r="P2785">
        <f t="shared" si="221"/>
        <v>18.77</v>
      </c>
      <c r="Q2785" s="11" t="s">
        <v>8315</v>
      </c>
      <c r="R2785" t="s">
        <v>8316</v>
      </c>
      <c r="S2785" s="14">
        <f t="shared" si="222"/>
        <v>42103.535254629634</v>
      </c>
      <c r="T2785" s="14">
        <f t="shared" si="223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0"/>
        <v>119</v>
      </c>
      <c r="P2786">
        <f t="shared" si="221"/>
        <v>66.11</v>
      </c>
      <c r="Q2786" s="11" t="s">
        <v>8315</v>
      </c>
      <c r="R2786" t="s">
        <v>8316</v>
      </c>
      <c r="S2786" s="14">
        <f t="shared" si="222"/>
        <v>41920.787534722222</v>
      </c>
      <c r="T2786" s="14">
        <f t="shared" si="223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0"/>
        <v>105</v>
      </c>
      <c r="P2787">
        <f t="shared" si="221"/>
        <v>36.86</v>
      </c>
      <c r="Q2787" s="11" t="s">
        <v>8315</v>
      </c>
      <c r="R2787" t="s">
        <v>8316</v>
      </c>
      <c r="S2787" s="14">
        <f t="shared" si="222"/>
        <v>42558.189432870371</v>
      </c>
      <c r="T2787" s="14">
        <f t="shared" si="223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20"/>
        <v>118</v>
      </c>
      <c r="P2788">
        <f t="shared" si="221"/>
        <v>39.81</v>
      </c>
      <c r="Q2788" s="11" t="s">
        <v>8315</v>
      </c>
      <c r="R2788" t="s">
        <v>8316</v>
      </c>
      <c r="S2788" s="14">
        <f t="shared" si="222"/>
        <v>41815.569212962961</v>
      </c>
      <c r="T2788" s="14">
        <f t="shared" si="223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0"/>
        <v>120</v>
      </c>
      <c r="P2789">
        <f t="shared" si="221"/>
        <v>31.5</v>
      </c>
      <c r="Q2789" s="11" t="s">
        <v>8315</v>
      </c>
      <c r="R2789" t="s">
        <v>8316</v>
      </c>
      <c r="S2789" s="14">
        <f t="shared" si="222"/>
        <v>41808.198518518519</v>
      </c>
      <c r="T2789" s="14">
        <f t="shared" si="223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0"/>
        <v>103</v>
      </c>
      <c r="P2790">
        <f t="shared" si="221"/>
        <v>102.5</v>
      </c>
      <c r="Q2790" s="11" t="s">
        <v>8315</v>
      </c>
      <c r="R2790" t="s">
        <v>8316</v>
      </c>
      <c r="S2790" s="14">
        <f t="shared" si="222"/>
        <v>42550.701886574068</v>
      </c>
      <c r="T2790" s="14">
        <f t="shared" si="223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0"/>
        <v>101</v>
      </c>
      <c r="P2791">
        <f t="shared" si="221"/>
        <v>126.46</v>
      </c>
      <c r="Q2791" s="11" t="s">
        <v>8315</v>
      </c>
      <c r="R2791" t="s">
        <v>8316</v>
      </c>
      <c r="S2791" s="14">
        <f t="shared" si="222"/>
        <v>42056.013124999998</v>
      </c>
      <c r="T2791" s="14">
        <f t="shared" si="223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0"/>
        <v>105</v>
      </c>
      <c r="P2792">
        <f t="shared" si="221"/>
        <v>47.88</v>
      </c>
      <c r="Q2792" s="11" t="s">
        <v>8315</v>
      </c>
      <c r="R2792" t="s">
        <v>8316</v>
      </c>
      <c r="S2792" s="14">
        <f t="shared" si="222"/>
        <v>42016.938692129625</v>
      </c>
      <c r="T2792" s="14">
        <f t="shared" si="223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0"/>
        <v>103</v>
      </c>
      <c r="P2793">
        <f t="shared" si="221"/>
        <v>73.209999999999994</v>
      </c>
      <c r="Q2793" s="11" t="s">
        <v>8315</v>
      </c>
      <c r="R2793" t="s">
        <v>8316</v>
      </c>
      <c r="S2793" s="14">
        <f t="shared" si="222"/>
        <v>42591.899988425925</v>
      </c>
      <c r="T2793" s="14">
        <f t="shared" si="223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0"/>
        <v>108</v>
      </c>
      <c r="P2794">
        <f t="shared" si="221"/>
        <v>89.67</v>
      </c>
      <c r="Q2794" s="11" t="s">
        <v>8315</v>
      </c>
      <c r="R2794" t="s">
        <v>8316</v>
      </c>
      <c r="S2794" s="14">
        <f t="shared" si="222"/>
        <v>42183.231006944443</v>
      </c>
      <c r="T2794" s="14">
        <f t="shared" si="223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0"/>
        <v>111</v>
      </c>
      <c r="P2795">
        <f t="shared" si="221"/>
        <v>151.46</v>
      </c>
      <c r="Q2795" s="11" t="s">
        <v>8315</v>
      </c>
      <c r="R2795" t="s">
        <v>8316</v>
      </c>
      <c r="S2795" s="14">
        <f t="shared" si="222"/>
        <v>42176.419039351851</v>
      </c>
      <c r="T2795" s="14">
        <f t="shared" si="223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20"/>
        <v>150</v>
      </c>
      <c r="P2796">
        <f t="shared" si="221"/>
        <v>25</v>
      </c>
      <c r="Q2796" s="11" t="s">
        <v>8315</v>
      </c>
      <c r="R2796" t="s">
        <v>8316</v>
      </c>
      <c r="S2796" s="14">
        <f t="shared" si="222"/>
        <v>42416.691655092596</v>
      </c>
      <c r="T2796" s="14">
        <f t="shared" si="223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0"/>
        <v>104</v>
      </c>
      <c r="P2797">
        <f t="shared" si="221"/>
        <v>36.5</v>
      </c>
      <c r="Q2797" s="11" t="s">
        <v>8315</v>
      </c>
      <c r="R2797" t="s">
        <v>8316</v>
      </c>
      <c r="S2797" s="14">
        <f t="shared" si="222"/>
        <v>41780.525937500002</v>
      </c>
      <c r="T2797" s="14">
        <f t="shared" si="223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20"/>
        <v>116</v>
      </c>
      <c r="P2798">
        <f t="shared" si="221"/>
        <v>44</v>
      </c>
      <c r="Q2798" s="11" t="s">
        <v>8315</v>
      </c>
      <c r="R2798" t="s">
        <v>8316</v>
      </c>
      <c r="S2798" s="14">
        <f t="shared" si="222"/>
        <v>41795.528101851851</v>
      </c>
      <c r="T2798" s="14">
        <f t="shared" si="223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20"/>
        <v>103</v>
      </c>
      <c r="P2799">
        <f t="shared" si="221"/>
        <v>87.36</v>
      </c>
      <c r="Q2799" s="11" t="s">
        <v>8315</v>
      </c>
      <c r="R2799" t="s">
        <v>8316</v>
      </c>
      <c r="S2799" s="14">
        <f t="shared" si="222"/>
        <v>41798.94027777778</v>
      </c>
      <c r="T2799" s="14">
        <f t="shared" si="223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20"/>
        <v>101</v>
      </c>
      <c r="P2800">
        <f t="shared" si="221"/>
        <v>36.47</v>
      </c>
      <c r="Q2800" s="11" t="s">
        <v>8315</v>
      </c>
      <c r="R2800" t="s">
        <v>8316</v>
      </c>
      <c r="S2800" s="14">
        <f t="shared" si="222"/>
        <v>42201.675011574072</v>
      </c>
      <c r="T2800" s="14">
        <f t="shared" si="223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20"/>
        <v>117</v>
      </c>
      <c r="P2801">
        <f t="shared" si="221"/>
        <v>44.86</v>
      </c>
      <c r="Q2801" s="11" t="s">
        <v>8315</v>
      </c>
      <c r="R2801" t="s">
        <v>8316</v>
      </c>
      <c r="S2801" s="14">
        <f t="shared" si="222"/>
        <v>42507.264699074076</v>
      </c>
      <c r="T2801" s="14">
        <f t="shared" si="223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20"/>
        <v>133</v>
      </c>
      <c r="P2802">
        <f t="shared" si="221"/>
        <v>42.9</v>
      </c>
      <c r="Q2802" s="11" t="s">
        <v>8315</v>
      </c>
      <c r="R2802" t="s">
        <v>8316</v>
      </c>
      <c r="S2802" s="14">
        <f t="shared" si="222"/>
        <v>41948.552847222221</v>
      </c>
      <c r="T2802" s="14">
        <f t="shared" si="223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0"/>
        <v>133</v>
      </c>
      <c r="P2803">
        <f t="shared" si="221"/>
        <v>51.23</v>
      </c>
      <c r="Q2803" s="11" t="s">
        <v>8315</v>
      </c>
      <c r="R2803" t="s">
        <v>8316</v>
      </c>
      <c r="S2803" s="14">
        <f t="shared" si="222"/>
        <v>41900.243159722224</v>
      </c>
      <c r="T2803" s="14">
        <f t="shared" si="223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20"/>
        <v>102</v>
      </c>
      <c r="P2804">
        <f t="shared" si="221"/>
        <v>33.94</v>
      </c>
      <c r="Q2804" s="11" t="s">
        <v>8315</v>
      </c>
      <c r="R2804" t="s">
        <v>8316</v>
      </c>
      <c r="S2804" s="14">
        <f t="shared" si="222"/>
        <v>42192.64707175926</v>
      </c>
      <c r="T2804" s="14">
        <f t="shared" si="223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0"/>
        <v>128</v>
      </c>
      <c r="P2805">
        <f t="shared" si="221"/>
        <v>90.74</v>
      </c>
      <c r="Q2805" s="11" t="s">
        <v>8315</v>
      </c>
      <c r="R2805" t="s">
        <v>8316</v>
      </c>
      <c r="S2805" s="14">
        <f t="shared" si="222"/>
        <v>42158.065694444449</v>
      </c>
      <c r="T2805" s="14">
        <f t="shared" si="223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20"/>
        <v>115</v>
      </c>
      <c r="P2806">
        <f t="shared" si="221"/>
        <v>50</v>
      </c>
      <c r="Q2806" s="11" t="s">
        <v>8315</v>
      </c>
      <c r="R2806" t="s">
        <v>8316</v>
      </c>
      <c r="S2806" s="14">
        <f t="shared" si="222"/>
        <v>41881.453587962962</v>
      </c>
      <c r="T2806" s="14">
        <f t="shared" si="223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0"/>
        <v>110</v>
      </c>
      <c r="P2807">
        <f t="shared" si="221"/>
        <v>24.44</v>
      </c>
      <c r="Q2807" s="11" t="s">
        <v>8315</v>
      </c>
      <c r="R2807" t="s">
        <v>8316</v>
      </c>
      <c r="S2807" s="14">
        <f t="shared" si="222"/>
        <v>42213.505474537036</v>
      </c>
      <c r="T2807" s="14">
        <f t="shared" si="223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20"/>
        <v>112</v>
      </c>
      <c r="P2808">
        <f t="shared" si="221"/>
        <v>44.25</v>
      </c>
      <c r="Q2808" s="11" t="s">
        <v>8315</v>
      </c>
      <c r="R2808" t="s">
        <v>8316</v>
      </c>
      <c r="S2808" s="14">
        <f t="shared" si="222"/>
        <v>42185.267245370371</v>
      </c>
      <c r="T2808" s="14">
        <f t="shared" si="223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0"/>
        <v>126</v>
      </c>
      <c r="P2809">
        <f t="shared" si="221"/>
        <v>67.739999999999995</v>
      </c>
      <c r="Q2809" s="11" t="s">
        <v>8315</v>
      </c>
      <c r="R2809" t="s">
        <v>8316</v>
      </c>
      <c r="S2809" s="14">
        <f t="shared" si="222"/>
        <v>42154.873124999998</v>
      </c>
      <c r="T2809" s="14">
        <f t="shared" si="223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0"/>
        <v>100</v>
      </c>
      <c r="P2810">
        <f t="shared" si="221"/>
        <v>65.38</v>
      </c>
      <c r="Q2810" s="11" t="s">
        <v>8315</v>
      </c>
      <c r="R2810" t="s">
        <v>8316</v>
      </c>
      <c r="S2810" s="14">
        <f t="shared" si="222"/>
        <v>42208.84646990741</v>
      </c>
      <c r="T2810" s="14">
        <f t="shared" si="223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0"/>
        <v>102</v>
      </c>
      <c r="P2811">
        <f t="shared" si="221"/>
        <v>121.9</v>
      </c>
      <c r="Q2811" s="11" t="s">
        <v>8315</v>
      </c>
      <c r="R2811" t="s">
        <v>8316</v>
      </c>
      <c r="S2811" s="14">
        <f t="shared" si="222"/>
        <v>42451.496817129635</v>
      </c>
      <c r="T2811" s="14">
        <f t="shared" si="223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0"/>
        <v>108</v>
      </c>
      <c r="P2812">
        <f t="shared" si="221"/>
        <v>47.46</v>
      </c>
      <c r="Q2812" s="11" t="s">
        <v>8315</v>
      </c>
      <c r="R2812" t="s">
        <v>8316</v>
      </c>
      <c r="S2812" s="14">
        <f t="shared" si="222"/>
        <v>41759.13962962963</v>
      </c>
      <c r="T2812" s="14">
        <f t="shared" si="223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0"/>
        <v>100</v>
      </c>
      <c r="P2813">
        <f t="shared" si="221"/>
        <v>92.84</v>
      </c>
      <c r="Q2813" s="11" t="s">
        <v>8315</v>
      </c>
      <c r="R2813" t="s">
        <v>8316</v>
      </c>
      <c r="S2813" s="14">
        <f t="shared" si="222"/>
        <v>42028.496562500004</v>
      </c>
      <c r="T2813" s="14">
        <f t="shared" si="223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0"/>
        <v>113</v>
      </c>
      <c r="P2814">
        <f t="shared" si="221"/>
        <v>68.25</v>
      </c>
      <c r="Q2814" s="11" t="s">
        <v>8315</v>
      </c>
      <c r="R2814" t="s">
        <v>8316</v>
      </c>
      <c r="S2814" s="14">
        <f t="shared" si="222"/>
        <v>42054.74418981481</v>
      </c>
      <c r="T2814" s="14">
        <f t="shared" si="223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0"/>
        <v>128</v>
      </c>
      <c r="P2815">
        <f t="shared" si="221"/>
        <v>37.21</v>
      </c>
      <c r="Q2815" s="11" t="s">
        <v>8315</v>
      </c>
      <c r="R2815" t="s">
        <v>8316</v>
      </c>
      <c r="S2815" s="14">
        <f t="shared" si="222"/>
        <v>42693.742604166662</v>
      </c>
      <c r="T2815" s="14">
        <f t="shared" si="223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0"/>
        <v>108</v>
      </c>
      <c r="P2816">
        <f t="shared" si="221"/>
        <v>25.25</v>
      </c>
      <c r="Q2816" s="11" t="s">
        <v>8315</v>
      </c>
      <c r="R2816" t="s">
        <v>8316</v>
      </c>
      <c r="S2816" s="14">
        <f t="shared" si="222"/>
        <v>42103.399479166663</v>
      </c>
      <c r="T2816" s="14">
        <f t="shared" si="223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0"/>
        <v>242</v>
      </c>
      <c r="P2817">
        <f t="shared" si="221"/>
        <v>43.21</v>
      </c>
      <c r="Q2817" s="11" t="s">
        <v>8315</v>
      </c>
      <c r="R2817" t="s">
        <v>8316</v>
      </c>
      <c r="S2817" s="14">
        <f t="shared" si="222"/>
        <v>42559.776724537034</v>
      </c>
      <c r="T2817" s="14">
        <f t="shared" si="223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0"/>
        <v>142</v>
      </c>
      <c r="P2818">
        <f t="shared" si="221"/>
        <v>25.13</v>
      </c>
      <c r="Q2818" s="11" t="s">
        <v>8315</v>
      </c>
      <c r="R2818" t="s">
        <v>8316</v>
      </c>
      <c r="S2818" s="14">
        <f t="shared" si="222"/>
        <v>42188.467499999999</v>
      </c>
      <c r="T2818" s="14">
        <f t="shared" si="223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4">
        <f t="shared" si="222"/>
        <v>42023.634976851856</v>
      </c>
      <c r="T2819" s="14">
        <f t="shared" si="223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ref="O2826:O2889" si="225">IFERROR(ROUND(E2826/D2826*100,0),"N/A")</f>
        <v>117</v>
      </c>
      <c r="P2826">
        <f t="shared" ref="P2826:P2889" si="226">IFERROR(ROUND(E2826/L2826,2),"N/A")</f>
        <v>50.67</v>
      </c>
      <c r="Q2826" s="11" t="s">
        <v>8315</v>
      </c>
      <c r="R2826" t="s">
        <v>8316</v>
      </c>
      <c r="S2826" s="14">
        <f t="shared" ref="S2826:S2889" si="227">(((J2826/60)/60)/24)+DATE(1970,1,1)</f>
        <v>42136.270787037036</v>
      </c>
      <c r="T2826" s="14">
        <f t="shared" ref="T2826:T2889" si="228">(((I2826/60)/60)/24)+DATE(1970,1,1)</f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5"/>
        <v>103</v>
      </c>
      <c r="P2827">
        <f t="shared" si="226"/>
        <v>60.78</v>
      </c>
      <c r="Q2827" s="11" t="s">
        <v>8315</v>
      </c>
      <c r="R2827" t="s">
        <v>8316</v>
      </c>
      <c r="S2827" s="14">
        <f t="shared" si="227"/>
        <v>42312.792662037042</v>
      </c>
      <c r="T2827" s="14">
        <f t="shared" si="228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5"/>
        <v>108</v>
      </c>
      <c r="P2828">
        <f t="shared" si="226"/>
        <v>113.42</v>
      </c>
      <c r="Q2828" s="11" t="s">
        <v>8315</v>
      </c>
      <c r="R2828" t="s">
        <v>8316</v>
      </c>
      <c r="S2828" s="14">
        <f t="shared" si="227"/>
        <v>42171.034861111111</v>
      </c>
      <c r="T2828" s="14">
        <f t="shared" si="228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5"/>
        <v>120</v>
      </c>
      <c r="P2829">
        <f t="shared" si="226"/>
        <v>104.57</v>
      </c>
      <c r="Q2829" s="11" t="s">
        <v>8315</v>
      </c>
      <c r="R2829" t="s">
        <v>8316</v>
      </c>
      <c r="S2829" s="14">
        <f t="shared" si="227"/>
        <v>42494.683634259258</v>
      </c>
      <c r="T2829" s="14">
        <f t="shared" si="228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5"/>
        <v>100</v>
      </c>
      <c r="P2830">
        <f t="shared" si="226"/>
        <v>98.31</v>
      </c>
      <c r="Q2830" s="11" t="s">
        <v>8315</v>
      </c>
      <c r="R2830" t="s">
        <v>8316</v>
      </c>
      <c r="S2830" s="14">
        <f t="shared" si="227"/>
        <v>42254.264687499999</v>
      </c>
      <c r="T2830" s="14">
        <f t="shared" si="228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5"/>
        <v>107</v>
      </c>
      <c r="P2831">
        <f t="shared" si="226"/>
        <v>35.04</v>
      </c>
      <c r="Q2831" s="11" t="s">
        <v>8315</v>
      </c>
      <c r="R2831" t="s">
        <v>8316</v>
      </c>
      <c r="S2831" s="14">
        <f t="shared" si="227"/>
        <v>42495.434236111112</v>
      </c>
      <c r="T2831" s="14">
        <f t="shared" si="228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5"/>
        <v>100</v>
      </c>
      <c r="P2832">
        <f t="shared" si="226"/>
        <v>272.73</v>
      </c>
      <c r="Q2832" s="11" t="s">
        <v>8315</v>
      </c>
      <c r="R2832" t="s">
        <v>8316</v>
      </c>
      <c r="S2832" s="14">
        <f t="shared" si="227"/>
        <v>41758.839675925927</v>
      </c>
      <c r="T2832" s="14">
        <f t="shared" si="228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5"/>
        <v>111</v>
      </c>
      <c r="P2833">
        <f t="shared" si="226"/>
        <v>63.85</v>
      </c>
      <c r="Q2833" s="11" t="s">
        <v>8315</v>
      </c>
      <c r="R2833" t="s">
        <v>8316</v>
      </c>
      <c r="S2833" s="14">
        <f t="shared" si="227"/>
        <v>42171.824884259258</v>
      </c>
      <c r="T2833" s="14">
        <f t="shared" si="228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5"/>
        <v>115</v>
      </c>
      <c r="P2834">
        <f t="shared" si="226"/>
        <v>30.19</v>
      </c>
      <c r="Q2834" s="11" t="s">
        <v>8315</v>
      </c>
      <c r="R2834" t="s">
        <v>8316</v>
      </c>
      <c r="S2834" s="14">
        <f t="shared" si="227"/>
        <v>41938.709421296298</v>
      </c>
      <c r="T2834" s="14">
        <f t="shared" si="228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5"/>
        <v>108</v>
      </c>
      <c r="P2835">
        <f t="shared" si="226"/>
        <v>83.51</v>
      </c>
      <c r="Q2835" s="11" t="s">
        <v>8315</v>
      </c>
      <c r="R2835" t="s">
        <v>8316</v>
      </c>
      <c r="S2835" s="14">
        <f t="shared" si="227"/>
        <v>42268.127696759257</v>
      </c>
      <c r="T2835" s="14">
        <f t="shared" si="228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5"/>
        <v>170</v>
      </c>
      <c r="P2836">
        <f t="shared" si="226"/>
        <v>64.760000000000005</v>
      </c>
      <c r="Q2836" s="11" t="s">
        <v>8315</v>
      </c>
      <c r="R2836" t="s">
        <v>8316</v>
      </c>
      <c r="S2836" s="14">
        <f t="shared" si="227"/>
        <v>42019.959837962961</v>
      </c>
      <c r="T2836" s="14">
        <f t="shared" si="228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5"/>
        <v>187</v>
      </c>
      <c r="P2837">
        <f t="shared" si="226"/>
        <v>20.12</v>
      </c>
      <c r="Q2837" s="11" t="s">
        <v>8315</v>
      </c>
      <c r="R2837" t="s">
        <v>8316</v>
      </c>
      <c r="S2837" s="14">
        <f t="shared" si="227"/>
        <v>42313.703900462962</v>
      </c>
      <c r="T2837" s="14">
        <f t="shared" si="228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5"/>
        <v>108</v>
      </c>
      <c r="P2838">
        <f t="shared" si="226"/>
        <v>44.09</v>
      </c>
      <c r="Q2838" s="11" t="s">
        <v>8315</v>
      </c>
      <c r="R2838" t="s">
        <v>8316</v>
      </c>
      <c r="S2838" s="14">
        <f t="shared" si="227"/>
        <v>42746.261782407411</v>
      </c>
      <c r="T2838" s="14">
        <f t="shared" si="228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5"/>
        <v>100</v>
      </c>
      <c r="P2839">
        <f t="shared" si="226"/>
        <v>40.479999999999997</v>
      </c>
      <c r="Q2839" s="11" t="s">
        <v>8315</v>
      </c>
      <c r="R2839" t="s">
        <v>8316</v>
      </c>
      <c r="S2839" s="14">
        <f t="shared" si="227"/>
        <v>42307.908379629633</v>
      </c>
      <c r="T2839" s="14">
        <f t="shared" si="228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5"/>
        <v>120</v>
      </c>
      <c r="P2840">
        <f t="shared" si="226"/>
        <v>44.54</v>
      </c>
      <c r="Q2840" s="11" t="s">
        <v>8315</v>
      </c>
      <c r="R2840" t="s">
        <v>8316</v>
      </c>
      <c r="S2840" s="14">
        <f t="shared" si="227"/>
        <v>41842.607592592591</v>
      </c>
      <c r="T2840" s="14">
        <f t="shared" si="228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5"/>
        <v>111</v>
      </c>
      <c r="P2841">
        <f t="shared" si="226"/>
        <v>125.81</v>
      </c>
      <c r="Q2841" s="11" t="s">
        <v>8315</v>
      </c>
      <c r="R2841" t="s">
        <v>8316</v>
      </c>
      <c r="S2841" s="14">
        <f t="shared" si="227"/>
        <v>41853.240208333329</v>
      </c>
      <c r="T2841" s="14">
        <f t="shared" si="228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5"/>
        <v>104</v>
      </c>
      <c r="P2842">
        <f t="shared" si="226"/>
        <v>19.7</v>
      </c>
      <c r="Q2842" s="11" t="s">
        <v>8315</v>
      </c>
      <c r="R2842" t="s">
        <v>8316</v>
      </c>
      <c r="S2842" s="14">
        <f t="shared" si="227"/>
        <v>42060.035636574074</v>
      </c>
      <c r="T2842" s="14">
        <f t="shared" si="228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>
        <f t="shared" si="226"/>
        <v>10</v>
      </c>
      <c r="Q2843" s="11" t="s">
        <v>8315</v>
      </c>
      <c r="R2843" t="s">
        <v>8316</v>
      </c>
      <c r="S2843" s="14">
        <f t="shared" si="227"/>
        <v>42291.739548611105</v>
      </c>
      <c r="T2843" s="14">
        <f t="shared" si="228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 t="str">
        <f t="shared" si="226"/>
        <v>N/A</v>
      </c>
      <c r="Q2844" s="11" t="s">
        <v>8315</v>
      </c>
      <c r="R2844" t="s">
        <v>8316</v>
      </c>
      <c r="S2844" s="14">
        <f t="shared" si="227"/>
        <v>41784.952488425923</v>
      </c>
      <c r="T2844" s="14">
        <f t="shared" si="228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 t="str">
        <f t="shared" si="226"/>
        <v>N/A</v>
      </c>
      <c r="Q2845" s="11" t="s">
        <v>8315</v>
      </c>
      <c r="R2845" t="s">
        <v>8316</v>
      </c>
      <c r="S2845" s="14">
        <f t="shared" si="227"/>
        <v>42492.737847222219</v>
      </c>
      <c r="T2845" s="14">
        <f t="shared" si="228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 s="11" t="s">
        <v>8315</v>
      </c>
      <c r="R2846" t="s">
        <v>8316</v>
      </c>
      <c r="S2846" s="14">
        <f t="shared" si="227"/>
        <v>42709.546064814815</v>
      </c>
      <c r="T2846" s="14">
        <f t="shared" si="228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6"/>
        <v>60.67</v>
      </c>
      <c r="Q2847" s="11" t="s">
        <v>8315</v>
      </c>
      <c r="R2847" t="s">
        <v>8316</v>
      </c>
      <c r="S2847" s="14">
        <f t="shared" si="227"/>
        <v>42103.016585648147</v>
      </c>
      <c r="T2847" s="14">
        <f t="shared" si="228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 t="str">
        <f t="shared" si="226"/>
        <v>N/A</v>
      </c>
      <c r="Q2848" s="11" t="s">
        <v>8315</v>
      </c>
      <c r="R2848" t="s">
        <v>8316</v>
      </c>
      <c r="S2848" s="14">
        <f t="shared" si="227"/>
        <v>42108.692060185189</v>
      </c>
      <c r="T2848" s="14">
        <f t="shared" si="228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 t="str">
        <f t="shared" si="226"/>
        <v>N/A</v>
      </c>
      <c r="Q2849" s="11" t="s">
        <v>8315</v>
      </c>
      <c r="R2849" t="s">
        <v>8316</v>
      </c>
      <c r="S2849" s="14">
        <f t="shared" si="227"/>
        <v>42453.806307870371</v>
      </c>
      <c r="T2849" s="14">
        <f t="shared" si="228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6"/>
        <v>23.33</v>
      </c>
      <c r="Q2850" s="11" t="s">
        <v>8315</v>
      </c>
      <c r="R2850" t="s">
        <v>8316</v>
      </c>
      <c r="S2850" s="14">
        <f t="shared" si="227"/>
        <v>42123.648831018523</v>
      </c>
      <c r="T2850" s="14">
        <f t="shared" si="228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6"/>
        <v>5</v>
      </c>
      <c r="Q2851" s="11" t="s">
        <v>8315</v>
      </c>
      <c r="R2851" t="s">
        <v>8316</v>
      </c>
      <c r="S2851" s="14">
        <f t="shared" si="227"/>
        <v>42453.428240740745</v>
      </c>
      <c r="T2851" s="14">
        <f t="shared" si="228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6"/>
        <v>23.92</v>
      </c>
      <c r="Q2852" s="11" t="s">
        <v>8315</v>
      </c>
      <c r="R2852" t="s">
        <v>8316</v>
      </c>
      <c r="S2852" s="14">
        <f t="shared" si="227"/>
        <v>41858.007071759261</v>
      </c>
      <c r="T2852" s="14">
        <f t="shared" si="228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 t="str">
        <f t="shared" si="226"/>
        <v>N/A</v>
      </c>
      <c r="Q2853" s="11" t="s">
        <v>8315</v>
      </c>
      <c r="R2853" t="s">
        <v>8316</v>
      </c>
      <c r="S2853" s="14">
        <f t="shared" si="227"/>
        <v>42390.002650462964</v>
      </c>
      <c r="T2853" s="14">
        <f t="shared" si="228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6"/>
        <v>15.83</v>
      </c>
      <c r="Q2854" s="11" t="s">
        <v>8315</v>
      </c>
      <c r="R2854" t="s">
        <v>8316</v>
      </c>
      <c r="S2854" s="14">
        <f t="shared" si="227"/>
        <v>41781.045173611114</v>
      </c>
      <c r="T2854" s="14">
        <f t="shared" si="228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 t="str">
        <f t="shared" si="226"/>
        <v>N/A</v>
      </c>
      <c r="Q2855" s="11" t="s">
        <v>8315</v>
      </c>
      <c r="R2855" t="s">
        <v>8316</v>
      </c>
      <c r="S2855" s="14">
        <f t="shared" si="227"/>
        <v>41836.190937499996</v>
      </c>
      <c r="T2855" s="14">
        <f t="shared" si="228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6"/>
        <v>29.79</v>
      </c>
      <c r="Q2856" s="11" t="s">
        <v>8315</v>
      </c>
      <c r="R2856" t="s">
        <v>8316</v>
      </c>
      <c r="S2856" s="14">
        <f t="shared" si="227"/>
        <v>42111.71665509259</v>
      </c>
      <c r="T2856" s="14">
        <f t="shared" si="228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6"/>
        <v>60</v>
      </c>
      <c r="Q2857" s="11" t="s">
        <v>8315</v>
      </c>
      <c r="R2857" t="s">
        <v>8316</v>
      </c>
      <c r="S2857" s="14">
        <f t="shared" si="227"/>
        <v>42370.007766203707</v>
      </c>
      <c r="T2857" s="14">
        <f t="shared" si="228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6"/>
        <v>24.33</v>
      </c>
      <c r="Q2858" s="11" t="s">
        <v>8315</v>
      </c>
      <c r="R2858" t="s">
        <v>8316</v>
      </c>
      <c r="S2858" s="14">
        <f t="shared" si="227"/>
        <v>42165.037581018521</v>
      </c>
      <c r="T2858" s="14">
        <f t="shared" si="228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s="11" t="s">
        <v>8315</v>
      </c>
      <c r="R2859" t="s">
        <v>8316</v>
      </c>
      <c r="S2859" s="14">
        <f t="shared" si="227"/>
        <v>42726.920081018514</v>
      </c>
      <c r="T2859" s="14">
        <f t="shared" si="228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 t="str">
        <f t="shared" si="226"/>
        <v>N/A</v>
      </c>
      <c r="Q2860" s="11" t="s">
        <v>8315</v>
      </c>
      <c r="R2860" t="s">
        <v>8316</v>
      </c>
      <c r="S2860" s="14">
        <f t="shared" si="227"/>
        <v>41954.545081018514</v>
      </c>
      <c r="T2860" s="14">
        <f t="shared" si="228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s="11" t="s">
        <v>8315</v>
      </c>
      <c r="R2861" t="s">
        <v>8316</v>
      </c>
      <c r="S2861" s="14">
        <f t="shared" si="227"/>
        <v>42233.362314814818</v>
      </c>
      <c r="T2861" s="14">
        <f t="shared" si="228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6"/>
        <v>29.56</v>
      </c>
      <c r="Q2862" s="11" t="s">
        <v>8315</v>
      </c>
      <c r="R2862" t="s">
        <v>8316</v>
      </c>
      <c r="S2862" s="14">
        <f t="shared" si="227"/>
        <v>42480.800648148142</v>
      </c>
      <c r="T2862" s="14">
        <f t="shared" si="228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s="11" t="s">
        <v>8315</v>
      </c>
      <c r="R2863" t="s">
        <v>8316</v>
      </c>
      <c r="S2863" s="14">
        <f t="shared" si="227"/>
        <v>42257.590833333335</v>
      </c>
      <c r="T2863" s="14">
        <f t="shared" si="228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6"/>
        <v>18.329999999999998</v>
      </c>
      <c r="Q2864" s="11" t="s">
        <v>8315</v>
      </c>
      <c r="R2864" t="s">
        <v>8316</v>
      </c>
      <c r="S2864" s="14">
        <f t="shared" si="227"/>
        <v>41784.789687500001</v>
      </c>
      <c r="T2864" s="14">
        <f t="shared" si="228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6"/>
        <v>20</v>
      </c>
      <c r="Q2865" s="11" t="s">
        <v>8315</v>
      </c>
      <c r="R2865" t="s">
        <v>8316</v>
      </c>
      <c r="S2865" s="14">
        <f t="shared" si="227"/>
        <v>41831.675034722226</v>
      </c>
      <c r="T2865" s="14">
        <f t="shared" si="228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6"/>
        <v>13.33</v>
      </c>
      <c r="Q2866" s="11" t="s">
        <v>8315</v>
      </c>
      <c r="R2866" t="s">
        <v>8316</v>
      </c>
      <c r="S2866" s="14">
        <f t="shared" si="227"/>
        <v>42172.613506944443</v>
      </c>
      <c r="T2866" s="14">
        <f t="shared" si="228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 t="str">
        <f t="shared" si="226"/>
        <v>N/A</v>
      </c>
      <c r="Q2867" s="11" t="s">
        <v>8315</v>
      </c>
      <c r="R2867" t="s">
        <v>8316</v>
      </c>
      <c r="S2867" s="14">
        <f t="shared" si="227"/>
        <v>41950.114108796297</v>
      </c>
      <c r="T2867" s="14">
        <f t="shared" si="228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6"/>
        <v>22.5</v>
      </c>
      <c r="Q2868" s="11" t="s">
        <v>8315</v>
      </c>
      <c r="R2868" t="s">
        <v>8316</v>
      </c>
      <c r="S2868" s="14">
        <f t="shared" si="227"/>
        <v>42627.955104166671</v>
      </c>
      <c r="T2868" s="14">
        <f t="shared" si="228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6"/>
        <v>50.4</v>
      </c>
      <c r="Q2869" s="11" t="s">
        <v>8315</v>
      </c>
      <c r="R2869" t="s">
        <v>8316</v>
      </c>
      <c r="S2869" s="14">
        <f t="shared" si="227"/>
        <v>42531.195277777777</v>
      </c>
      <c r="T2869" s="14">
        <f t="shared" si="228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6"/>
        <v>105.03</v>
      </c>
      <c r="Q2870" s="11" t="s">
        <v>8315</v>
      </c>
      <c r="R2870" t="s">
        <v>8316</v>
      </c>
      <c r="S2870" s="14">
        <f t="shared" si="227"/>
        <v>42618.827013888891</v>
      </c>
      <c r="T2870" s="14">
        <f t="shared" si="228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6"/>
        <v>35.4</v>
      </c>
      <c r="Q2871" s="11" t="s">
        <v>8315</v>
      </c>
      <c r="R2871" t="s">
        <v>8316</v>
      </c>
      <c r="S2871" s="14">
        <f t="shared" si="227"/>
        <v>42540.593530092592</v>
      </c>
      <c r="T2871" s="14">
        <f t="shared" si="228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6"/>
        <v>83.33</v>
      </c>
      <c r="Q2872" s="11" t="s">
        <v>8315</v>
      </c>
      <c r="R2872" t="s">
        <v>8316</v>
      </c>
      <c r="S2872" s="14">
        <f t="shared" si="227"/>
        <v>41746.189409722225</v>
      </c>
      <c r="T2872" s="14">
        <f t="shared" si="228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6"/>
        <v>35.92</v>
      </c>
      <c r="Q2873" s="11" t="s">
        <v>8315</v>
      </c>
      <c r="R2873" t="s">
        <v>8316</v>
      </c>
      <c r="S2873" s="14">
        <f t="shared" si="227"/>
        <v>41974.738576388889</v>
      </c>
      <c r="T2873" s="14">
        <f t="shared" si="228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 t="str">
        <f t="shared" si="226"/>
        <v>N/A</v>
      </c>
      <c r="Q2874" s="11" t="s">
        <v>8315</v>
      </c>
      <c r="R2874" t="s">
        <v>8316</v>
      </c>
      <c r="S2874" s="14">
        <f t="shared" si="227"/>
        <v>42115.11618055556</v>
      </c>
      <c r="T2874" s="14">
        <f t="shared" si="228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 s="11" t="s">
        <v>8315</v>
      </c>
      <c r="R2875" t="s">
        <v>8316</v>
      </c>
      <c r="S2875" s="14">
        <f t="shared" si="227"/>
        <v>42002.817488425921</v>
      </c>
      <c r="T2875" s="14">
        <f t="shared" si="228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6"/>
        <v>90.33</v>
      </c>
      <c r="Q2876" s="11" t="s">
        <v>8315</v>
      </c>
      <c r="R2876" t="s">
        <v>8316</v>
      </c>
      <c r="S2876" s="14">
        <f t="shared" si="227"/>
        <v>42722.84474537037</v>
      </c>
      <c r="T2876" s="14">
        <f t="shared" si="228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 s="11" t="s">
        <v>8315</v>
      </c>
      <c r="R2877" t="s">
        <v>8316</v>
      </c>
      <c r="S2877" s="14">
        <f t="shared" si="227"/>
        <v>42465.128391203703</v>
      </c>
      <c r="T2877" s="14">
        <f t="shared" si="228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 t="str">
        <f t="shared" si="226"/>
        <v>N/A</v>
      </c>
      <c r="Q2878" s="11" t="s">
        <v>8315</v>
      </c>
      <c r="R2878" t="s">
        <v>8316</v>
      </c>
      <c r="S2878" s="14">
        <f t="shared" si="227"/>
        <v>42171.743969907402</v>
      </c>
      <c r="T2878" s="14">
        <f t="shared" si="228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6"/>
        <v>108.33</v>
      </c>
      <c r="Q2879" s="11" t="s">
        <v>8315</v>
      </c>
      <c r="R2879" t="s">
        <v>8316</v>
      </c>
      <c r="S2879" s="14">
        <f t="shared" si="227"/>
        <v>42672.955138888887</v>
      </c>
      <c r="T2879" s="14">
        <f t="shared" si="228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 s="11" t="s">
        <v>8315</v>
      </c>
      <c r="R2880" t="s">
        <v>8316</v>
      </c>
      <c r="S2880" s="14">
        <f t="shared" si="227"/>
        <v>42128.615682870368</v>
      </c>
      <c r="T2880" s="14">
        <f t="shared" si="228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 s="11" t="s">
        <v>8315</v>
      </c>
      <c r="R2881" t="s">
        <v>8316</v>
      </c>
      <c r="S2881" s="14">
        <f t="shared" si="227"/>
        <v>42359.725243055553</v>
      </c>
      <c r="T2881" s="14">
        <f t="shared" si="228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6"/>
        <v>96.55</v>
      </c>
      <c r="Q2882" s="11" t="s">
        <v>8315</v>
      </c>
      <c r="R2882" t="s">
        <v>8316</v>
      </c>
      <c r="S2882" s="14">
        <f t="shared" si="227"/>
        <v>42192.905694444446</v>
      </c>
      <c r="T2882" s="14">
        <f t="shared" si="228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t="str">
        <f t="shared" si="226"/>
        <v>N/A</v>
      </c>
      <c r="Q2883" s="11" t="s">
        <v>8315</v>
      </c>
      <c r="R2883" t="s">
        <v>8316</v>
      </c>
      <c r="S2883" s="14">
        <f t="shared" si="227"/>
        <v>41916.597638888888</v>
      </c>
      <c r="T2883" s="14">
        <f t="shared" si="228"/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IFERROR(ROUND(E2890/D2890*100,0),"N/A")</f>
        <v>0</v>
      </c>
      <c r="P2890" t="str">
        <f t="shared" ref="P2890:P2953" si="231">IFERROR(ROUND(E2890/L2890,2),"N/A")</f>
        <v>N/A</v>
      </c>
      <c r="Q2890" s="11" t="s">
        <v>8315</v>
      </c>
      <c r="R2890" t="s">
        <v>8316</v>
      </c>
      <c r="S2890" s="14">
        <f t="shared" ref="S2890:S2953" si="232">(((J2890/60)/60)/24)+DATE(1970,1,1)</f>
        <v>41922.535185185188</v>
      </c>
      <c r="T2890" s="14">
        <f t="shared" ref="T2890:T2953" si="233">(((I2890/60)/60)/24)+DATE(1970,1,1)</f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s="11" t="s">
        <v>8315</v>
      </c>
      <c r="R2891" t="s">
        <v>8316</v>
      </c>
      <c r="S2891" s="14">
        <f t="shared" si="232"/>
        <v>41850.863252314812</v>
      </c>
      <c r="T2891" s="14">
        <f t="shared" si="233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s="11" t="s">
        <v>8315</v>
      </c>
      <c r="R2892" t="s">
        <v>8316</v>
      </c>
      <c r="S2892" s="14">
        <f t="shared" si="232"/>
        <v>41831.742962962962</v>
      </c>
      <c r="T2892" s="14">
        <f t="shared" si="233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s="11" t="s">
        <v>8315</v>
      </c>
      <c r="R2893" t="s">
        <v>8316</v>
      </c>
      <c r="S2893" s="14">
        <f t="shared" si="232"/>
        <v>42415.883425925931</v>
      </c>
      <c r="T2893" s="14">
        <f t="shared" si="233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 s="11" t="s">
        <v>8315</v>
      </c>
      <c r="R2894" t="s">
        <v>8316</v>
      </c>
      <c r="S2894" s="14">
        <f t="shared" si="232"/>
        <v>41869.714166666665</v>
      </c>
      <c r="T2894" s="14">
        <f t="shared" si="233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 s="11" t="s">
        <v>8315</v>
      </c>
      <c r="R2895" t="s">
        <v>8316</v>
      </c>
      <c r="S2895" s="14">
        <f t="shared" si="232"/>
        <v>41953.773090277777</v>
      </c>
      <c r="T2895" s="14">
        <f t="shared" si="233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 t="str">
        <f t="shared" si="231"/>
        <v>N/A</v>
      </c>
      <c r="Q2896" s="11" t="s">
        <v>8315</v>
      </c>
      <c r="R2896" t="s">
        <v>8316</v>
      </c>
      <c r="S2896" s="14">
        <f t="shared" si="232"/>
        <v>42037.986284722225</v>
      </c>
      <c r="T2896" s="14">
        <f t="shared" si="233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s="11" t="s">
        <v>8315</v>
      </c>
      <c r="R2897" t="s">
        <v>8316</v>
      </c>
      <c r="S2897" s="14">
        <f t="shared" si="232"/>
        <v>41811.555462962962</v>
      </c>
      <c r="T2897" s="14">
        <f t="shared" si="233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s="11" t="s">
        <v>8315</v>
      </c>
      <c r="R2898" t="s">
        <v>8316</v>
      </c>
      <c r="S2898" s="14">
        <f t="shared" si="232"/>
        <v>42701.908807870372</v>
      </c>
      <c r="T2898" s="14">
        <f t="shared" si="233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s="11" t="s">
        <v>8315</v>
      </c>
      <c r="R2899" t="s">
        <v>8316</v>
      </c>
      <c r="S2899" s="14">
        <f t="shared" si="232"/>
        <v>42258.646504629629</v>
      </c>
      <c r="T2899" s="14">
        <f t="shared" si="233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 s="11" t="s">
        <v>8315</v>
      </c>
      <c r="R2900" t="s">
        <v>8316</v>
      </c>
      <c r="S2900" s="14">
        <f t="shared" si="232"/>
        <v>42278.664965277778</v>
      </c>
      <c r="T2900" s="14">
        <f t="shared" si="233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 t="str">
        <f t="shared" si="231"/>
        <v>N/A</v>
      </c>
      <c r="Q2901" s="11" t="s">
        <v>8315</v>
      </c>
      <c r="R2901" t="s">
        <v>8316</v>
      </c>
      <c r="S2901" s="14">
        <f t="shared" si="232"/>
        <v>42515.078217592592</v>
      </c>
      <c r="T2901" s="14">
        <f t="shared" si="233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 s="11" t="s">
        <v>8315</v>
      </c>
      <c r="R2902" t="s">
        <v>8316</v>
      </c>
      <c r="S2902" s="14">
        <f t="shared" si="232"/>
        <v>41830.234166666669</v>
      </c>
      <c r="T2902" s="14">
        <f t="shared" si="233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s="11" t="s">
        <v>8315</v>
      </c>
      <c r="R2903" t="s">
        <v>8316</v>
      </c>
      <c r="S2903" s="14">
        <f t="shared" si="232"/>
        <v>41982.904386574075</v>
      </c>
      <c r="T2903" s="14">
        <f t="shared" si="233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s="11" t="s">
        <v>8315</v>
      </c>
      <c r="R2904" t="s">
        <v>8316</v>
      </c>
      <c r="S2904" s="14">
        <f t="shared" si="232"/>
        <v>42210.439768518518</v>
      </c>
      <c r="T2904" s="14">
        <f t="shared" si="233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 s="11" t="s">
        <v>8315</v>
      </c>
      <c r="R2905" t="s">
        <v>8316</v>
      </c>
      <c r="S2905" s="14">
        <f t="shared" si="232"/>
        <v>42196.166874999995</v>
      </c>
      <c r="T2905" s="14">
        <f t="shared" si="233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31"/>
        <v>18.75</v>
      </c>
      <c r="Q2906" s="11" t="s">
        <v>8315</v>
      </c>
      <c r="R2906" t="s">
        <v>8316</v>
      </c>
      <c r="S2906" s="14">
        <f t="shared" si="232"/>
        <v>41940.967951388891</v>
      </c>
      <c r="T2906" s="14">
        <f t="shared" si="233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s="11" t="s">
        <v>8315</v>
      </c>
      <c r="R2907" t="s">
        <v>8316</v>
      </c>
      <c r="S2907" s="14">
        <f t="shared" si="232"/>
        <v>42606.056863425925</v>
      </c>
      <c r="T2907" s="14">
        <f t="shared" si="233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 s="11" t="s">
        <v>8315</v>
      </c>
      <c r="R2908" t="s">
        <v>8316</v>
      </c>
      <c r="S2908" s="14">
        <f t="shared" si="232"/>
        <v>42199.648912037039</v>
      </c>
      <c r="T2908" s="14">
        <f t="shared" si="233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s="11" t="s">
        <v>8315</v>
      </c>
      <c r="R2909" t="s">
        <v>8316</v>
      </c>
      <c r="S2909" s="14">
        <f t="shared" si="232"/>
        <v>42444.877743055549</v>
      </c>
      <c r="T2909" s="14">
        <f t="shared" si="233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s="11" t="s">
        <v>8315</v>
      </c>
      <c r="R2910" t="s">
        <v>8316</v>
      </c>
      <c r="S2910" s="14">
        <f t="shared" si="232"/>
        <v>42499.731701388882</v>
      </c>
      <c r="T2910" s="14">
        <f t="shared" si="233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s="11" t="s">
        <v>8315</v>
      </c>
      <c r="R2911" t="s">
        <v>8316</v>
      </c>
      <c r="S2911" s="14">
        <f t="shared" si="232"/>
        <v>41929.266215277778</v>
      </c>
      <c r="T2911" s="14">
        <f t="shared" si="233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s="11" t="s">
        <v>8315</v>
      </c>
      <c r="R2912" t="s">
        <v>8316</v>
      </c>
      <c r="S2912" s="14">
        <f t="shared" si="232"/>
        <v>42107.841284722221</v>
      </c>
      <c r="T2912" s="14">
        <f t="shared" si="233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s="11" t="s">
        <v>8315</v>
      </c>
      <c r="R2913" t="s">
        <v>8316</v>
      </c>
      <c r="S2913" s="14">
        <f t="shared" si="232"/>
        <v>42142.768819444449</v>
      </c>
      <c r="T2913" s="14">
        <f t="shared" si="233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s="11" t="s">
        <v>8315</v>
      </c>
      <c r="R2914" t="s">
        <v>8316</v>
      </c>
      <c r="S2914" s="14">
        <f t="shared" si="232"/>
        <v>42354.131643518514</v>
      </c>
      <c r="T2914" s="14">
        <f t="shared" si="233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s="11" t="s">
        <v>8315</v>
      </c>
      <c r="R2915" t="s">
        <v>8316</v>
      </c>
      <c r="S2915" s="14">
        <f t="shared" si="232"/>
        <v>41828.922905092593</v>
      </c>
      <c r="T2915" s="14">
        <f t="shared" si="233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11" t="s">
        <v>8315</v>
      </c>
      <c r="R2916" t="s">
        <v>8316</v>
      </c>
      <c r="S2916" s="14">
        <f t="shared" si="232"/>
        <v>42017.907337962963</v>
      </c>
      <c r="T2916" s="14">
        <f t="shared" si="233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11" t="s">
        <v>8315</v>
      </c>
      <c r="R2917" t="s">
        <v>8316</v>
      </c>
      <c r="S2917" s="14">
        <f t="shared" si="232"/>
        <v>42415.398032407407</v>
      </c>
      <c r="T2917" s="14">
        <f t="shared" si="233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11" t="s">
        <v>8315</v>
      </c>
      <c r="R2918" t="s">
        <v>8316</v>
      </c>
      <c r="S2918" s="14">
        <f t="shared" si="232"/>
        <v>41755.476724537039</v>
      </c>
      <c r="T2918" s="14">
        <f t="shared" si="233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s="11" t="s">
        <v>8315</v>
      </c>
      <c r="R2919" t="s">
        <v>8316</v>
      </c>
      <c r="S2919" s="14">
        <f t="shared" si="232"/>
        <v>42245.234340277777</v>
      </c>
      <c r="T2919" s="14">
        <f t="shared" si="233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s="11" t="s">
        <v>8315</v>
      </c>
      <c r="R2920" t="s">
        <v>8316</v>
      </c>
      <c r="S2920" s="14">
        <f t="shared" si="232"/>
        <v>42278.629710648151</v>
      </c>
      <c r="T2920" s="14">
        <f t="shared" si="233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s="11" t="s">
        <v>8315</v>
      </c>
      <c r="R2921" t="s">
        <v>8316</v>
      </c>
      <c r="S2921" s="14">
        <f t="shared" si="232"/>
        <v>41826.61954861111</v>
      </c>
      <c r="T2921" s="14">
        <f t="shared" si="233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11" t="s">
        <v>8315</v>
      </c>
      <c r="R2922" t="s">
        <v>8316</v>
      </c>
      <c r="S2922" s="14">
        <f t="shared" si="232"/>
        <v>42058.792476851857</v>
      </c>
      <c r="T2922" s="14">
        <f t="shared" si="233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1" t="s">
        <v>8315</v>
      </c>
      <c r="R2923" t="s">
        <v>8357</v>
      </c>
      <c r="S2923" s="14">
        <f t="shared" si="232"/>
        <v>41877.886620370373</v>
      </c>
      <c r="T2923" s="14">
        <f t="shared" si="233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1" t="s">
        <v>8315</v>
      </c>
      <c r="R2924" t="s">
        <v>8357</v>
      </c>
      <c r="S2924" s="14">
        <f t="shared" si="232"/>
        <v>42097.874155092592</v>
      </c>
      <c r="T2924" s="14">
        <f t="shared" si="233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1" t="s">
        <v>8315</v>
      </c>
      <c r="R2925" t="s">
        <v>8357</v>
      </c>
      <c r="S2925" s="14">
        <f t="shared" si="232"/>
        <v>42013.15253472222</v>
      </c>
      <c r="T2925" s="14">
        <f t="shared" si="233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1" t="s">
        <v>8315</v>
      </c>
      <c r="R2926" t="s">
        <v>8357</v>
      </c>
      <c r="S2926" s="14">
        <f t="shared" si="232"/>
        <v>42103.556828703702</v>
      </c>
      <c r="T2926" s="14">
        <f t="shared" si="233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1" t="s">
        <v>8315</v>
      </c>
      <c r="R2927" t="s">
        <v>8357</v>
      </c>
      <c r="S2927" s="14">
        <f t="shared" si="232"/>
        <v>41863.584120370368</v>
      </c>
      <c r="T2927" s="14">
        <f t="shared" si="233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1" t="s">
        <v>8315</v>
      </c>
      <c r="R2928" t="s">
        <v>8357</v>
      </c>
      <c r="S2928" s="14">
        <f t="shared" si="232"/>
        <v>42044.765960648147</v>
      </c>
      <c r="T2928" s="14">
        <f t="shared" si="233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1" t="s">
        <v>8315</v>
      </c>
      <c r="R2929" t="s">
        <v>8357</v>
      </c>
      <c r="S2929" s="14">
        <f t="shared" si="232"/>
        <v>41806.669317129628</v>
      </c>
      <c r="T2929" s="14">
        <f t="shared" si="233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1" t="s">
        <v>8315</v>
      </c>
      <c r="R2930" t="s">
        <v>8357</v>
      </c>
      <c r="S2930" s="14">
        <f t="shared" si="232"/>
        <v>42403.998217592598</v>
      </c>
      <c r="T2930" s="14">
        <f t="shared" si="233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1" t="s">
        <v>8315</v>
      </c>
      <c r="R2931" t="s">
        <v>8357</v>
      </c>
      <c r="S2931" s="14">
        <f t="shared" si="232"/>
        <v>41754.564328703702</v>
      </c>
      <c r="T2931" s="14">
        <f t="shared" si="233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1" t="s">
        <v>8315</v>
      </c>
      <c r="R2932" t="s">
        <v>8357</v>
      </c>
      <c r="S2932" s="14">
        <f t="shared" si="232"/>
        <v>42101.584074074075</v>
      </c>
      <c r="T2932" s="14">
        <f t="shared" si="233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1" t="s">
        <v>8315</v>
      </c>
      <c r="R2933" t="s">
        <v>8357</v>
      </c>
      <c r="S2933" s="14">
        <f t="shared" si="232"/>
        <v>41872.291238425925</v>
      </c>
      <c r="T2933" s="14">
        <f t="shared" si="233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1" t="s">
        <v>8315</v>
      </c>
      <c r="R2934" t="s">
        <v>8357</v>
      </c>
      <c r="S2934" s="14">
        <f t="shared" si="232"/>
        <v>42025.164780092593</v>
      </c>
      <c r="T2934" s="14">
        <f t="shared" si="233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1" t="s">
        <v>8315</v>
      </c>
      <c r="R2935" t="s">
        <v>8357</v>
      </c>
      <c r="S2935" s="14">
        <f t="shared" si="232"/>
        <v>42495.956631944442</v>
      </c>
      <c r="T2935" s="14">
        <f t="shared" si="233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1" t="s">
        <v>8315</v>
      </c>
      <c r="R2936" t="s">
        <v>8357</v>
      </c>
      <c r="S2936" s="14">
        <f t="shared" si="232"/>
        <v>41775.636157407411</v>
      </c>
      <c r="T2936" s="14">
        <f t="shared" si="233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1" t="s">
        <v>8315</v>
      </c>
      <c r="R2937" t="s">
        <v>8357</v>
      </c>
      <c r="S2937" s="14">
        <f t="shared" si="232"/>
        <v>42553.583425925928</v>
      </c>
      <c r="T2937" s="14">
        <f t="shared" si="233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1" t="s">
        <v>8315</v>
      </c>
      <c r="R2938" t="s">
        <v>8357</v>
      </c>
      <c r="S2938" s="14">
        <f t="shared" si="232"/>
        <v>41912.650729166664</v>
      </c>
      <c r="T2938" s="14">
        <f t="shared" si="233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1" t="s">
        <v>8315</v>
      </c>
      <c r="R2939" t="s">
        <v>8357</v>
      </c>
      <c r="S2939" s="14">
        <f t="shared" si="232"/>
        <v>41803.457326388889</v>
      </c>
      <c r="T2939" s="14">
        <f t="shared" si="233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1" t="s">
        <v>8315</v>
      </c>
      <c r="R2940" t="s">
        <v>8357</v>
      </c>
      <c r="S2940" s="14">
        <f t="shared" si="232"/>
        <v>42004.703865740739</v>
      </c>
      <c r="T2940" s="14">
        <f t="shared" si="233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1" t="s">
        <v>8315</v>
      </c>
      <c r="R2941" t="s">
        <v>8357</v>
      </c>
      <c r="S2941" s="14">
        <f t="shared" si="232"/>
        <v>41845.809166666666</v>
      </c>
      <c r="T2941" s="14">
        <f t="shared" si="233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1" t="s">
        <v>8315</v>
      </c>
      <c r="R2942" t="s">
        <v>8357</v>
      </c>
      <c r="S2942" s="14">
        <f t="shared" si="232"/>
        <v>41982.773356481484</v>
      </c>
      <c r="T2942" s="14">
        <f t="shared" si="233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1" t="s">
        <v>8315</v>
      </c>
      <c r="R2943" t="s">
        <v>8355</v>
      </c>
      <c r="S2943" s="14">
        <f t="shared" si="232"/>
        <v>42034.960127314815</v>
      </c>
      <c r="T2943" s="14">
        <f t="shared" si="233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1" t="s">
        <v>8315</v>
      </c>
      <c r="R2944" t="s">
        <v>8355</v>
      </c>
      <c r="S2944" s="14">
        <f t="shared" si="232"/>
        <v>42334.803923611107</v>
      </c>
      <c r="T2944" s="14">
        <f t="shared" si="233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 t="str">
        <f t="shared" si="231"/>
        <v>N/A</v>
      </c>
      <c r="Q2945" s="11" t="s">
        <v>8315</v>
      </c>
      <c r="R2945" t="s">
        <v>8355</v>
      </c>
      <c r="S2945" s="14">
        <f t="shared" si="232"/>
        <v>42077.129398148143</v>
      </c>
      <c r="T2945" s="14">
        <f t="shared" si="233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1" t="s">
        <v>8315</v>
      </c>
      <c r="R2946" t="s">
        <v>8355</v>
      </c>
      <c r="S2946" s="14">
        <f t="shared" si="232"/>
        <v>42132.9143287037</v>
      </c>
      <c r="T2946" s="14">
        <f t="shared" si="233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t="str">
        <f t="shared" si="231"/>
        <v>N/A</v>
      </c>
      <c r="Q2947" s="11" t="s">
        <v>8315</v>
      </c>
      <c r="R2947" t="s">
        <v>8355</v>
      </c>
      <c r="S2947" s="14">
        <f t="shared" si="232"/>
        <v>42118.139583333337</v>
      </c>
      <c r="T2947" s="14">
        <f t="shared" si="233"/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str">
        <f t="shared" si="231"/>
        <v>N/A</v>
      </c>
      <c r="Q2952" s="11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IFERROR(ROUND(E2954/D2954*100,0),"N/A")</f>
        <v>8</v>
      </c>
      <c r="P2954">
        <f t="shared" ref="P2954:P3017" si="236">IFERROR(ROUND(E2954/L2954,2),"N/A")</f>
        <v>200.63</v>
      </c>
      <c r="Q2954" s="11" t="s">
        <v>8315</v>
      </c>
      <c r="R2954" t="s">
        <v>8355</v>
      </c>
      <c r="S2954" s="14">
        <f t="shared" ref="S2954:S3017" si="237">(((J2954/60)/60)/24)+DATE(1970,1,1)</f>
        <v>42628.690266203703</v>
      </c>
      <c r="T2954" s="14">
        <f t="shared" ref="T2954:T3017" si="238">(((I2954/60)/60)/24)+DATE(1970,1,1)</f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s="11" t="s">
        <v>8315</v>
      </c>
      <c r="R2955" t="s">
        <v>8355</v>
      </c>
      <c r="S2955" s="14">
        <f t="shared" si="237"/>
        <v>42255.791909722218</v>
      </c>
      <c r="T2955" s="14">
        <f t="shared" si="238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 t="str">
        <f t="shared" si="236"/>
        <v>N/A</v>
      </c>
      <c r="Q2956" s="11" t="s">
        <v>8315</v>
      </c>
      <c r="R2956" t="s">
        <v>8355</v>
      </c>
      <c r="S2956" s="14">
        <f t="shared" si="237"/>
        <v>42790.583368055552</v>
      </c>
      <c r="T2956" s="14">
        <f t="shared" si="238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s="11" t="s">
        <v>8315</v>
      </c>
      <c r="R2957" t="s">
        <v>8355</v>
      </c>
      <c r="S2957" s="14">
        <f t="shared" si="237"/>
        <v>42141.741307870368</v>
      </c>
      <c r="T2957" s="14">
        <f t="shared" si="238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s="11" t="s">
        <v>8315</v>
      </c>
      <c r="R2958" t="s">
        <v>8355</v>
      </c>
      <c r="S2958" s="14">
        <f t="shared" si="237"/>
        <v>42464.958912037036</v>
      </c>
      <c r="T2958" s="14">
        <f t="shared" si="238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s="11" t="s">
        <v>8315</v>
      </c>
      <c r="R2959" t="s">
        <v>8355</v>
      </c>
      <c r="S2959" s="14">
        <f t="shared" si="237"/>
        <v>42031.011249999996</v>
      </c>
      <c r="T2959" s="14">
        <f t="shared" si="238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 t="str">
        <f t="shared" si="236"/>
        <v>N/A</v>
      </c>
      <c r="Q2960" s="11" t="s">
        <v>8315</v>
      </c>
      <c r="R2960" t="s">
        <v>8355</v>
      </c>
      <c r="S2960" s="14">
        <f t="shared" si="237"/>
        <v>42438.779131944444</v>
      </c>
      <c r="T2960" s="14">
        <f t="shared" si="238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 t="str">
        <f t="shared" si="236"/>
        <v>N/A</v>
      </c>
      <c r="Q2961" s="11" t="s">
        <v>8315</v>
      </c>
      <c r="R2961" t="s">
        <v>8355</v>
      </c>
      <c r="S2961" s="14">
        <f t="shared" si="237"/>
        <v>42498.008391203708</v>
      </c>
      <c r="T2961" s="14">
        <f t="shared" si="238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 t="str">
        <f t="shared" si="236"/>
        <v>N/A</v>
      </c>
      <c r="Q2962" s="11" t="s">
        <v>8315</v>
      </c>
      <c r="R2962" t="s">
        <v>8355</v>
      </c>
      <c r="S2962" s="14">
        <f t="shared" si="237"/>
        <v>41863.757210648146</v>
      </c>
      <c r="T2962" s="14">
        <f t="shared" si="238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5"/>
        <v>110</v>
      </c>
      <c r="P2963">
        <f t="shared" si="236"/>
        <v>50.75</v>
      </c>
      <c r="Q2963" s="11" t="s">
        <v>8315</v>
      </c>
      <c r="R2963" t="s">
        <v>8316</v>
      </c>
      <c r="S2963" s="14">
        <f t="shared" si="237"/>
        <v>42061.212488425925</v>
      </c>
      <c r="T2963" s="14">
        <f t="shared" si="238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5"/>
        <v>122</v>
      </c>
      <c r="P2964">
        <f t="shared" si="236"/>
        <v>60.9</v>
      </c>
      <c r="Q2964" s="11" t="s">
        <v>8315</v>
      </c>
      <c r="R2964" t="s">
        <v>8316</v>
      </c>
      <c r="S2964" s="14">
        <f t="shared" si="237"/>
        <v>42036.24428240741</v>
      </c>
      <c r="T2964" s="14">
        <f t="shared" si="238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5"/>
        <v>107</v>
      </c>
      <c r="P2965">
        <f t="shared" si="236"/>
        <v>109.03</v>
      </c>
      <c r="Q2965" s="11" t="s">
        <v>8315</v>
      </c>
      <c r="R2965" t="s">
        <v>8316</v>
      </c>
      <c r="S2965" s="14">
        <f t="shared" si="237"/>
        <v>42157.470185185186</v>
      </c>
      <c r="T2965" s="14">
        <f t="shared" si="238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5"/>
        <v>101</v>
      </c>
      <c r="P2966">
        <f t="shared" si="236"/>
        <v>25.69</v>
      </c>
      <c r="Q2966" s="11" t="s">
        <v>8315</v>
      </c>
      <c r="R2966" t="s">
        <v>8316</v>
      </c>
      <c r="S2966" s="14">
        <f t="shared" si="237"/>
        <v>41827.909942129627</v>
      </c>
      <c r="T2966" s="14">
        <f t="shared" si="238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5"/>
        <v>109</v>
      </c>
      <c r="P2967">
        <f t="shared" si="236"/>
        <v>41.92</v>
      </c>
      <c r="Q2967" s="11" t="s">
        <v>8315</v>
      </c>
      <c r="R2967" t="s">
        <v>8316</v>
      </c>
      <c r="S2967" s="14">
        <f t="shared" si="237"/>
        <v>42162.729548611111</v>
      </c>
      <c r="T2967" s="14">
        <f t="shared" si="238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5"/>
        <v>114</v>
      </c>
      <c r="P2968">
        <f t="shared" si="236"/>
        <v>88.77</v>
      </c>
      <c r="Q2968" s="11" t="s">
        <v>8315</v>
      </c>
      <c r="R2968" t="s">
        <v>8316</v>
      </c>
      <c r="S2968" s="14">
        <f t="shared" si="237"/>
        <v>42233.738564814819</v>
      </c>
      <c r="T2968" s="14">
        <f t="shared" si="238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5"/>
        <v>114</v>
      </c>
      <c r="P2969">
        <f t="shared" si="236"/>
        <v>80.23</v>
      </c>
      <c r="Q2969" s="11" t="s">
        <v>8315</v>
      </c>
      <c r="R2969" t="s">
        <v>8316</v>
      </c>
      <c r="S2969" s="14">
        <f t="shared" si="237"/>
        <v>42042.197824074072</v>
      </c>
      <c r="T2969" s="14">
        <f t="shared" si="238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5"/>
        <v>106</v>
      </c>
      <c r="P2970">
        <f t="shared" si="236"/>
        <v>78.94</v>
      </c>
      <c r="Q2970" s="11" t="s">
        <v>8315</v>
      </c>
      <c r="R2970" t="s">
        <v>8316</v>
      </c>
      <c r="S2970" s="14">
        <f t="shared" si="237"/>
        <v>42585.523842592593</v>
      </c>
      <c r="T2970" s="14">
        <f t="shared" si="238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5"/>
        <v>163</v>
      </c>
      <c r="P2971">
        <f t="shared" si="236"/>
        <v>95.59</v>
      </c>
      <c r="Q2971" s="11" t="s">
        <v>8315</v>
      </c>
      <c r="R2971" t="s">
        <v>8316</v>
      </c>
      <c r="S2971" s="14">
        <f t="shared" si="237"/>
        <v>42097.786493055552</v>
      </c>
      <c r="T2971" s="14">
        <f t="shared" si="238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5"/>
        <v>106</v>
      </c>
      <c r="P2972">
        <f t="shared" si="236"/>
        <v>69.89</v>
      </c>
      <c r="Q2972" s="11" t="s">
        <v>8315</v>
      </c>
      <c r="R2972" t="s">
        <v>8316</v>
      </c>
      <c r="S2972" s="14">
        <f t="shared" si="237"/>
        <v>41808.669571759259</v>
      </c>
      <c r="T2972" s="14">
        <f t="shared" si="238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5"/>
        <v>100</v>
      </c>
      <c r="P2973">
        <f t="shared" si="236"/>
        <v>74.53</v>
      </c>
      <c r="Q2973" s="11" t="s">
        <v>8315</v>
      </c>
      <c r="R2973" t="s">
        <v>8316</v>
      </c>
      <c r="S2973" s="14">
        <f t="shared" si="237"/>
        <v>41852.658310185187</v>
      </c>
      <c r="T2973" s="14">
        <f t="shared" si="238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5"/>
        <v>105</v>
      </c>
      <c r="P2974">
        <f t="shared" si="236"/>
        <v>123.94</v>
      </c>
      <c r="Q2974" s="11" t="s">
        <v>8315</v>
      </c>
      <c r="R2974" t="s">
        <v>8316</v>
      </c>
      <c r="S2974" s="14">
        <f t="shared" si="237"/>
        <v>42694.110185185185</v>
      </c>
      <c r="T2974" s="14">
        <f t="shared" si="238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5"/>
        <v>175</v>
      </c>
      <c r="P2975">
        <f t="shared" si="236"/>
        <v>264.85000000000002</v>
      </c>
      <c r="Q2975" s="11" t="s">
        <v>8315</v>
      </c>
      <c r="R2975" t="s">
        <v>8316</v>
      </c>
      <c r="S2975" s="14">
        <f t="shared" si="237"/>
        <v>42341.818379629629</v>
      </c>
      <c r="T2975" s="14">
        <f t="shared" si="238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5"/>
        <v>102</v>
      </c>
      <c r="P2976">
        <f t="shared" si="236"/>
        <v>58.62</v>
      </c>
      <c r="Q2976" s="11" t="s">
        <v>8315</v>
      </c>
      <c r="R2976" t="s">
        <v>8316</v>
      </c>
      <c r="S2976" s="14">
        <f t="shared" si="237"/>
        <v>41880.061006944445</v>
      </c>
      <c r="T2976" s="14">
        <f t="shared" si="238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5"/>
        <v>100</v>
      </c>
      <c r="P2977">
        <f t="shared" si="236"/>
        <v>70.88</v>
      </c>
      <c r="Q2977" s="11" t="s">
        <v>8315</v>
      </c>
      <c r="R2977" t="s">
        <v>8316</v>
      </c>
      <c r="S2977" s="14">
        <f t="shared" si="237"/>
        <v>41941.683865740742</v>
      </c>
      <c r="T2977" s="14">
        <f t="shared" si="238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5"/>
        <v>171</v>
      </c>
      <c r="P2978">
        <f t="shared" si="236"/>
        <v>8.57</v>
      </c>
      <c r="Q2978" s="11" t="s">
        <v>8315</v>
      </c>
      <c r="R2978" t="s">
        <v>8316</v>
      </c>
      <c r="S2978" s="14">
        <f t="shared" si="237"/>
        <v>42425.730671296296</v>
      </c>
      <c r="T2978" s="14">
        <f t="shared" si="238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5"/>
        <v>114</v>
      </c>
      <c r="P2979">
        <f t="shared" si="236"/>
        <v>113.57</v>
      </c>
      <c r="Q2979" s="11" t="s">
        <v>8315</v>
      </c>
      <c r="R2979" t="s">
        <v>8316</v>
      </c>
      <c r="S2979" s="14">
        <f t="shared" si="237"/>
        <v>42026.88118055556</v>
      </c>
      <c r="T2979" s="14">
        <f t="shared" si="238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5"/>
        <v>129</v>
      </c>
      <c r="P2980">
        <f t="shared" si="236"/>
        <v>60.69</v>
      </c>
      <c r="Q2980" s="11" t="s">
        <v>8315</v>
      </c>
      <c r="R2980" t="s">
        <v>8316</v>
      </c>
      <c r="S2980" s="14">
        <f t="shared" si="237"/>
        <v>41922.640590277777</v>
      </c>
      <c r="T2980" s="14">
        <f t="shared" si="238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5"/>
        <v>101</v>
      </c>
      <c r="P2981">
        <f t="shared" si="236"/>
        <v>110.22</v>
      </c>
      <c r="Q2981" s="11" t="s">
        <v>8315</v>
      </c>
      <c r="R2981" t="s">
        <v>8316</v>
      </c>
      <c r="S2981" s="14">
        <f t="shared" si="237"/>
        <v>41993.824340277773</v>
      </c>
      <c r="T2981" s="14">
        <f t="shared" si="238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5"/>
        <v>109</v>
      </c>
      <c r="P2982">
        <f t="shared" si="236"/>
        <v>136.46</v>
      </c>
      <c r="Q2982" s="11" t="s">
        <v>8315</v>
      </c>
      <c r="R2982" t="s">
        <v>8316</v>
      </c>
      <c r="S2982" s="14">
        <f t="shared" si="237"/>
        <v>42219.915856481486</v>
      </c>
      <c r="T2982" s="14">
        <f t="shared" si="238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1" t="s">
        <v>8315</v>
      </c>
      <c r="R2983" t="s">
        <v>8355</v>
      </c>
      <c r="S2983" s="14">
        <f t="shared" si="237"/>
        <v>42225.559675925921</v>
      </c>
      <c r="T2983" s="14">
        <f t="shared" si="238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1" t="s">
        <v>8315</v>
      </c>
      <c r="R2984" t="s">
        <v>8355</v>
      </c>
      <c r="S2984" s="14">
        <f t="shared" si="237"/>
        <v>42381.686840277776</v>
      </c>
      <c r="T2984" s="14">
        <f t="shared" si="238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1" t="s">
        <v>8315</v>
      </c>
      <c r="R2985" t="s">
        <v>8355</v>
      </c>
      <c r="S2985" s="14">
        <f t="shared" si="237"/>
        <v>41894.632361111115</v>
      </c>
      <c r="T2985" s="14">
        <f t="shared" si="238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1" t="s">
        <v>8315</v>
      </c>
      <c r="R2986" t="s">
        <v>8355</v>
      </c>
      <c r="S2986" s="14">
        <f t="shared" si="237"/>
        <v>42576.278715277775</v>
      </c>
      <c r="T2986" s="14">
        <f t="shared" si="238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1" t="s">
        <v>8315</v>
      </c>
      <c r="R2987" t="s">
        <v>8355</v>
      </c>
      <c r="S2987" s="14">
        <f t="shared" si="237"/>
        <v>42654.973703703698</v>
      </c>
      <c r="T2987" s="14">
        <f t="shared" si="238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1" t="s">
        <v>8315</v>
      </c>
      <c r="R2988" t="s">
        <v>8355</v>
      </c>
      <c r="S2988" s="14">
        <f t="shared" si="237"/>
        <v>42431.500069444446</v>
      </c>
      <c r="T2988" s="14">
        <f t="shared" si="238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1" t="s">
        <v>8315</v>
      </c>
      <c r="R2989" t="s">
        <v>8355</v>
      </c>
      <c r="S2989" s="14">
        <f t="shared" si="237"/>
        <v>42627.307303240741</v>
      </c>
      <c r="T2989" s="14">
        <f t="shared" si="238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1" t="s">
        <v>8315</v>
      </c>
      <c r="R2990" t="s">
        <v>8355</v>
      </c>
      <c r="S2990" s="14">
        <f t="shared" si="237"/>
        <v>42511.362048611118</v>
      </c>
      <c r="T2990" s="14">
        <f t="shared" si="238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1" t="s">
        <v>8315</v>
      </c>
      <c r="R2991" t="s">
        <v>8355</v>
      </c>
      <c r="S2991" s="14">
        <f t="shared" si="237"/>
        <v>42337.02039351852</v>
      </c>
      <c r="T2991" s="14">
        <f t="shared" si="238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1" t="s">
        <v>8315</v>
      </c>
      <c r="R2992" t="s">
        <v>8355</v>
      </c>
      <c r="S2992" s="14">
        <f t="shared" si="237"/>
        <v>42341.57430555555</v>
      </c>
      <c r="T2992" s="14">
        <f t="shared" si="238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1" t="s">
        <v>8315</v>
      </c>
      <c r="R2993" t="s">
        <v>8355</v>
      </c>
      <c r="S2993" s="14">
        <f t="shared" si="237"/>
        <v>42740.837152777778</v>
      </c>
      <c r="T2993" s="14">
        <f t="shared" si="238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1" t="s">
        <v>8315</v>
      </c>
      <c r="R2994" t="s">
        <v>8355</v>
      </c>
      <c r="S2994" s="14">
        <f t="shared" si="237"/>
        <v>42622.767476851848</v>
      </c>
      <c r="T2994" s="14">
        <f t="shared" si="238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1" t="s">
        <v>8315</v>
      </c>
      <c r="R2995" t="s">
        <v>8355</v>
      </c>
      <c r="S2995" s="14">
        <f t="shared" si="237"/>
        <v>42390.838738425926</v>
      </c>
      <c r="T2995" s="14">
        <f t="shared" si="238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1" t="s">
        <v>8315</v>
      </c>
      <c r="R2996" t="s">
        <v>8355</v>
      </c>
      <c r="S2996" s="14">
        <f t="shared" si="237"/>
        <v>41885.478842592594</v>
      </c>
      <c r="T2996" s="14">
        <f t="shared" si="238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1" t="s">
        <v>8315</v>
      </c>
      <c r="R2997" t="s">
        <v>8355</v>
      </c>
      <c r="S2997" s="14">
        <f t="shared" si="237"/>
        <v>42724.665173611109</v>
      </c>
      <c r="T2997" s="14">
        <f t="shared" si="238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1" t="s">
        <v>8315</v>
      </c>
      <c r="R2998" t="s">
        <v>8355</v>
      </c>
      <c r="S2998" s="14">
        <f t="shared" si="237"/>
        <v>42090.912500000006</v>
      </c>
      <c r="T2998" s="14">
        <f t="shared" si="238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1" t="s">
        <v>8315</v>
      </c>
      <c r="R2999" t="s">
        <v>8355</v>
      </c>
      <c r="S2999" s="14">
        <f t="shared" si="237"/>
        <v>42775.733715277776</v>
      </c>
      <c r="T2999" s="14">
        <f t="shared" si="238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1" t="s">
        <v>8315</v>
      </c>
      <c r="R3000" t="s">
        <v>8355</v>
      </c>
      <c r="S3000" s="14">
        <f t="shared" si="237"/>
        <v>41778.193622685183</v>
      </c>
      <c r="T3000" s="14">
        <f t="shared" si="238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1" t="s">
        <v>8315</v>
      </c>
      <c r="R3001" t="s">
        <v>8355</v>
      </c>
      <c r="S3001" s="14">
        <f t="shared" si="237"/>
        <v>42780.740277777775</v>
      </c>
      <c r="T3001" s="14">
        <f t="shared" si="238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1" t="s">
        <v>8315</v>
      </c>
      <c r="R3002" t="s">
        <v>8355</v>
      </c>
      <c r="S3002" s="14">
        <f t="shared" si="237"/>
        <v>42752.827199074076</v>
      </c>
      <c r="T3002" s="14">
        <f t="shared" si="238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1" t="s">
        <v>8315</v>
      </c>
      <c r="R3003" t="s">
        <v>8355</v>
      </c>
      <c r="S3003" s="14">
        <f t="shared" si="237"/>
        <v>42534.895625000005</v>
      </c>
      <c r="T3003" s="14">
        <f t="shared" si="238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1" t="s">
        <v>8315</v>
      </c>
      <c r="R3004" t="s">
        <v>8355</v>
      </c>
      <c r="S3004" s="14">
        <f t="shared" si="237"/>
        <v>41239.83625</v>
      </c>
      <c r="T3004" s="14">
        <f t="shared" si="238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1" t="s">
        <v>8315</v>
      </c>
      <c r="R3005" t="s">
        <v>8355</v>
      </c>
      <c r="S3005" s="14">
        <f t="shared" si="237"/>
        <v>42398.849259259259</v>
      </c>
      <c r="T3005" s="14">
        <f t="shared" si="238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1" t="s">
        <v>8315</v>
      </c>
      <c r="R3006" t="s">
        <v>8355</v>
      </c>
      <c r="S3006" s="14">
        <f t="shared" si="237"/>
        <v>41928.881064814814</v>
      </c>
      <c r="T3006" s="14">
        <f t="shared" si="238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1" t="s">
        <v>8315</v>
      </c>
      <c r="R3007" t="s">
        <v>8355</v>
      </c>
      <c r="S3007" s="14">
        <f t="shared" si="237"/>
        <v>41888.674826388888</v>
      </c>
      <c r="T3007" s="14">
        <f t="shared" si="238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1" t="s">
        <v>8315</v>
      </c>
      <c r="R3008" t="s">
        <v>8355</v>
      </c>
      <c r="S3008" s="14">
        <f t="shared" si="237"/>
        <v>41957.756840277783</v>
      </c>
      <c r="T3008" s="14">
        <f t="shared" si="238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1" t="s">
        <v>8315</v>
      </c>
      <c r="R3009" t="s">
        <v>8355</v>
      </c>
      <c r="S3009" s="14">
        <f t="shared" si="237"/>
        <v>42098.216238425928</v>
      </c>
      <c r="T3009" s="14">
        <f t="shared" si="238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1" t="s">
        <v>8315</v>
      </c>
      <c r="R3010" t="s">
        <v>8355</v>
      </c>
      <c r="S3010" s="14">
        <f t="shared" si="237"/>
        <v>42360.212025462963</v>
      </c>
      <c r="T3010" s="14">
        <f t="shared" si="238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4">
        <f t="shared" si="237"/>
        <v>41939.569907407407</v>
      </c>
      <c r="T3011" s="14">
        <f t="shared" si="238"/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IFERROR(ROUND(E3018/D3018*100,0),"N/A")</f>
        <v>103</v>
      </c>
      <c r="P3018">
        <f t="shared" ref="P3018:P3081" si="241">IFERROR(ROUND(E3018/L3018,2),"N/A")</f>
        <v>242.28</v>
      </c>
      <c r="Q3018" s="11" t="s">
        <v>8315</v>
      </c>
      <c r="R3018" t="s">
        <v>8355</v>
      </c>
      <c r="S3018" s="14">
        <f t="shared" ref="S3018:S3081" si="242">(((J3018/60)/60)/24)+DATE(1970,1,1)</f>
        <v>41778.548055555555</v>
      </c>
      <c r="T3018" s="14">
        <f t="shared" ref="T3018:T3081" si="243">(((I3018/60)/60)/24)+DATE(1970,1,1)</f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s="11" t="s">
        <v>8315</v>
      </c>
      <c r="R3019" t="s">
        <v>8355</v>
      </c>
      <c r="S3019" s="14">
        <f t="shared" si="242"/>
        <v>41841.850034722222</v>
      </c>
      <c r="T3019" s="14">
        <f t="shared" si="243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s="11" t="s">
        <v>8315</v>
      </c>
      <c r="R3020" t="s">
        <v>8355</v>
      </c>
      <c r="S3020" s="14">
        <f t="shared" si="242"/>
        <v>42163.29833333334</v>
      </c>
      <c r="T3020" s="14">
        <f t="shared" si="243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s="11" t="s">
        <v>8315</v>
      </c>
      <c r="R3021" t="s">
        <v>8355</v>
      </c>
      <c r="S3021" s="14">
        <f t="shared" si="242"/>
        <v>41758.833564814813</v>
      </c>
      <c r="T3021" s="14">
        <f t="shared" si="243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s="11" t="s">
        <v>8315</v>
      </c>
      <c r="R3022" t="s">
        <v>8355</v>
      </c>
      <c r="S3022" s="14">
        <f t="shared" si="242"/>
        <v>42170.846446759257</v>
      </c>
      <c r="T3022" s="14">
        <f t="shared" si="243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s="11" t="s">
        <v>8315</v>
      </c>
      <c r="R3023" t="s">
        <v>8355</v>
      </c>
      <c r="S3023" s="14">
        <f t="shared" si="242"/>
        <v>42660.618854166663</v>
      </c>
      <c r="T3023" s="14">
        <f t="shared" si="243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s="11" t="s">
        <v>8315</v>
      </c>
      <c r="R3024" t="s">
        <v>8355</v>
      </c>
      <c r="S3024" s="14">
        <f t="shared" si="242"/>
        <v>42564.95380787037</v>
      </c>
      <c r="T3024" s="14">
        <f t="shared" si="243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1"/>
        <v>120.17</v>
      </c>
      <c r="Q3025" s="11" t="s">
        <v>8315</v>
      </c>
      <c r="R3025" t="s">
        <v>8355</v>
      </c>
      <c r="S3025" s="14">
        <f t="shared" si="242"/>
        <v>42121.675763888896</v>
      </c>
      <c r="T3025" s="14">
        <f t="shared" si="243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s="11" t="s">
        <v>8315</v>
      </c>
      <c r="R3026" t="s">
        <v>8355</v>
      </c>
      <c r="S3026" s="14">
        <f t="shared" si="242"/>
        <v>41158.993923611109</v>
      </c>
      <c r="T3026" s="14">
        <f t="shared" si="243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1"/>
        <v>52.1</v>
      </c>
      <c r="Q3027" s="11" t="s">
        <v>8315</v>
      </c>
      <c r="R3027" t="s">
        <v>8355</v>
      </c>
      <c r="S3027" s="14">
        <f t="shared" si="242"/>
        <v>41761.509409722225</v>
      </c>
      <c r="T3027" s="14">
        <f t="shared" si="243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1"/>
        <v>51.6</v>
      </c>
      <c r="Q3028" s="11" t="s">
        <v>8315</v>
      </c>
      <c r="R3028" t="s">
        <v>8355</v>
      </c>
      <c r="S3028" s="14">
        <f t="shared" si="242"/>
        <v>42783.459398148145</v>
      </c>
      <c r="T3028" s="14">
        <f t="shared" si="243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s="11" t="s">
        <v>8315</v>
      </c>
      <c r="R3029" t="s">
        <v>8355</v>
      </c>
      <c r="S3029" s="14">
        <f t="shared" si="242"/>
        <v>42053.704293981486</v>
      </c>
      <c r="T3029" s="14">
        <f t="shared" si="243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s="11" t="s">
        <v>8315</v>
      </c>
      <c r="R3030" t="s">
        <v>8355</v>
      </c>
      <c r="S3030" s="14">
        <f t="shared" si="242"/>
        <v>42567.264178240745</v>
      </c>
      <c r="T3030" s="14">
        <f t="shared" si="243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s="11" t="s">
        <v>8315</v>
      </c>
      <c r="R3031" t="s">
        <v>8355</v>
      </c>
      <c r="S3031" s="14">
        <f t="shared" si="242"/>
        <v>41932.708877314813</v>
      </c>
      <c r="T3031" s="14">
        <f t="shared" si="243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s="11" t="s">
        <v>8315</v>
      </c>
      <c r="R3032" t="s">
        <v>8355</v>
      </c>
      <c r="S3032" s="14">
        <f t="shared" si="242"/>
        <v>42233.747349537036</v>
      </c>
      <c r="T3032" s="14">
        <f t="shared" si="243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s="11" t="s">
        <v>8315</v>
      </c>
      <c r="R3033" t="s">
        <v>8355</v>
      </c>
      <c r="S3033" s="14">
        <f t="shared" si="242"/>
        <v>42597.882488425923</v>
      </c>
      <c r="T3033" s="14">
        <f t="shared" si="243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s="11" t="s">
        <v>8315</v>
      </c>
      <c r="R3034" t="s">
        <v>8355</v>
      </c>
      <c r="S3034" s="14">
        <f t="shared" si="242"/>
        <v>42228.044664351852</v>
      </c>
      <c r="T3034" s="14">
        <f t="shared" si="243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s="11" t="s">
        <v>8315</v>
      </c>
      <c r="R3035" t="s">
        <v>8355</v>
      </c>
      <c r="S3035" s="14">
        <f t="shared" si="242"/>
        <v>42570.110243055555</v>
      </c>
      <c r="T3035" s="14">
        <f t="shared" si="243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s="11" t="s">
        <v>8315</v>
      </c>
      <c r="R3036" t="s">
        <v>8355</v>
      </c>
      <c r="S3036" s="14">
        <f t="shared" si="242"/>
        <v>42644.535358796296</v>
      </c>
      <c r="T3036" s="14">
        <f t="shared" si="243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s="11" t="s">
        <v>8315</v>
      </c>
      <c r="R3037" t="s">
        <v>8355</v>
      </c>
      <c r="S3037" s="14">
        <f t="shared" si="242"/>
        <v>41368.560289351852</v>
      </c>
      <c r="T3037" s="14">
        <f t="shared" si="243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s="11" t="s">
        <v>8315</v>
      </c>
      <c r="R3038" t="s">
        <v>8355</v>
      </c>
      <c r="S3038" s="14">
        <f t="shared" si="242"/>
        <v>41466.785231481481</v>
      </c>
      <c r="T3038" s="14">
        <f t="shared" si="243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s="11" t="s">
        <v>8315</v>
      </c>
      <c r="R3039" t="s">
        <v>8355</v>
      </c>
      <c r="S3039" s="14">
        <f t="shared" si="242"/>
        <v>40378.893206018518</v>
      </c>
      <c r="T3039" s="14">
        <f t="shared" si="243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s="11" t="s">
        <v>8315</v>
      </c>
      <c r="R3040" t="s">
        <v>8355</v>
      </c>
      <c r="S3040" s="14">
        <f t="shared" si="242"/>
        <v>42373.252280092594</v>
      </c>
      <c r="T3040" s="14">
        <f t="shared" si="243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s="11" t="s">
        <v>8315</v>
      </c>
      <c r="R3041" t="s">
        <v>8355</v>
      </c>
      <c r="S3041" s="14">
        <f t="shared" si="242"/>
        <v>41610.794421296298</v>
      </c>
      <c r="T3041" s="14">
        <f t="shared" si="243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s="11" t="s">
        <v>8315</v>
      </c>
      <c r="R3042" t="s">
        <v>8355</v>
      </c>
      <c r="S3042" s="14">
        <f t="shared" si="242"/>
        <v>42177.791909722218</v>
      </c>
      <c r="T3042" s="14">
        <f t="shared" si="243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s="11" t="s">
        <v>8315</v>
      </c>
      <c r="R3043" t="s">
        <v>8355</v>
      </c>
      <c r="S3043" s="14">
        <f t="shared" si="242"/>
        <v>42359.868611111116</v>
      </c>
      <c r="T3043" s="14">
        <f t="shared" si="243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s="11" t="s">
        <v>8315</v>
      </c>
      <c r="R3044" t="s">
        <v>8355</v>
      </c>
      <c r="S3044" s="14">
        <f t="shared" si="242"/>
        <v>42253.688043981485</v>
      </c>
      <c r="T3044" s="14">
        <f t="shared" si="243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s="11" t="s">
        <v>8315</v>
      </c>
      <c r="R3045" t="s">
        <v>8355</v>
      </c>
      <c r="S3045" s="14">
        <f t="shared" si="242"/>
        <v>42083.070590277777</v>
      </c>
      <c r="T3045" s="14">
        <f t="shared" si="243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s="11" t="s">
        <v>8315</v>
      </c>
      <c r="R3046" t="s">
        <v>8355</v>
      </c>
      <c r="S3046" s="14">
        <f t="shared" si="242"/>
        <v>42387.7268287037</v>
      </c>
      <c r="T3046" s="14">
        <f t="shared" si="243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s="11" t="s">
        <v>8315</v>
      </c>
      <c r="R3047" t="s">
        <v>8355</v>
      </c>
      <c r="S3047" s="14">
        <f t="shared" si="242"/>
        <v>41843.155729166669</v>
      </c>
      <c r="T3047" s="14">
        <f t="shared" si="243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s="11" t="s">
        <v>8315</v>
      </c>
      <c r="R3048" t="s">
        <v>8355</v>
      </c>
      <c r="S3048" s="14">
        <f t="shared" si="242"/>
        <v>41862.803078703706</v>
      </c>
      <c r="T3048" s="14">
        <f t="shared" si="243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s="11" t="s">
        <v>8315</v>
      </c>
      <c r="R3049" t="s">
        <v>8355</v>
      </c>
      <c r="S3049" s="14">
        <f t="shared" si="242"/>
        <v>42443.989050925928</v>
      </c>
      <c r="T3049" s="14">
        <f t="shared" si="243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s="11" t="s">
        <v>8315</v>
      </c>
      <c r="R3050" t="s">
        <v>8355</v>
      </c>
      <c r="S3050" s="14">
        <f t="shared" si="242"/>
        <v>41975.901180555549</v>
      </c>
      <c r="T3050" s="14">
        <f t="shared" si="243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s="11" t="s">
        <v>8315</v>
      </c>
      <c r="R3051" t="s">
        <v>8355</v>
      </c>
      <c r="S3051" s="14">
        <f t="shared" si="242"/>
        <v>42139.014525462961</v>
      </c>
      <c r="T3051" s="14">
        <f t="shared" si="243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s="11" t="s">
        <v>8315</v>
      </c>
      <c r="R3052" t="s">
        <v>8355</v>
      </c>
      <c r="S3052" s="14">
        <f t="shared" si="242"/>
        <v>42465.16851851852</v>
      </c>
      <c r="T3052" s="14">
        <f t="shared" si="243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1" t="s">
        <v>8315</v>
      </c>
      <c r="R3053" t="s">
        <v>8355</v>
      </c>
      <c r="S3053" s="14">
        <f t="shared" si="242"/>
        <v>42744.416030092587</v>
      </c>
      <c r="T3053" s="14">
        <f t="shared" si="243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1" t="s">
        <v>8315</v>
      </c>
      <c r="R3054" t="s">
        <v>8355</v>
      </c>
      <c r="S3054" s="14">
        <f t="shared" si="242"/>
        <v>42122.670069444444</v>
      </c>
      <c r="T3054" s="14">
        <f t="shared" si="243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1" t="s">
        <v>8315</v>
      </c>
      <c r="R3055" t="s">
        <v>8355</v>
      </c>
      <c r="S3055" s="14">
        <f t="shared" si="242"/>
        <v>41862.761724537035</v>
      </c>
      <c r="T3055" s="14">
        <f t="shared" si="243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 t="str">
        <f t="shared" si="241"/>
        <v>N/A</v>
      </c>
      <c r="Q3056" s="11" t="s">
        <v>8315</v>
      </c>
      <c r="R3056" t="s">
        <v>8355</v>
      </c>
      <c r="S3056" s="14">
        <f t="shared" si="242"/>
        <v>42027.832800925928</v>
      </c>
      <c r="T3056" s="14">
        <f t="shared" si="243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1" t="s">
        <v>8315</v>
      </c>
      <c r="R3057" t="s">
        <v>8355</v>
      </c>
      <c r="S3057" s="14">
        <f t="shared" si="242"/>
        <v>41953.95821759259</v>
      </c>
      <c r="T3057" s="14">
        <f t="shared" si="243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 t="str">
        <f t="shared" si="241"/>
        <v>N/A</v>
      </c>
      <c r="Q3058" s="11" t="s">
        <v>8315</v>
      </c>
      <c r="R3058" t="s">
        <v>8355</v>
      </c>
      <c r="S3058" s="14">
        <f t="shared" si="242"/>
        <v>41851.636388888888</v>
      </c>
      <c r="T3058" s="14">
        <f t="shared" si="243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 t="str">
        <f t="shared" si="241"/>
        <v>N/A</v>
      </c>
      <c r="Q3059" s="11" t="s">
        <v>8315</v>
      </c>
      <c r="R3059" t="s">
        <v>8355</v>
      </c>
      <c r="S3059" s="14">
        <f t="shared" si="242"/>
        <v>42433.650590277779</v>
      </c>
      <c r="T3059" s="14">
        <f t="shared" si="243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1" t="s">
        <v>8315</v>
      </c>
      <c r="R3060" t="s">
        <v>8355</v>
      </c>
      <c r="S3060" s="14">
        <f t="shared" si="242"/>
        <v>42460.374305555553</v>
      </c>
      <c r="T3060" s="14">
        <f t="shared" si="243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1" t="s">
        <v>8315</v>
      </c>
      <c r="R3061" t="s">
        <v>8355</v>
      </c>
      <c r="S3061" s="14">
        <f t="shared" si="242"/>
        <v>41829.935717592591</v>
      </c>
      <c r="T3061" s="14">
        <f t="shared" si="243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1" t="s">
        <v>8315</v>
      </c>
      <c r="R3062" t="s">
        <v>8355</v>
      </c>
      <c r="S3062" s="14">
        <f t="shared" si="242"/>
        <v>42245.274699074071</v>
      </c>
      <c r="T3062" s="14">
        <f t="shared" si="243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 t="str">
        <f t="shared" si="241"/>
        <v>N/A</v>
      </c>
      <c r="Q3063" s="11" t="s">
        <v>8315</v>
      </c>
      <c r="R3063" t="s">
        <v>8355</v>
      </c>
      <c r="S3063" s="14">
        <f t="shared" si="242"/>
        <v>41834.784120370372</v>
      </c>
      <c r="T3063" s="14">
        <f t="shared" si="243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1" t="s">
        <v>8315</v>
      </c>
      <c r="R3064" t="s">
        <v>8355</v>
      </c>
      <c r="S3064" s="14">
        <f t="shared" si="242"/>
        <v>42248.535787037035</v>
      </c>
      <c r="T3064" s="14">
        <f t="shared" si="243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1" t="s">
        <v>8315</v>
      </c>
      <c r="R3065" t="s">
        <v>8355</v>
      </c>
      <c r="S3065" s="14">
        <f t="shared" si="242"/>
        <v>42630.922893518517</v>
      </c>
      <c r="T3065" s="14">
        <f t="shared" si="243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1" t="s">
        <v>8315</v>
      </c>
      <c r="R3066" t="s">
        <v>8355</v>
      </c>
      <c r="S3066" s="14">
        <f t="shared" si="242"/>
        <v>42299.130162037036</v>
      </c>
      <c r="T3066" s="14">
        <f t="shared" si="243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1" t="s">
        <v>8315</v>
      </c>
      <c r="R3067" t="s">
        <v>8355</v>
      </c>
      <c r="S3067" s="14">
        <f t="shared" si="242"/>
        <v>41825.055231481485</v>
      </c>
      <c r="T3067" s="14">
        <f t="shared" si="243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1" t="s">
        <v>8315</v>
      </c>
      <c r="R3068" t="s">
        <v>8355</v>
      </c>
      <c r="S3068" s="14">
        <f t="shared" si="242"/>
        <v>42531.228437500002</v>
      </c>
      <c r="T3068" s="14">
        <f t="shared" si="243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1" t="s">
        <v>8315</v>
      </c>
      <c r="R3069" t="s">
        <v>8355</v>
      </c>
      <c r="S3069" s="14">
        <f t="shared" si="242"/>
        <v>42226.938414351855</v>
      </c>
      <c r="T3069" s="14">
        <f t="shared" si="243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1" t="s">
        <v>8315</v>
      </c>
      <c r="R3070" t="s">
        <v>8355</v>
      </c>
      <c r="S3070" s="14">
        <f t="shared" si="242"/>
        <v>42263.691574074073</v>
      </c>
      <c r="T3070" s="14">
        <f t="shared" si="243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1" t="s">
        <v>8315</v>
      </c>
      <c r="R3071" t="s">
        <v>8355</v>
      </c>
      <c r="S3071" s="14">
        <f t="shared" si="242"/>
        <v>41957.833726851852</v>
      </c>
      <c r="T3071" s="14">
        <f t="shared" si="243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1" t="s">
        <v>8315</v>
      </c>
      <c r="R3072" t="s">
        <v>8355</v>
      </c>
      <c r="S3072" s="14">
        <f t="shared" si="242"/>
        <v>42690.733437499999</v>
      </c>
      <c r="T3072" s="14">
        <f t="shared" si="243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1" t="s">
        <v>8315</v>
      </c>
      <c r="R3073" t="s">
        <v>8355</v>
      </c>
      <c r="S3073" s="14">
        <f t="shared" si="242"/>
        <v>42097.732418981483</v>
      </c>
      <c r="T3073" s="14">
        <f t="shared" si="243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1" t="s">
        <v>8315</v>
      </c>
      <c r="R3074" t="s">
        <v>8355</v>
      </c>
      <c r="S3074" s="14">
        <f t="shared" si="242"/>
        <v>42658.690532407403</v>
      </c>
      <c r="T3074" s="14">
        <f t="shared" si="243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4">
        <f t="shared" si="242"/>
        <v>42111.684027777781</v>
      </c>
      <c r="T3075" s="14">
        <f t="shared" si="243"/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IFERROR(ROUND(E3082/D3082*100,0),"N/A")</f>
        <v>0</v>
      </c>
      <c r="P3082">
        <f t="shared" ref="P3082:P3145" si="246">IFERROR(ROUND(E3082/L3082,2),"N/A")</f>
        <v>53.71</v>
      </c>
      <c r="Q3082" s="11" t="s">
        <v>8315</v>
      </c>
      <c r="R3082" t="s">
        <v>8355</v>
      </c>
      <c r="S3082" s="14">
        <f t="shared" ref="S3082:S3145" si="247">(((J3082/60)/60)/24)+DATE(1970,1,1)</f>
        <v>41940.028287037036</v>
      </c>
      <c r="T3082" s="14">
        <f t="shared" ref="T3082:T3145" si="248">(((I3082/60)/60)/24)+DATE(1970,1,1)</f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s="11" t="s">
        <v>8315</v>
      </c>
      <c r="R3083" t="s">
        <v>8355</v>
      </c>
      <c r="S3083" s="14">
        <f t="shared" si="247"/>
        <v>42237.181608796294</v>
      </c>
      <c r="T3083" s="14">
        <f t="shared" si="248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 t="str">
        <f t="shared" si="246"/>
        <v>N/A</v>
      </c>
      <c r="Q3084" s="11" t="s">
        <v>8315</v>
      </c>
      <c r="R3084" t="s">
        <v>8355</v>
      </c>
      <c r="S3084" s="14">
        <f t="shared" si="247"/>
        <v>42293.922986111109</v>
      </c>
      <c r="T3084" s="14">
        <f t="shared" si="248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s="11" t="s">
        <v>8315</v>
      </c>
      <c r="R3085" t="s">
        <v>8355</v>
      </c>
      <c r="S3085" s="14">
        <f t="shared" si="247"/>
        <v>41853.563402777778</v>
      </c>
      <c r="T3085" s="14">
        <f t="shared" si="248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s="11" t="s">
        <v>8315</v>
      </c>
      <c r="R3086" t="s">
        <v>8355</v>
      </c>
      <c r="S3086" s="14">
        <f t="shared" si="247"/>
        <v>42100.723738425921</v>
      </c>
      <c r="T3086" s="14">
        <f t="shared" si="248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s="11" t="s">
        <v>8315</v>
      </c>
      <c r="R3087" t="s">
        <v>8355</v>
      </c>
      <c r="S3087" s="14">
        <f t="shared" si="247"/>
        <v>42246.883784722217</v>
      </c>
      <c r="T3087" s="14">
        <f t="shared" si="248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s="11" t="s">
        <v>8315</v>
      </c>
      <c r="R3088" t="s">
        <v>8355</v>
      </c>
      <c r="S3088" s="14">
        <f t="shared" si="247"/>
        <v>42173.67082175926</v>
      </c>
      <c r="T3088" s="14">
        <f t="shared" si="248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s="11" t="s">
        <v>8315</v>
      </c>
      <c r="R3089" t="s">
        <v>8355</v>
      </c>
      <c r="S3089" s="14">
        <f t="shared" si="247"/>
        <v>42665.150347222225</v>
      </c>
      <c r="T3089" s="14">
        <f t="shared" si="248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s="11" t="s">
        <v>8315</v>
      </c>
      <c r="R3090" t="s">
        <v>8355</v>
      </c>
      <c r="S3090" s="14">
        <f t="shared" si="247"/>
        <v>41981.57230324074</v>
      </c>
      <c r="T3090" s="14">
        <f t="shared" si="248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s="11" t="s">
        <v>8315</v>
      </c>
      <c r="R3091" t="s">
        <v>8355</v>
      </c>
      <c r="S3091" s="14">
        <f t="shared" si="247"/>
        <v>42528.542627314819</v>
      </c>
      <c r="T3091" s="14">
        <f t="shared" si="248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s="11" t="s">
        <v>8315</v>
      </c>
      <c r="R3092" t="s">
        <v>8355</v>
      </c>
      <c r="S3092" s="14">
        <f t="shared" si="247"/>
        <v>42065.818807870368</v>
      </c>
      <c r="T3092" s="14">
        <f t="shared" si="248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s="11" t="s">
        <v>8315</v>
      </c>
      <c r="R3093" t="s">
        <v>8355</v>
      </c>
      <c r="S3093" s="14">
        <f t="shared" si="247"/>
        <v>42566.948414351849</v>
      </c>
      <c r="T3093" s="14">
        <f t="shared" si="248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s="11" t="s">
        <v>8315</v>
      </c>
      <c r="R3094" t="s">
        <v>8355</v>
      </c>
      <c r="S3094" s="14">
        <f t="shared" si="247"/>
        <v>42255.619351851856</v>
      </c>
      <c r="T3094" s="14">
        <f t="shared" si="248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s="11" t="s">
        <v>8315</v>
      </c>
      <c r="R3095" t="s">
        <v>8355</v>
      </c>
      <c r="S3095" s="14">
        <f t="shared" si="247"/>
        <v>41760.909039351849</v>
      </c>
      <c r="T3095" s="14">
        <f t="shared" si="248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s="11" t="s">
        <v>8315</v>
      </c>
      <c r="R3096" t="s">
        <v>8355</v>
      </c>
      <c r="S3096" s="14">
        <f t="shared" si="247"/>
        <v>42207.795787037037</v>
      </c>
      <c r="T3096" s="14">
        <f t="shared" si="248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s="11" t="s">
        <v>8315</v>
      </c>
      <c r="R3097" t="s">
        <v>8355</v>
      </c>
      <c r="S3097" s="14">
        <f t="shared" si="247"/>
        <v>42523.025231481486</v>
      </c>
      <c r="T3097" s="14">
        <f t="shared" si="248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s="11" t="s">
        <v>8315</v>
      </c>
      <c r="R3098" t="s">
        <v>8355</v>
      </c>
      <c r="S3098" s="14">
        <f t="shared" si="247"/>
        <v>42114.825532407413</v>
      </c>
      <c r="T3098" s="14">
        <f t="shared" si="248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s="11" t="s">
        <v>8315</v>
      </c>
      <c r="R3099" t="s">
        <v>8355</v>
      </c>
      <c r="S3099" s="14">
        <f t="shared" si="247"/>
        <v>42629.503483796296</v>
      </c>
      <c r="T3099" s="14">
        <f t="shared" si="248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s="11" t="s">
        <v>8315</v>
      </c>
      <c r="R3100" t="s">
        <v>8355</v>
      </c>
      <c r="S3100" s="14">
        <f t="shared" si="247"/>
        <v>42359.792233796295</v>
      </c>
      <c r="T3100" s="14">
        <f t="shared" si="248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s="11" t="s">
        <v>8315</v>
      </c>
      <c r="R3101" t="s">
        <v>8355</v>
      </c>
      <c r="S3101" s="14">
        <f t="shared" si="247"/>
        <v>42382.189710648148</v>
      </c>
      <c r="T3101" s="14">
        <f t="shared" si="248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1" t="s">
        <v>8315</v>
      </c>
      <c r="R3102" t="s">
        <v>8355</v>
      </c>
      <c r="S3102" s="14">
        <f t="shared" si="247"/>
        <v>41902.622395833336</v>
      </c>
      <c r="T3102" s="14">
        <f t="shared" si="248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1" t="s">
        <v>8315</v>
      </c>
      <c r="R3103" t="s">
        <v>8355</v>
      </c>
      <c r="S3103" s="14">
        <f t="shared" si="247"/>
        <v>42171.383530092593</v>
      </c>
      <c r="T3103" s="14">
        <f t="shared" si="248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1" t="s">
        <v>8315</v>
      </c>
      <c r="R3104" t="s">
        <v>8355</v>
      </c>
      <c r="S3104" s="14">
        <f t="shared" si="247"/>
        <v>42555.340486111112</v>
      </c>
      <c r="T3104" s="14">
        <f t="shared" si="248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1" t="s">
        <v>8315</v>
      </c>
      <c r="R3105" t="s">
        <v>8355</v>
      </c>
      <c r="S3105" s="14">
        <f t="shared" si="247"/>
        <v>42107.156319444446</v>
      </c>
      <c r="T3105" s="14">
        <f t="shared" si="248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1" t="s">
        <v>8315</v>
      </c>
      <c r="R3106" t="s">
        <v>8355</v>
      </c>
      <c r="S3106" s="14">
        <f t="shared" si="247"/>
        <v>42006.908692129626</v>
      </c>
      <c r="T3106" s="14">
        <f t="shared" si="248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1" t="s">
        <v>8315</v>
      </c>
      <c r="R3107" t="s">
        <v>8355</v>
      </c>
      <c r="S3107" s="14">
        <f t="shared" si="247"/>
        <v>41876.718935185185</v>
      </c>
      <c r="T3107" s="14">
        <f t="shared" si="248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1" t="s">
        <v>8315</v>
      </c>
      <c r="R3108" t="s">
        <v>8355</v>
      </c>
      <c r="S3108" s="14">
        <f t="shared" si="247"/>
        <v>42241.429120370376</v>
      </c>
      <c r="T3108" s="14">
        <f t="shared" si="248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1" t="s">
        <v>8315</v>
      </c>
      <c r="R3109" t="s">
        <v>8355</v>
      </c>
      <c r="S3109" s="14">
        <f t="shared" si="247"/>
        <v>42128.814247685179</v>
      </c>
      <c r="T3109" s="14">
        <f t="shared" si="248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1" t="s">
        <v>8315</v>
      </c>
      <c r="R3110" t="s">
        <v>8355</v>
      </c>
      <c r="S3110" s="14">
        <f t="shared" si="247"/>
        <v>42062.680486111116</v>
      </c>
      <c r="T3110" s="14">
        <f t="shared" si="248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1" t="s">
        <v>8315</v>
      </c>
      <c r="R3111" t="s">
        <v>8355</v>
      </c>
      <c r="S3111" s="14">
        <f t="shared" si="247"/>
        <v>41844.125115740739</v>
      </c>
      <c r="T3111" s="14">
        <f t="shared" si="248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1" t="s">
        <v>8315</v>
      </c>
      <c r="R3112" t="s">
        <v>8355</v>
      </c>
      <c r="S3112" s="14">
        <f t="shared" si="247"/>
        <v>42745.031469907408</v>
      </c>
      <c r="T3112" s="14">
        <f t="shared" si="248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1" t="s">
        <v>8315</v>
      </c>
      <c r="R3113" t="s">
        <v>8355</v>
      </c>
      <c r="S3113" s="14">
        <f t="shared" si="247"/>
        <v>41885.595138888886</v>
      </c>
      <c r="T3113" s="14">
        <f t="shared" si="248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1" t="s">
        <v>8315</v>
      </c>
      <c r="R3114" t="s">
        <v>8355</v>
      </c>
      <c r="S3114" s="14">
        <f t="shared" si="247"/>
        <v>42615.121921296297</v>
      </c>
      <c r="T3114" s="14">
        <f t="shared" si="248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1" t="s">
        <v>8315</v>
      </c>
      <c r="R3115" t="s">
        <v>8355</v>
      </c>
      <c r="S3115" s="14">
        <f t="shared" si="247"/>
        <v>42081.731273148151</v>
      </c>
      <c r="T3115" s="14">
        <f t="shared" si="248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 t="str">
        <f t="shared" si="246"/>
        <v>N/A</v>
      </c>
      <c r="Q3116" s="11" t="s">
        <v>8315</v>
      </c>
      <c r="R3116" t="s">
        <v>8355</v>
      </c>
      <c r="S3116" s="14">
        <f t="shared" si="247"/>
        <v>41843.632523148146</v>
      </c>
      <c r="T3116" s="14">
        <f t="shared" si="248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1" t="s">
        <v>8315</v>
      </c>
      <c r="R3117" t="s">
        <v>8355</v>
      </c>
      <c r="S3117" s="14">
        <f t="shared" si="247"/>
        <v>42496.447071759263</v>
      </c>
      <c r="T3117" s="14">
        <f t="shared" si="248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1" t="s">
        <v>8315</v>
      </c>
      <c r="R3118" t="s">
        <v>8355</v>
      </c>
      <c r="S3118" s="14">
        <f t="shared" si="247"/>
        <v>42081.515335648146</v>
      </c>
      <c r="T3118" s="14">
        <f t="shared" si="248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1" t="s">
        <v>8315</v>
      </c>
      <c r="R3119" t="s">
        <v>8355</v>
      </c>
      <c r="S3119" s="14">
        <f t="shared" si="247"/>
        <v>42509.374537037031</v>
      </c>
      <c r="T3119" s="14">
        <f t="shared" si="248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1" t="s">
        <v>8315</v>
      </c>
      <c r="R3120" t="s">
        <v>8355</v>
      </c>
      <c r="S3120" s="14">
        <f t="shared" si="247"/>
        <v>42534.649571759262</v>
      </c>
      <c r="T3120" s="14">
        <f t="shared" si="248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1" t="s">
        <v>8315</v>
      </c>
      <c r="R3121" t="s">
        <v>8355</v>
      </c>
      <c r="S3121" s="14">
        <f t="shared" si="247"/>
        <v>42060.04550925926</v>
      </c>
      <c r="T3121" s="14">
        <f t="shared" si="248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1" t="s">
        <v>8315</v>
      </c>
      <c r="R3122" t="s">
        <v>8355</v>
      </c>
      <c r="S3122" s="14">
        <f t="shared" si="247"/>
        <v>42435.942083333335</v>
      </c>
      <c r="T3122" s="14">
        <f t="shared" si="248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1" t="s">
        <v>8315</v>
      </c>
      <c r="R3123" t="s">
        <v>8355</v>
      </c>
      <c r="S3123" s="14">
        <f t="shared" si="247"/>
        <v>41848.679803240739</v>
      </c>
      <c r="T3123" s="14">
        <f t="shared" si="248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1" t="s">
        <v>8315</v>
      </c>
      <c r="R3124" t="s">
        <v>8355</v>
      </c>
      <c r="S3124" s="14">
        <f t="shared" si="247"/>
        <v>42678.932083333333</v>
      </c>
      <c r="T3124" s="14">
        <f t="shared" si="248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1" t="s">
        <v>8315</v>
      </c>
      <c r="R3125" t="s">
        <v>8355</v>
      </c>
      <c r="S3125" s="14">
        <f t="shared" si="247"/>
        <v>42530.993032407408</v>
      </c>
      <c r="T3125" s="14">
        <f t="shared" si="248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1" t="s">
        <v>8315</v>
      </c>
      <c r="R3126" t="s">
        <v>8355</v>
      </c>
      <c r="S3126" s="14">
        <f t="shared" si="247"/>
        <v>41977.780104166668</v>
      </c>
      <c r="T3126" s="14">
        <f t="shared" si="248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 t="str">
        <f t="shared" si="246"/>
        <v>N/A</v>
      </c>
      <c r="Q3127" s="11" t="s">
        <v>8315</v>
      </c>
      <c r="R3127" t="s">
        <v>8355</v>
      </c>
      <c r="S3127" s="14">
        <f t="shared" si="247"/>
        <v>42346.20685185185</v>
      </c>
      <c r="T3127" s="14">
        <f t="shared" si="248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1" t="s">
        <v>8315</v>
      </c>
      <c r="R3128" t="s">
        <v>8355</v>
      </c>
      <c r="S3128" s="14">
        <f t="shared" si="247"/>
        <v>42427.01807870371</v>
      </c>
      <c r="T3128" s="14">
        <f t="shared" si="248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 t="str">
        <f t="shared" si="246"/>
        <v>N/A</v>
      </c>
      <c r="Q3129" s="11" t="s">
        <v>8315</v>
      </c>
      <c r="R3129" t="s">
        <v>8355</v>
      </c>
      <c r="S3129" s="14">
        <f t="shared" si="247"/>
        <v>42034.856817129628</v>
      </c>
      <c r="T3129" s="14">
        <f t="shared" si="248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11" t="s">
        <v>8315</v>
      </c>
      <c r="R3130" t="s">
        <v>8316</v>
      </c>
      <c r="S3130" s="14">
        <f t="shared" si="247"/>
        <v>42780.825706018513</v>
      </c>
      <c r="T3130" s="14">
        <f t="shared" si="248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1" t="s">
        <v>8315</v>
      </c>
      <c r="R3131" t="s">
        <v>8316</v>
      </c>
      <c r="S3131" s="14">
        <f t="shared" si="247"/>
        <v>42803.842812499999</v>
      </c>
      <c r="T3131" s="14">
        <f t="shared" si="248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1" t="s">
        <v>8315</v>
      </c>
      <c r="R3132" t="s">
        <v>8316</v>
      </c>
      <c r="S3132" s="14">
        <f t="shared" si="247"/>
        <v>42808.640231481477</v>
      </c>
      <c r="T3132" s="14">
        <f t="shared" si="248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1" t="s">
        <v>8315</v>
      </c>
      <c r="R3133" t="s">
        <v>8316</v>
      </c>
      <c r="S3133" s="14">
        <f t="shared" si="247"/>
        <v>42803.579224537039</v>
      </c>
      <c r="T3133" s="14">
        <f t="shared" si="248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1" t="s">
        <v>8315</v>
      </c>
      <c r="R3134" t="s">
        <v>8316</v>
      </c>
      <c r="S3134" s="14">
        <f t="shared" si="247"/>
        <v>42786.350231481483</v>
      </c>
      <c r="T3134" s="14">
        <f t="shared" si="248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1" t="s">
        <v>8315</v>
      </c>
      <c r="R3135" t="s">
        <v>8316</v>
      </c>
      <c r="S3135" s="14">
        <f t="shared" si="247"/>
        <v>42788.565208333333</v>
      </c>
      <c r="T3135" s="14">
        <f t="shared" si="248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1" t="s">
        <v>8315</v>
      </c>
      <c r="R3136" t="s">
        <v>8316</v>
      </c>
      <c r="S3136" s="14">
        <f t="shared" si="247"/>
        <v>42800.720127314817</v>
      </c>
      <c r="T3136" s="14">
        <f t="shared" si="248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1" t="s">
        <v>8315</v>
      </c>
      <c r="R3137" t="s">
        <v>8316</v>
      </c>
      <c r="S3137" s="14">
        <f t="shared" si="247"/>
        <v>42807.151863425926</v>
      </c>
      <c r="T3137" s="14">
        <f t="shared" si="248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1" t="s">
        <v>8315</v>
      </c>
      <c r="R3138" t="s">
        <v>8316</v>
      </c>
      <c r="S3138" s="14">
        <f t="shared" si="247"/>
        <v>42789.462430555555</v>
      </c>
      <c r="T3138" s="14">
        <f t="shared" si="248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14">
        <f t="shared" si="247"/>
        <v>42807.885057870371</v>
      </c>
      <c r="T3139" s="14">
        <f t="shared" si="248"/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str">
        <f t="shared" si="246"/>
        <v>N/A</v>
      </c>
      <c r="Q3140" s="11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str">
        <f t="shared" si="246"/>
        <v>N/A</v>
      </c>
      <c r="Q3145" s="11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IFERROR(ROUND(E3146/D3146*100,0),"N/A")</f>
        <v>75</v>
      </c>
      <c r="P3146">
        <f t="shared" ref="P3146:P3209" si="251">IFERROR(ROUND(E3146/L3146,2),"N/A")</f>
        <v>251.33</v>
      </c>
      <c r="Q3146" s="11" t="s">
        <v>8315</v>
      </c>
      <c r="R3146" t="s">
        <v>8316</v>
      </c>
      <c r="S3146" s="14">
        <f t="shared" ref="S3146:S3209" si="252">(((J3146/60)/60)/24)+DATE(1970,1,1)</f>
        <v>42796.538275462968</v>
      </c>
      <c r="T3146" s="14">
        <f t="shared" ref="T3146:T3209" si="253">(((I3146/60)/60)/24)+DATE(1970,1,1)</f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 t="str">
        <f t="shared" si="251"/>
        <v>N/A</v>
      </c>
      <c r="Q3147" s="11" t="s">
        <v>8315</v>
      </c>
      <c r="R3147" t="s">
        <v>8316</v>
      </c>
      <c r="S3147" s="14">
        <f t="shared" si="252"/>
        <v>42762.040902777779</v>
      </c>
      <c r="T3147" s="14">
        <f t="shared" si="253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1"/>
        <v>437.5</v>
      </c>
      <c r="Q3148" s="11" t="s">
        <v>8315</v>
      </c>
      <c r="R3148" t="s">
        <v>8316</v>
      </c>
      <c r="S3148" s="14">
        <f t="shared" si="252"/>
        <v>42796.682476851856</v>
      </c>
      <c r="T3148" s="14">
        <f t="shared" si="253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0"/>
        <v>118</v>
      </c>
      <c r="P3149">
        <f t="shared" si="251"/>
        <v>110.35</v>
      </c>
      <c r="Q3149" s="11" t="s">
        <v>8315</v>
      </c>
      <c r="R3149" t="s">
        <v>8316</v>
      </c>
      <c r="S3149" s="14">
        <f t="shared" si="252"/>
        <v>41909.969386574077</v>
      </c>
      <c r="T3149" s="14">
        <f t="shared" si="253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0"/>
        <v>131</v>
      </c>
      <c r="P3150">
        <f t="shared" si="251"/>
        <v>41.42</v>
      </c>
      <c r="Q3150" s="11" t="s">
        <v>8315</v>
      </c>
      <c r="R3150" t="s">
        <v>8316</v>
      </c>
      <c r="S3150" s="14">
        <f t="shared" si="252"/>
        <v>41891.665324074071</v>
      </c>
      <c r="T3150" s="14">
        <f t="shared" si="253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0"/>
        <v>104</v>
      </c>
      <c r="P3151">
        <f t="shared" si="251"/>
        <v>52</v>
      </c>
      <c r="Q3151" s="11" t="s">
        <v>8315</v>
      </c>
      <c r="R3151" t="s">
        <v>8316</v>
      </c>
      <c r="S3151" s="14">
        <f t="shared" si="252"/>
        <v>41226.017361111109</v>
      </c>
      <c r="T3151" s="14">
        <f t="shared" si="253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0"/>
        <v>101</v>
      </c>
      <c r="P3152">
        <f t="shared" si="251"/>
        <v>33.99</v>
      </c>
      <c r="Q3152" s="11" t="s">
        <v>8315</v>
      </c>
      <c r="R3152" t="s">
        <v>8316</v>
      </c>
      <c r="S3152" s="14">
        <f t="shared" si="252"/>
        <v>40478.263923611114</v>
      </c>
      <c r="T3152" s="14">
        <f t="shared" si="253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0"/>
        <v>100</v>
      </c>
      <c r="P3153">
        <f t="shared" si="251"/>
        <v>103.35</v>
      </c>
      <c r="Q3153" s="11" t="s">
        <v>8315</v>
      </c>
      <c r="R3153" t="s">
        <v>8316</v>
      </c>
      <c r="S3153" s="14">
        <f t="shared" si="252"/>
        <v>41862.83997685185</v>
      </c>
      <c r="T3153" s="14">
        <f t="shared" si="253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0"/>
        <v>106</v>
      </c>
      <c r="P3154">
        <f t="shared" si="251"/>
        <v>34.79</v>
      </c>
      <c r="Q3154" s="11" t="s">
        <v>8315</v>
      </c>
      <c r="R3154" t="s">
        <v>8316</v>
      </c>
      <c r="S3154" s="14">
        <f t="shared" si="252"/>
        <v>41550.867673611108</v>
      </c>
      <c r="T3154" s="14">
        <f t="shared" si="253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0"/>
        <v>336</v>
      </c>
      <c r="P3155">
        <f t="shared" si="251"/>
        <v>41.77</v>
      </c>
      <c r="Q3155" s="11" t="s">
        <v>8315</v>
      </c>
      <c r="R3155" t="s">
        <v>8316</v>
      </c>
      <c r="S3155" s="14">
        <f t="shared" si="252"/>
        <v>40633.154363425929</v>
      </c>
      <c r="T3155" s="14">
        <f t="shared" si="253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0"/>
        <v>113</v>
      </c>
      <c r="P3156">
        <f t="shared" si="251"/>
        <v>64.27</v>
      </c>
      <c r="Q3156" s="11" t="s">
        <v>8315</v>
      </c>
      <c r="R3156" t="s">
        <v>8316</v>
      </c>
      <c r="S3156" s="14">
        <f t="shared" si="252"/>
        <v>40970.875671296293</v>
      </c>
      <c r="T3156" s="14">
        <f t="shared" si="253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0"/>
        <v>189</v>
      </c>
      <c r="P3157">
        <f t="shared" si="251"/>
        <v>31.21</v>
      </c>
      <c r="Q3157" s="11" t="s">
        <v>8315</v>
      </c>
      <c r="R3157" t="s">
        <v>8316</v>
      </c>
      <c r="S3157" s="14">
        <f t="shared" si="252"/>
        <v>41233.499131944445</v>
      </c>
      <c r="T3157" s="14">
        <f t="shared" si="253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0"/>
        <v>102</v>
      </c>
      <c r="P3158">
        <f t="shared" si="251"/>
        <v>62.92</v>
      </c>
      <c r="Q3158" s="11" t="s">
        <v>8315</v>
      </c>
      <c r="R3158" t="s">
        <v>8316</v>
      </c>
      <c r="S3158" s="14">
        <f t="shared" si="252"/>
        <v>41026.953055555554</v>
      </c>
      <c r="T3158" s="14">
        <f t="shared" si="253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0"/>
        <v>101</v>
      </c>
      <c r="P3159">
        <f t="shared" si="251"/>
        <v>98.54</v>
      </c>
      <c r="Q3159" s="11" t="s">
        <v>8315</v>
      </c>
      <c r="R3159" t="s">
        <v>8316</v>
      </c>
      <c r="S3159" s="14">
        <f t="shared" si="252"/>
        <v>41829.788252314815</v>
      </c>
      <c r="T3159" s="14">
        <f t="shared" si="253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0"/>
        <v>114</v>
      </c>
      <c r="P3160">
        <f t="shared" si="251"/>
        <v>82.61</v>
      </c>
      <c r="Q3160" s="11" t="s">
        <v>8315</v>
      </c>
      <c r="R3160" t="s">
        <v>8316</v>
      </c>
      <c r="S3160" s="14">
        <f t="shared" si="252"/>
        <v>41447.839722222219</v>
      </c>
      <c r="T3160" s="14">
        <f t="shared" si="253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0"/>
        <v>133</v>
      </c>
      <c r="P3161">
        <f t="shared" si="251"/>
        <v>38.5</v>
      </c>
      <c r="Q3161" s="11" t="s">
        <v>8315</v>
      </c>
      <c r="R3161" t="s">
        <v>8316</v>
      </c>
      <c r="S3161" s="14">
        <f t="shared" si="252"/>
        <v>40884.066678240742</v>
      </c>
      <c r="T3161" s="14">
        <f t="shared" si="253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0"/>
        <v>102</v>
      </c>
      <c r="P3162">
        <f t="shared" si="251"/>
        <v>80.16</v>
      </c>
      <c r="Q3162" s="11" t="s">
        <v>8315</v>
      </c>
      <c r="R3162" t="s">
        <v>8316</v>
      </c>
      <c r="S3162" s="14">
        <f t="shared" si="252"/>
        <v>41841.26489583333</v>
      </c>
      <c r="T3162" s="14">
        <f t="shared" si="253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0"/>
        <v>105</v>
      </c>
      <c r="P3163">
        <f t="shared" si="251"/>
        <v>28.41</v>
      </c>
      <c r="Q3163" s="11" t="s">
        <v>8315</v>
      </c>
      <c r="R3163" t="s">
        <v>8316</v>
      </c>
      <c r="S3163" s="14">
        <f t="shared" si="252"/>
        <v>41897.536134259259</v>
      </c>
      <c r="T3163" s="14">
        <f t="shared" si="253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0"/>
        <v>127</v>
      </c>
      <c r="P3164">
        <f t="shared" si="251"/>
        <v>80.73</v>
      </c>
      <c r="Q3164" s="11" t="s">
        <v>8315</v>
      </c>
      <c r="R3164" t="s">
        <v>8316</v>
      </c>
      <c r="S3164" s="14">
        <f t="shared" si="252"/>
        <v>41799.685902777775</v>
      </c>
      <c r="T3164" s="14">
        <f t="shared" si="253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0"/>
        <v>111</v>
      </c>
      <c r="P3165">
        <f t="shared" si="251"/>
        <v>200.69</v>
      </c>
      <c r="Q3165" s="11" t="s">
        <v>8315</v>
      </c>
      <c r="R3165" t="s">
        <v>8316</v>
      </c>
      <c r="S3165" s="14">
        <f t="shared" si="252"/>
        <v>41775.753761574073</v>
      </c>
      <c r="T3165" s="14">
        <f t="shared" si="253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>
        <f t="shared" si="251"/>
        <v>37.590000000000003</v>
      </c>
      <c r="Q3166" s="11" t="s">
        <v>8315</v>
      </c>
      <c r="R3166" t="s">
        <v>8316</v>
      </c>
      <c r="S3166" s="14">
        <f t="shared" si="252"/>
        <v>41766.80572916667</v>
      </c>
      <c r="T3166" s="14">
        <f t="shared" si="253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>
        <f t="shared" si="251"/>
        <v>58.1</v>
      </c>
      <c r="Q3167" s="11" t="s">
        <v>8315</v>
      </c>
      <c r="R3167" t="s">
        <v>8316</v>
      </c>
      <c r="S3167" s="14">
        <f t="shared" si="252"/>
        <v>40644.159259259257</v>
      </c>
      <c r="T3167" s="14">
        <f t="shared" si="253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>
        <f t="shared" si="251"/>
        <v>60.3</v>
      </c>
      <c r="Q3168" s="11" t="s">
        <v>8315</v>
      </c>
      <c r="R3168" t="s">
        <v>8316</v>
      </c>
      <c r="S3168" s="14">
        <f t="shared" si="252"/>
        <v>41940.69158564815</v>
      </c>
      <c r="T3168" s="14">
        <f t="shared" si="253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>
        <f t="shared" si="251"/>
        <v>63.36</v>
      </c>
      <c r="Q3169" s="11" t="s">
        <v>8315</v>
      </c>
      <c r="R3169" t="s">
        <v>8316</v>
      </c>
      <c r="S3169" s="14">
        <f t="shared" si="252"/>
        <v>41839.175706018519</v>
      </c>
      <c r="T3169" s="14">
        <f t="shared" si="253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>
        <f t="shared" si="251"/>
        <v>50.9</v>
      </c>
      <c r="Q3170" s="11" t="s">
        <v>8315</v>
      </c>
      <c r="R3170" t="s">
        <v>8316</v>
      </c>
      <c r="S3170" s="14">
        <f t="shared" si="252"/>
        <v>41772.105937500004</v>
      </c>
      <c r="T3170" s="14">
        <f t="shared" si="253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>
        <f t="shared" si="251"/>
        <v>100.5</v>
      </c>
      <c r="Q3171" s="11" t="s">
        <v>8315</v>
      </c>
      <c r="R3171" t="s">
        <v>8316</v>
      </c>
      <c r="S3171" s="14">
        <f t="shared" si="252"/>
        <v>41591.737974537034</v>
      </c>
      <c r="T3171" s="14">
        <f t="shared" si="253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>
        <f t="shared" si="251"/>
        <v>31.62</v>
      </c>
      <c r="Q3172" s="11" t="s">
        <v>8315</v>
      </c>
      <c r="R3172" t="s">
        <v>8316</v>
      </c>
      <c r="S3172" s="14">
        <f t="shared" si="252"/>
        <v>41789.080370370371</v>
      </c>
      <c r="T3172" s="14">
        <f t="shared" si="253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0"/>
        <v>109</v>
      </c>
      <c r="P3173">
        <f t="shared" si="251"/>
        <v>65.099999999999994</v>
      </c>
      <c r="Q3173" s="11" t="s">
        <v>8315</v>
      </c>
      <c r="R3173" t="s">
        <v>8316</v>
      </c>
      <c r="S3173" s="14">
        <f t="shared" si="252"/>
        <v>42466.608310185184</v>
      </c>
      <c r="T3173" s="14">
        <f t="shared" si="253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>
        <f t="shared" si="251"/>
        <v>79.31</v>
      </c>
      <c r="Q3174" s="11" t="s">
        <v>8315</v>
      </c>
      <c r="R3174" t="s">
        <v>8316</v>
      </c>
      <c r="S3174" s="14">
        <f t="shared" si="252"/>
        <v>40923.729953703703</v>
      </c>
      <c r="T3174" s="14">
        <f t="shared" si="253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>
        <f t="shared" si="251"/>
        <v>139.19</v>
      </c>
      <c r="Q3175" s="11" t="s">
        <v>8315</v>
      </c>
      <c r="R3175" t="s">
        <v>8316</v>
      </c>
      <c r="S3175" s="14">
        <f t="shared" si="252"/>
        <v>41878.878379629627</v>
      </c>
      <c r="T3175" s="14">
        <f t="shared" si="253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>
        <f t="shared" si="251"/>
        <v>131.91</v>
      </c>
      <c r="Q3176" s="11" t="s">
        <v>8315</v>
      </c>
      <c r="R3176" t="s">
        <v>8316</v>
      </c>
      <c r="S3176" s="14">
        <f t="shared" si="252"/>
        <v>41862.864675925928</v>
      </c>
      <c r="T3176" s="14">
        <f t="shared" si="253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>
        <f t="shared" si="251"/>
        <v>91.3</v>
      </c>
      <c r="Q3177" s="11" t="s">
        <v>8315</v>
      </c>
      <c r="R3177" t="s">
        <v>8316</v>
      </c>
      <c r="S3177" s="14">
        <f t="shared" si="252"/>
        <v>40531.886886574073</v>
      </c>
      <c r="T3177" s="14">
        <f t="shared" si="253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>
        <f t="shared" si="251"/>
        <v>39.67</v>
      </c>
      <c r="Q3178" s="11" t="s">
        <v>8315</v>
      </c>
      <c r="R3178" t="s">
        <v>8316</v>
      </c>
      <c r="S3178" s="14">
        <f t="shared" si="252"/>
        <v>41477.930914351848</v>
      </c>
      <c r="T3178" s="14">
        <f t="shared" si="253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0"/>
        <v>117</v>
      </c>
      <c r="P3179">
        <f t="shared" si="251"/>
        <v>57.55</v>
      </c>
      <c r="Q3179" s="11" t="s">
        <v>8315</v>
      </c>
      <c r="R3179" t="s">
        <v>8316</v>
      </c>
      <c r="S3179" s="14">
        <f t="shared" si="252"/>
        <v>41781.666770833333</v>
      </c>
      <c r="T3179" s="14">
        <f t="shared" si="253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0"/>
        <v>172</v>
      </c>
      <c r="P3180">
        <f t="shared" si="251"/>
        <v>33.03</v>
      </c>
      <c r="Q3180" s="11" t="s">
        <v>8315</v>
      </c>
      <c r="R3180" t="s">
        <v>8316</v>
      </c>
      <c r="S3180" s="14">
        <f t="shared" si="252"/>
        <v>41806.605034722219</v>
      </c>
      <c r="T3180" s="14">
        <f t="shared" si="253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>
        <f t="shared" si="251"/>
        <v>77.34</v>
      </c>
      <c r="Q3181" s="11" t="s">
        <v>8315</v>
      </c>
      <c r="R3181" t="s">
        <v>8316</v>
      </c>
      <c r="S3181" s="14">
        <f t="shared" si="252"/>
        <v>41375.702210648145</v>
      </c>
      <c r="T3181" s="14">
        <f t="shared" si="253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0"/>
        <v>120</v>
      </c>
      <c r="P3182">
        <f t="shared" si="251"/>
        <v>31.93</v>
      </c>
      <c r="Q3182" s="11" t="s">
        <v>8315</v>
      </c>
      <c r="R3182" t="s">
        <v>8316</v>
      </c>
      <c r="S3182" s="14">
        <f t="shared" si="252"/>
        <v>41780.412604166668</v>
      </c>
      <c r="T3182" s="14">
        <f t="shared" si="253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0"/>
        <v>109</v>
      </c>
      <c r="P3183">
        <f t="shared" si="251"/>
        <v>36.33</v>
      </c>
      <c r="Q3183" s="11" t="s">
        <v>8315</v>
      </c>
      <c r="R3183" t="s">
        <v>8316</v>
      </c>
      <c r="S3183" s="14">
        <f t="shared" si="252"/>
        <v>41779.310034722221</v>
      </c>
      <c r="T3183" s="14">
        <f t="shared" si="253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>
        <f t="shared" si="251"/>
        <v>46.77</v>
      </c>
      <c r="Q3184" s="11" t="s">
        <v>8315</v>
      </c>
      <c r="R3184" t="s">
        <v>8316</v>
      </c>
      <c r="S3184" s="14">
        <f t="shared" si="252"/>
        <v>40883.949317129627</v>
      </c>
      <c r="T3184" s="14">
        <f t="shared" si="253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>
        <f t="shared" si="251"/>
        <v>40.07</v>
      </c>
      <c r="Q3185" s="11" t="s">
        <v>8315</v>
      </c>
      <c r="R3185" t="s">
        <v>8316</v>
      </c>
      <c r="S3185" s="14">
        <f t="shared" si="252"/>
        <v>41491.79478009259</v>
      </c>
      <c r="T3185" s="14">
        <f t="shared" si="253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>
        <f t="shared" si="251"/>
        <v>100.22</v>
      </c>
      <c r="Q3186" s="11" t="s">
        <v>8315</v>
      </c>
      <c r="R3186" t="s">
        <v>8316</v>
      </c>
      <c r="S3186" s="14">
        <f t="shared" si="252"/>
        <v>41791.993414351848</v>
      </c>
      <c r="T3186" s="14">
        <f t="shared" si="253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0"/>
        <v>100</v>
      </c>
      <c r="P3187">
        <f t="shared" si="251"/>
        <v>41.67</v>
      </c>
      <c r="Q3187" s="11" t="s">
        <v>8315</v>
      </c>
      <c r="R3187" t="s">
        <v>8316</v>
      </c>
      <c r="S3187" s="14">
        <f t="shared" si="252"/>
        <v>41829.977326388893</v>
      </c>
      <c r="T3187" s="14">
        <f t="shared" si="253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0"/>
        <v>102</v>
      </c>
      <c r="P3188">
        <f t="shared" si="251"/>
        <v>46.71</v>
      </c>
      <c r="Q3188" s="11" t="s">
        <v>8315</v>
      </c>
      <c r="R3188" t="s">
        <v>8316</v>
      </c>
      <c r="S3188" s="14">
        <f t="shared" si="252"/>
        <v>41868.924050925925</v>
      </c>
      <c r="T3188" s="14">
        <f t="shared" si="253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>
        <f t="shared" si="251"/>
        <v>71.489999999999995</v>
      </c>
      <c r="Q3189" s="11" t="s">
        <v>8315</v>
      </c>
      <c r="R3189" t="s">
        <v>8316</v>
      </c>
      <c r="S3189" s="14">
        <f t="shared" si="252"/>
        <v>41835.666354166664</v>
      </c>
      <c r="T3189" s="14">
        <f t="shared" si="253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s="11" t="s">
        <v>8315</v>
      </c>
      <c r="R3190" t="s">
        <v>8357</v>
      </c>
      <c r="S3190" s="14">
        <f t="shared" si="252"/>
        <v>42144.415532407409</v>
      </c>
      <c r="T3190" s="14">
        <f t="shared" si="253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1" t="s">
        <v>8315</v>
      </c>
      <c r="R3191" t="s">
        <v>8357</v>
      </c>
      <c r="S3191" s="14">
        <f t="shared" si="252"/>
        <v>42118.346435185187</v>
      </c>
      <c r="T3191" s="14">
        <f t="shared" si="253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 t="str">
        <f t="shared" si="251"/>
        <v>N/A</v>
      </c>
      <c r="Q3192" s="11" t="s">
        <v>8315</v>
      </c>
      <c r="R3192" t="s">
        <v>8357</v>
      </c>
      <c r="S3192" s="14">
        <f t="shared" si="252"/>
        <v>42683.151331018518</v>
      </c>
      <c r="T3192" s="14">
        <f t="shared" si="253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1" t="s">
        <v>8315</v>
      </c>
      <c r="R3193" t="s">
        <v>8357</v>
      </c>
      <c r="S3193" s="14">
        <f t="shared" si="252"/>
        <v>42538.755428240736</v>
      </c>
      <c r="T3193" s="14">
        <f t="shared" si="253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s="11" t="s">
        <v>8315</v>
      </c>
      <c r="R3194" t="s">
        <v>8357</v>
      </c>
      <c r="S3194" s="14">
        <f t="shared" si="252"/>
        <v>42018.94049768518</v>
      </c>
      <c r="T3194" s="14">
        <f t="shared" si="253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1" t="s">
        <v>8315</v>
      </c>
      <c r="R3195" t="s">
        <v>8357</v>
      </c>
      <c r="S3195" s="14">
        <f t="shared" si="252"/>
        <v>42010.968240740738</v>
      </c>
      <c r="T3195" s="14">
        <f t="shared" si="253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 t="str">
        <f t="shared" si="251"/>
        <v>N/A</v>
      </c>
      <c r="Q3196" s="11" t="s">
        <v>8315</v>
      </c>
      <c r="R3196" t="s">
        <v>8357</v>
      </c>
      <c r="S3196" s="14">
        <f t="shared" si="252"/>
        <v>42182.062476851846</v>
      </c>
      <c r="T3196" s="14">
        <f t="shared" si="253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1" t="s">
        <v>8315</v>
      </c>
      <c r="R3197" t="s">
        <v>8357</v>
      </c>
      <c r="S3197" s="14">
        <f t="shared" si="252"/>
        <v>42017.594236111108</v>
      </c>
      <c r="T3197" s="14">
        <f t="shared" si="253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1" t="s">
        <v>8315</v>
      </c>
      <c r="R3198" t="s">
        <v>8357</v>
      </c>
      <c r="S3198" s="14">
        <f t="shared" si="252"/>
        <v>42157.598090277781</v>
      </c>
      <c r="T3198" s="14">
        <f t="shared" si="253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1" t="s">
        <v>8315</v>
      </c>
      <c r="R3199" t="s">
        <v>8357</v>
      </c>
      <c r="S3199" s="14">
        <f t="shared" si="252"/>
        <v>42009.493263888886</v>
      </c>
      <c r="T3199" s="14">
        <f t="shared" si="253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1" t="s">
        <v>8315</v>
      </c>
      <c r="R3200" t="s">
        <v>8357</v>
      </c>
      <c r="S3200" s="14">
        <f t="shared" si="252"/>
        <v>42013.424502314811</v>
      </c>
      <c r="T3200" s="14">
        <f t="shared" si="253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1" t="s">
        <v>8315</v>
      </c>
      <c r="R3201" t="s">
        <v>8357</v>
      </c>
      <c r="S3201" s="14">
        <f t="shared" si="252"/>
        <v>41858.761782407404</v>
      </c>
      <c r="T3201" s="14">
        <f t="shared" si="253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1" t="s">
        <v>8315</v>
      </c>
      <c r="R3202" t="s">
        <v>8357</v>
      </c>
      <c r="S3202" s="14">
        <f t="shared" si="252"/>
        <v>42460.320613425924</v>
      </c>
      <c r="T3202" s="14">
        <f t="shared" si="253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14">
        <f t="shared" si="252"/>
        <v>41861.767094907409</v>
      </c>
      <c r="T3203" s="14">
        <f t="shared" si="253"/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str">
        <f t="shared" si="251"/>
        <v>N/A</v>
      </c>
      <c r="Q3206" s="11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str">
        <f t="shared" si="251"/>
        <v>N/A</v>
      </c>
      <c r="Q3208" s="11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ref="O3210:O3273" si="255">IFERROR(ROUND(E3210/D3210*100,0),"N/A")</f>
        <v>104</v>
      </c>
      <c r="P3210">
        <f t="shared" ref="P3210:P3273" si="256">IFERROR(ROUND(E3210/L3210,2),"N/A")</f>
        <v>63.11</v>
      </c>
      <c r="Q3210" s="11" t="s">
        <v>8315</v>
      </c>
      <c r="R3210" t="s">
        <v>8316</v>
      </c>
      <c r="S3210" s="14">
        <f t="shared" ref="S3210:S3273" si="257">(((J3210/60)/60)/24)+DATE(1970,1,1)</f>
        <v>41827.605057870373</v>
      </c>
      <c r="T3210" s="14">
        <f t="shared" ref="T3210:T3273" si="258">(((I3210/60)/60)/24)+DATE(1970,1,1)</f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5"/>
        <v>119</v>
      </c>
      <c r="P3211">
        <f t="shared" si="256"/>
        <v>50.16</v>
      </c>
      <c r="Q3211" s="11" t="s">
        <v>8315</v>
      </c>
      <c r="R3211" t="s">
        <v>8316</v>
      </c>
      <c r="S3211" s="14">
        <f t="shared" si="257"/>
        <v>41778.637245370373</v>
      </c>
      <c r="T3211" s="14">
        <f t="shared" si="258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5"/>
        <v>126</v>
      </c>
      <c r="P3212">
        <f t="shared" si="256"/>
        <v>62.88</v>
      </c>
      <c r="Q3212" s="11" t="s">
        <v>8315</v>
      </c>
      <c r="R3212" t="s">
        <v>8316</v>
      </c>
      <c r="S3212" s="14">
        <f t="shared" si="257"/>
        <v>41013.936562499999</v>
      </c>
      <c r="T3212" s="14">
        <f t="shared" si="258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5"/>
        <v>120</v>
      </c>
      <c r="P3213">
        <f t="shared" si="256"/>
        <v>85.53</v>
      </c>
      <c r="Q3213" s="11" t="s">
        <v>8315</v>
      </c>
      <c r="R3213" t="s">
        <v>8316</v>
      </c>
      <c r="S3213" s="14">
        <f t="shared" si="257"/>
        <v>41834.586574074077</v>
      </c>
      <c r="T3213" s="14">
        <f t="shared" si="258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5"/>
        <v>126</v>
      </c>
      <c r="P3214">
        <f t="shared" si="256"/>
        <v>53.72</v>
      </c>
      <c r="Q3214" s="11" t="s">
        <v>8315</v>
      </c>
      <c r="R3214" t="s">
        <v>8316</v>
      </c>
      <c r="S3214" s="14">
        <f t="shared" si="257"/>
        <v>41829.795729166668</v>
      </c>
      <c r="T3214" s="14">
        <f t="shared" si="258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5"/>
        <v>100</v>
      </c>
      <c r="P3215">
        <f t="shared" si="256"/>
        <v>127.81</v>
      </c>
      <c r="Q3215" s="11" t="s">
        <v>8315</v>
      </c>
      <c r="R3215" t="s">
        <v>8316</v>
      </c>
      <c r="S3215" s="14">
        <f t="shared" si="257"/>
        <v>42171.763414351852</v>
      </c>
      <c r="T3215" s="14">
        <f t="shared" si="258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5"/>
        <v>102</v>
      </c>
      <c r="P3216">
        <f t="shared" si="256"/>
        <v>106.57</v>
      </c>
      <c r="Q3216" s="11" t="s">
        <v>8315</v>
      </c>
      <c r="R3216" t="s">
        <v>8316</v>
      </c>
      <c r="S3216" s="14">
        <f t="shared" si="257"/>
        <v>42337.792511574073</v>
      </c>
      <c r="T3216" s="14">
        <f t="shared" si="258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5"/>
        <v>100</v>
      </c>
      <c r="P3217">
        <f t="shared" si="256"/>
        <v>262.11</v>
      </c>
      <c r="Q3217" s="11" t="s">
        <v>8315</v>
      </c>
      <c r="R3217" t="s">
        <v>8316</v>
      </c>
      <c r="S3217" s="14">
        <f t="shared" si="257"/>
        <v>42219.665173611109</v>
      </c>
      <c r="T3217" s="14">
        <f t="shared" si="258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5"/>
        <v>100</v>
      </c>
      <c r="P3218">
        <f t="shared" si="256"/>
        <v>57.17</v>
      </c>
      <c r="Q3218" s="11" t="s">
        <v>8315</v>
      </c>
      <c r="R3218" t="s">
        <v>8316</v>
      </c>
      <c r="S3218" s="14">
        <f t="shared" si="257"/>
        <v>42165.462627314817</v>
      </c>
      <c r="T3218" s="14">
        <f t="shared" si="258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5"/>
        <v>116</v>
      </c>
      <c r="P3219">
        <f t="shared" si="256"/>
        <v>50.2</v>
      </c>
      <c r="Q3219" s="11" t="s">
        <v>8315</v>
      </c>
      <c r="R3219" t="s">
        <v>8316</v>
      </c>
      <c r="S3219" s="14">
        <f t="shared" si="257"/>
        <v>42648.546111111107</v>
      </c>
      <c r="T3219" s="14">
        <f t="shared" si="258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5"/>
        <v>102</v>
      </c>
      <c r="P3220">
        <f t="shared" si="256"/>
        <v>66.59</v>
      </c>
      <c r="Q3220" s="11" t="s">
        <v>8315</v>
      </c>
      <c r="R3220" t="s">
        <v>8316</v>
      </c>
      <c r="S3220" s="14">
        <f t="shared" si="257"/>
        <v>41971.002152777779</v>
      </c>
      <c r="T3220" s="14">
        <f t="shared" si="258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5"/>
        <v>100</v>
      </c>
      <c r="P3221">
        <f t="shared" si="256"/>
        <v>168.25</v>
      </c>
      <c r="Q3221" s="11" t="s">
        <v>8315</v>
      </c>
      <c r="R3221" t="s">
        <v>8316</v>
      </c>
      <c r="S3221" s="14">
        <f t="shared" si="257"/>
        <v>42050.983182870375</v>
      </c>
      <c r="T3221" s="14">
        <f t="shared" si="258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5"/>
        <v>101</v>
      </c>
      <c r="P3222">
        <f t="shared" si="256"/>
        <v>256.37</v>
      </c>
      <c r="Q3222" s="11" t="s">
        <v>8315</v>
      </c>
      <c r="R3222" t="s">
        <v>8316</v>
      </c>
      <c r="S3222" s="14">
        <f t="shared" si="257"/>
        <v>42772.833379629628</v>
      </c>
      <c r="T3222" s="14">
        <f t="shared" si="258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5"/>
        <v>103</v>
      </c>
      <c r="P3223">
        <f t="shared" si="256"/>
        <v>36.61</v>
      </c>
      <c r="Q3223" s="11" t="s">
        <v>8315</v>
      </c>
      <c r="R3223" t="s">
        <v>8316</v>
      </c>
      <c r="S3223" s="14">
        <f t="shared" si="257"/>
        <v>42155.696793981479</v>
      </c>
      <c r="T3223" s="14">
        <f t="shared" si="258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5"/>
        <v>125</v>
      </c>
      <c r="P3224">
        <f t="shared" si="256"/>
        <v>37.14</v>
      </c>
      <c r="Q3224" s="11" t="s">
        <v>8315</v>
      </c>
      <c r="R3224" t="s">
        <v>8316</v>
      </c>
      <c r="S3224" s="14">
        <f t="shared" si="257"/>
        <v>42270.582141203704</v>
      </c>
      <c r="T3224" s="14">
        <f t="shared" si="258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5"/>
        <v>110</v>
      </c>
      <c r="P3225">
        <f t="shared" si="256"/>
        <v>45.88</v>
      </c>
      <c r="Q3225" s="11" t="s">
        <v>8315</v>
      </c>
      <c r="R3225" t="s">
        <v>8316</v>
      </c>
      <c r="S3225" s="14">
        <f t="shared" si="257"/>
        <v>42206.835370370376</v>
      </c>
      <c r="T3225" s="14">
        <f t="shared" si="258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5"/>
        <v>102</v>
      </c>
      <c r="P3226">
        <f t="shared" si="256"/>
        <v>141.71</v>
      </c>
      <c r="Q3226" s="11" t="s">
        <v>8315</v>
      </c>
      <c r="R3226" t="s">
        <v>8316</v>
      </c>
      <c r="S3226" s="14">
        <f t="shared" si="257"/>
        <v>42697.850844907407</v>
      </c>
      <c r="T3226" s="14">
        <f t="shared" si="258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5"/>
        <v>102</v>
      </c>
      <c r="P3227">
        <f t="shared" si="256"/>
        <v>52.49</v>
      </c>
      <c r="Q3227" s="11" t="s">
        <v>8315</v>
      </c>
      <c r="R3227" t="s">
        <v>8316</v>
      </c>
      <c r="S3227" s="14">
        <f t="shared" si="257"/>
        <v>42503.559467592597</v>
      </c>
      <c r="T3227" s="14">
        <f t="shared" si="258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5"/>
        <v>104</v>
      </c>
      <c r="P3228">
        <f t="shared" si="256"/>
        <v>59.52</v>
      </c>
      <c r="Q3228" s="11" t="s">
        <v>8315</v>
      </c>
      <c r="R3228" t="s">
        <v>8316</v>
      </c>
      <c r="S3228" s="14">
        <f t="shared" si="257"/>
        <v>42277.583472222221</v>
      </c>
      <c r="T3228" s="14">
        <f t="shared" si="258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5"/>
        <v>125</v>
      </c>
      <c r="P3229">
        <f t="shared" si="256"/>
        <v>50</v>
      </c>
      <c r="Q3229" s="11" t="s">
        <v>8315</v>
      </c>
      <c r="R3229" t="s">
        <v>8316</v>
      </c>
      <c r="S3229" s="14">
        <f t="shared" si="257"/>
        <v>42722.882361111115</v>
      </c>
      <c r="T3229" s="14">
        <f t="shared" si="258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5"/>
        <v>102</v>
      </c>
      <c r="P3230">
        <f t="shared" si="256"/>
        <v>193.62</v>
      </c>
      <c r="Q3230" s="11" t="s">
        <v>8315</v>
      </c>
      <c r="R3230" t="s">
        <v>8316</v>
      </c>
      <c r="S3230" s="14">
        <f t="shared" si="257"/>
        <v>42323.70930555556</v>
      </c>
      <c r="T3230" s="14">
        <f t="shared" si="258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5"/>
        <v>108</v>
      </c>
      <c r="P3231">
        <f t="shared" si="256"/>
        <v>106.8</v>
      </c>
      <c r="Q3231" s="11" t="s">
        <v>8315</v>
      </c>
      <c r="R3231" t="s">
        <v>8316</v>
      </c>
      <c r="S3231" s="14">
        <f t="shared" si="257"/>
        <v>41933.291643518518</v>
      </c>
      <c r="T3231" s="14">
        <f t="shared" si="258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5"/>
        <v>110</v>
      </c>
      <c r="P3232">
        <f t="shared" si="256"/>
        <v>77.22</v>
      </c>
      <c r="Q3232" s="11" t="s">
        <v>8315</v>
      </c>
      <c r="R3232" t="s">
        <v>8316</v>
      </c>
      <c r="S3232" s="14">
        <f t="shared" si="257"/>
        <v>41898.168125000004</v>
      </c>
      <c r="T3232" s="14">
        <f t="shared" si="258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5"/>
        <v>161</v>
      </c>
      <c r="P3233">
        <f t="shared" si="256"/>
        <v>57.5</v>
      </c>
      <c r="Q3233" s="11" t="s">
        <v>8315</v>
      </c>
      <c r="R3233" t="s">
        <v>8316</v>
      </c>
      <c r="S3233" s="14">
        <f t="shared" si="257"/>
        <v>42446.943831018521</v>
      </c>
      <c r="T3233" s="14">
        <f t="shared" si="258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5"/>
        <v>131</v>
      </c>
      <c r="P3234">
        <f t="shared" si="256"/>
        <v>50.46</v>
      </c>
      <c r="Q3234" s="11" t="s">
        <v>8315</v>
      </c>
      <c r="R3234" t="s">
        <v>8316</v>
      </c>
      <c r="S3234" s="14">
        <f t="shared" si="257"/>
        <v>42463.81385416667</v>
      </c>
      <c r="T3234" s="14">
        <f t="shared" si="258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5"/>
        <v>119</v>
      </c>
      <c r="P3235">
        <f t="shared" si="256"/>
        <v>97.38</v>
      </c>
      <c r="Q3235" s="11" t="s">
        <v>8315</v>
      </c>
      <c r="R3235" t="s">
        <v>8316</v>
      </c>
      <c r="S3235" s="14">
        <f t="shared" si="257"/>
        <v>42766.805034722223</v>
      </c>
      <c r="T3235" s="14">
        <f t="shared" si="258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5"/>
        <v>100</v>
      </c>
      <c r="P3236">
        <f t="shared" si="256"/>
        <v>34.92</v>
      </c>
      <c r="Q3236" s="11" t="s">
        <v>8315</v>
      </c>
      <c r="R3236" t="s">
        <v>8316</v>
      </c>
      <c r="S3236" s="14">
        <f t="shared" si="257"/>
        <v>42734.789444444439</v>
      </c>
      <c r="T3236" s="14">
        <f t="shared" si="258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5"/>
        <v>103</v>
      </c>
      <c r="P3237">
        <f t="shared" si="256"/>
        <v>85.53</v>
      </c>
      <c r="Q3237" s="11" t="s">
        <v>8315</v>
      </c>
      <c r="R3237" t="s">
        <v>8316</v>
      </c>
      <c r="S3237" s="14">
        <f t="shared" si="257"/>
        <v>42522.347812499997</v>
      </c>
      <c r="T3237" s="14">
        <f t="shared" si="258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5"/>
        <v>101</v>
      </c>
      <c r="P3238">
        <f t="shared" si="256"/>
        <v>182.91</v>
      </c>
      <c r="Q3238" s="11" t="s">
        <v>8315</v>
      </c>
      <c r="R3238" t="s">
        <v>8316</v>
      </c>
      <c r="S3238" s="14">
        <f t="shared" si="257"/>
        <v>42702.917048611111</v>
      </c>
      <c r="T3238" s="14">
        <f t="shared" si="258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5"/>
        <v>101</v>
      </c>
      <c r="P3239">
        <f t="shared" si="256"/>
        <v>131.13999999999999</v>
      </c>
      <c r="Q3239" s="11" t="s">
        <v>8315</v>
      </c>
      <c r="R3239" t="s">
        <v>8316</v>
      </c>
      <c r="S3239" s="14">
        <f t="shared" si="257"/>
        <v>42252.474351851852</v>
      </c>
      <c r="T3239" s="14">
        <f t="shared" si="258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5"/>
        <v>112</v>
      </c>
      <c r="P3240">
        <f t="shared" si="256"/>
        <v>39.81</v>
      </c>
      <c r="Q3240" s="11" t="s">
        <v>8315</v>
      </c>
      <c r="R3240" t="s">
        <v>8316</v>
      </c>
      <c r="S3240" s="14">
        <f t="shared" si="257"/>
        <v>42156.510393518518</v>
      </c>
      <c r="T3240" s="14">
        <f t="shared" si="258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5"/>
        <v>106</v>
      </c>
      <c r="P3241">
        <f t="shared" si="256"/>
        <v>59.7</v>
      </c>
      <c r="Q3241" s="11" t="s">
        <v>8315</v>
      </c>
      <c r="R3241" t="s">
        <v>8316</v>
      </c>
      <c r="S3241" s="14">
        <f t="shared" si="257"/>
        <v>42278.089039351849</v>
      </c>
      <c r="T3241" s="14">
        <f t="shared" si="258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5"/>
        <v>101</v>
      </c>
      <c r="P3242">
        <f t="shared" si="256"/>
        <v>88.74</v>
      </c>
      <c r="Q3242" s="11" t="s">
        <v>8315</v>
      </c>
      <c r="R3242" t="s">
        <v>8316</v>
      </c>
      <c r="S3242" s="14">
        <f t="shared" si="257"/>
        <v>42754.693842592591</v>
      </c>
      <c r="T3242" s="14">
        <f t="shared" si="258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5"/>
        <v>115</v>
      </c>
      <c r="P3243">
        <f t="shared" si="256"/>
        <v>58.69</v>
      </c>
      <c r="Q3243" s="11" t="s">
        <v>8315</v>
      </c>
      <c r="R3243" t="s">
        <v>8316</v>
      </c>
      <c r="S3243" s="14">
        <f t="shared" si="257"/>
        <v>41893.324884259258</v>
      </c>
      <c r="T3243" s="14">
        <f t="shared" si="258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5"/>
        <v>127</v>
      </c>
      <c r="P3244">
        <f t="shared" si="256"/>
        <v>69.569999999999993</v>
      </c>
      <c r="Q3244" s="11" t="s">
        <v>8315</v>
      </c>
      <c r="R3244" t="s">
        <v>8316</v>
      </c>
      <c r="S3244" s="14">
        <f t="shared" si="257"/>
        <v>41871.755694444444</v>
      </c>
      <c r="T3244" s="14">
        <f t="shared" si="258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>
        <f t="shared" si="256"/>
        <v>115.87</v>
      </c>
      <c r="Q3245" s="11" t="s">
        <v>8315</v>
      </c>
      <c r="R3245" t="s">
        <v>8316</v>
      </c>
      <c r="S3245" s="14">
        <f t="shared" si="257"/>
        <v>42262.096782407403</v>
      </c>
      <c r="T3245" s="14">
        <f t="shared" si="258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5"/>
        <v>103</v>
      </c>
      <c r="P3246">
        <f t="shared" si="256"/>
        <v>23.87</v>
      </c>
      <c r="Q3246" s="11" t="s">
        <v>8315</v>
      </c>
      <c r="R3246" t="s">
        <v>8316</v>
      </c>
      <c r="S3246" s="14">
        <f t="shared" si="257"/>
        <v>42675.694236111114</v>
      </c>
      <c r="T3246" s="14">
        <f t="shared" si="258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>
        <f t="shared" si="256"/>
        <v>81.13</v>
      </c>
      <c r="Q3247" s="11" t="s">
        <v>8315</v>
      </c>
      <c r="R3247" t="s">
        <v>8316</v>
      </c>
      <c r="S3247" s="14">
        <f t="shared" si="257"/>
        <v>42135.60020833333</v>
      </c>
      <c r="T3247" s="14">
        <f t="shared" si="258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>
        <f t="shared" si="256"/>
        <v>57.63</v>
      </c>
      <c r="Q3248" s="11" t="s">
        <v>8315</v>
      </c>
      <c r="R3248" t="s">
        <v>8316</v>
      </c>
      <c r="S3248" s="14">
        <f t="shared" si="257"/>
        <v>42230.472222222219</v>
      </c>
      <c r="T3248" s="14">
        <f t="shared" si="258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5"/>
        <v>106</v>
      </c>
      <c r="P3249">
        <f t="shared" si="256"/>
        <v>46.43</v>
      </c>
      <c r="Q3249" s="11" t="s">
        <v>8315</v>
      </c>
      <c r="R3249" t="s">
        <v>8316</v>
      </c>
      <c r="S3249" s="14">
        <f t="shared" si="257"/>
        <v>42167.434166666666</v>
      </c>
      <c r="T3249" s="14">
        <f t="shared" si="258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>
        <f t="shared" si="256"/>
        <v>60.48</v>
      </c>
      <c r="Q3250" s="11" t="s">
        <v>8315</v>
      </c>
      <c r="R3250" t="s">
        <v>8316</v>
      </c>
      <c r="S3250" s="14">
        <f t="shared" si="257"/>
        <v>42068.888391203705</v>
      </c>
      <c r="T3250" s="14">
        <f t="shared" si="258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>
        <f t="shared" si="256"/>
        <v>65.58</v>
      </c>
      <c r="Q3251" s="11" t="s">
        <v>8315</v>
      </c>
      <c r="R3251" t="s">
        <v>8316</v>
      </c>
      <c r="S3251" s="14">
        <f t="shared" si="257"/>
        <v>42145.746689814812</v>
      </c>
      <c r="T3251" s="14">
        <f t="shared" si="258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>
        <f t="shared" si="256"/>
        <v>119.19</v>
      </c>
      <c r="Q3252" s="11" t="s">
        <v>8315</v>
      </c>
      <c r="R3252" t="s">
        <v>8316</v>
      </c>
      <c r="S3252" s="14">
        <f t="shared" si="257"/>
        <v>41918.742175925923</v>
      </c>
      <c r="T3252" s="14">
        <f t="shared" si="258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>
        <f t="shared" si="256"/>
        <v>83.05</v>
      </c>
      <c r="Q3253" s="11" t="s">
        <v>8315</v>
      </c>
      <c r="R3253" t="s">
        <v>8316</v>
      </c>
      <c r="S3253" s="14">
        <f t="shared" si="257"/>
        <v>42146.731087962966</v>
      </c>
      <c r="T3253" s="14">
        <f t="shared" si="258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5"/>
        <v>128</v>
      </c>
      <c r="P3254">
        <f t="shared" si="256"/>
        <v>57.52</v>
      </c>
      <c r="Q3254" s="11" t="s">
        <v>8315</v>
      </c>
      <c r="R3254" t="s">
        <v>8316</v>
      </c>
      <c r="S3254" s="14">
        <f t="shared" si="257"/>
        <v>42590.472685185188</v>
      </c>
      <c r="T3254" s="14">
        <f t="shared" si="258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>
        <f t="shared" si="256"/>
        <v>177.09</v>
      </c>
      <c r="Q3255" s="11" t="s">
        <v>8315</v>
      </c>
      <c r="R3255" t="s">
        <v>8316</v>
      </c>
      <c r="S3255" s="14">
        <f t="shared" si="257"/>
        <v>42602.576712962968</v>
      </c>
      <c r="T3255" s="14">
        <f t="shared" si="258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5"/>
        <v>101</v>
      </c>
      <c r="P3256">
        <f t="shared" si="256"/>
        <v>70.77</v>
      </c>
      <c r="Q3256" s="11" t="s">
        <v>8315</v>
      </c>
      <c r="R3256" t="s">
        <v>8316</v>
      </c>
      <c r="S3256" s="14">
        <f t="shared" si="257"/>
        <v>42059.085752314815</v>
      </c>
      <c r="T3256" s="14">
        <f t="shared" si="258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5"/>
        <v>175</v>
      </c>
      <c r="P3257">
        <f t="shared" si="256"/>
        <v>29.17</v>
      </c>
      <c r="Q3257" s="11" t="s">
        <v>8315</v>
      </c>
      <c r="R3257" t="s">
        <v>8316</v>
      </c>
      <c r="S3257" s="14">
        <f t="shared" si="257"/>
        <v>41889.768229166664</v>
      </c>
      <c r="T3257" s="14">
        <f t="shared" si="258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>
        <f t="shared" si="256"/>
        <v>72.760000000000005</v>
      </c>
      <c r="Q3258" s="11" t="s">
        <v>8315</v>
      </c>
      <c r="R3258" t="s">
        <v>8316</v>
      </c>
      <c r="S3258" s="14">
        <f t="shared" si="257"/>
        <v>42144.573807870373</v>
      </c>
      <c r="T3258" s="14">
        <f t="shared" si="258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>
        <f t="shared" si="256"/>
        <v>51.85</v>
      </c>
      <c r="Q3259" s="11" t="s">
        <v>8315</v>
      </c>
      <c r="R3259" t="s">
        <v>8316</v>
      </c>
      <c r="S3259" s="14">
        <f t="shared" si="257"/>
        <v>42758.559629629628</v>
      </c>
      <c r="T3259" s="14">
        <f t="shared" si="258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>
        <f t="shared" si="256"/>
        <v>98.2</v>
      </c>
      <c r="Q3260" s="11" t="s">
        <v>8315</v>
      </c>
      <c r="R3260" t="s">
        <v>8316</v>
      </c>
      <c r="S3260" s="14">
        <f t="shared" si="257"/>
        <v>41982.887280092589</v>
      </c>
      <c r="T3260" s="14">
        <f t="shared" si="258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>
        <f t="shared" si="256"/>
        <v>251.74</v>
      </c>
      <c r="Q3261" s="11" t="s">
        <v>8315</v>
      </c>
      <c r="R3261" t="s">
        <v>8316</v>
      </c>
      <c r="S3261" s="14">
        <f t="shared" si="257"/>
        <v>42614.760937500003</v>
      </c>
      <c r="T3261" s="14">
        <f t="shared" si="258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6"/>
        <v>74.819999999999993</v>
      </c>
      <c r="Q3262" s="11" t="s">
        <v>8315</v>
      </c>
      <c r="R3262" t="s">
        <v>8316</v>
      </c>
      <c r="S3262" s="14">
        <f t="shared" si="257"/>
        <v>42303.672662037032</v>
      </c>
      <c r="T3262" s="14">
        <f t="shared" si="258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6"/>
        <v>67.650000000000006</v>
      </c>
      <c r="Q3263" s="11" t="s">
        <v>8315</v>
      </c>
      <c r="R3263" t="s">
        <v>8316</v>
      </c>
      <c r="S3263" s="14">
        <f t="shared" si="257"/>
        <v>42171.725416666668</v>
      </c>
      <c r="T3263" s="14">
        <f t="shared" si="258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6"/>
        <v>93.81</v>
      </c>
      <c r="Q3264" s="11" t="s">
        <v>8315</v>
      </c>
      <c r="R3264" t="s">
        <v>8316</v>
      </c>
      <c r="S3264" s="14">
        <f t="shared" si="257"/>
        <v>41964.315532407403</v>
      </c>
      <c r="T3264" s="14">
        <f t="shared" si="258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6"/>
        <v>41.24</v>
      </c>
      <c r="Q3265" s="11" t="s">
        <v>8315</v>
      </c>
      <c r="R3265" t="s">
        <v>8316</v>
      </c>
      <c r="S3265" s="14">
        <f t="shared" si="257"/>
        <v>42284.516064814816</v>
      </c>
      <c r="T3265" s="14">
        <f t="shared" si="258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>
        <f t="shared" si="256"/>
        <v>52.55</v>
      </c>
      <c r="Q3266" s="11" t="s">
        <v>8315</v>
      </c>
      <c r="R3266" t="s">
        <v>8316</v>
      </c>
      <c r="S3266" s="14">
        <f t="shared" si="257"/>
        <v>42016.800208333334</v>
      </c>
      <c r="T3266" s="14">
        <f t="shared" si="258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1" t="s">
        <v>8315</v>
      </c>
      <c r="R3267" t="s">
        <v>8316</v>
      </c>
      <c r="S3267" s="14">
        <f t="shared" si="257"/>
        <v>42311.711979166663</v>
      </c>
      <c r="T3267" s="14">
        <f t="shared" si="258"/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ref="O3274:O3337" si="260">IFERROR(ROUND(E3274/D3274*100,0),"N/A")</f>
        <v>154</v>
      </c>
      <c r="P3274">
        <f t="shared" ref="P3274:P3337" si="261">IFERROR(ROUND(E3274/L3274,2),"N/A")</f>
        <v>106.5</v>
      </c>
      <c r="Q3274" s="11" t="s">
        <v>8315</v>
      </c>
      <c r="R3274" t="s">
        <v>8316</v>
      </c>
      <c r="S3274" s="14">
        <f t="shared" ref="S3274:S3337" si="262">(((J3274/60)/60)/24)+DATE(1970,1,1)</f>
        <v>42284.500104166669</v>
      </c>
      <c r="T3274" s="14">
        <f t="shared" ref="T3274:T3337" si="263">(((I3274/60)/60)/24)+DATE(1970,1,1)</f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0"/>
        <v>107</v>
      </c>
      <c r="P3275">
        <f t="shared" si="261"/>
        <v>204.57</v>
      </c>
      <c r="Q3275" s="11" t="s">
        <v>8315</v>
      </c>
      <c r="R3275" t="s">
        <v>8316</v>
      </c>
      <c r="S3275" s="14">
        <f t="shared" si="262"/>
        <v>42611.801412037035</v>
      </c>
      <c r="T3275" s="14">
        <f t="shared" si="263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0"/>
        <v>101</v>
      </c>
      <c r="P3276">
        <f t="shared" si="261"/>
        <v>54.91</v>
      </c>
      <c r="Q3276" s="11" t="s">
        <v>8315</v>
      </c>
      <c r="R3276" t="s">
        <v>8316</v>
      </c>
      <c r="S3276" s="14">
        <f t="shared" si="262"/>
        <v>42400.704537037032</v>
      </c>
      <c r="T3276" s="14">
        <f t="shared" si="263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0"/>
        <v>100</v>
      </c>
      <c r="P3277">
        <f t="shared" si="261"/>
        <v>150.41999999999999</v>
      </c>
      <c r="Q3277" s="11" t="s">
        <v>8315</v>
      </c>
      <c r="R3277" t="s">
        <v>8316</v>
      </c>
      <c r="S3277" s="14">
        <f t="shared" si="262"/>
        <v>42017.88045138889</v>
      </c>
      <c r="T3277" s="14">
        <f t="shared" si="263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0"/>
        <v>117</v>
      </c>
      <c r="P3278">
        <f t="shared" si="261"/>
        <v>52.58</v>
      </c>
      <c r="Q3278" s="11" t="s">
        <v>8315</v>
      </c>
      <c r="R3278" t="s">
        <v>8316</v>
      </c>
      <c r="S3278" s="14">
        <f t="shared" si="262"/>
        <v>42426.949988425928</v>
      </c>
      <c r="T3278" s="14">
        <f t="shared" si="263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60"/>
        <v>109</v>
      </c>
      <c r="P3279">
        <f t="shared" si="261"/>
        <v>54.3</v>
      </c>
      <c r="Q3279" s="11" t="s">
        <v>8315</v>
      </c>
      <c r="R3279" t="s">
        <v>8316</v>
      </c>
      <c r="S3279" s="14">
        <f t="shared" si="262"/>
        <v>41931.682939814818</v>
      </c>
      <c r="T3279" s="14">
        <f t="shared" si="263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60"/>
        <v>103</v>
      </c>
      <c r="P3280">
        <f t="shared" si="261"/>
        <v>76.03</v>
      </c>
      <c r="Q3280" s="11" t="s">
        <v>8315</v>
      </c>
      <c r="R3280" t="s">
        <v>8316</v>
      </c>
      <c r="S3280" s="14">
        <f t="shared" si="262"/>
        <v>42124.848414351851</v>
      </c>
      <c r="T3280" s="14">
        <f t="shared" si="263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0"/>
        <v>114</v>
      </c>
      <c r="P3281">
        <f t="shared" si="261"/>
        <v>105.21</v>
      </c>
      <c r="Q3281" s="11" t="s">
        <v>8315</v>
      </c>
      <c r="R3281" t="s">
        <v>8316</v>
      </c>
      <c r="S3281" s="14">
        <f t="shared" si="262"/>
        <v>42431.102534722217</v>
      </c>
      <c r="T3281" s="14">
        <f t="shared" si="263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0"/>
        <v>103</v>
      </c>
      <c r="P3282">
        <f t="shared" si="261"/>
        <v>68.67</v>
      </c>
      <c r="Q3282" s="11" t="s">
        <v>8315</v>
      </c>
      <c r="R3282" t="s">
        <v>8316</v>
      </c>
      <c r="S3282" s="14">
        <f t="shared" si="262"/>
        <v>42121.756921296299</v>
      </c>
      <c r="T3282" s="14">
        <f t="shared" si="263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0"/>
        <v>122</v>
      </c>
      <c r="P3283">
        <f t="shared" si="261"/>
        <v>129.36000000000001</v>
      </c>
      <c r="Q3283" s="11" t="s">
        <v>8315</v>
      </c>
      <c r="R3283" t="s">
        <v>8316</v>
      </c>
      <c r="S3283" s="14">
        <f t="shared" si="262"/>
        <v>42219.019733796296</v>
      </c>
      <c r="T3283" s="14">
        <f t="shared" si="263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0"/>
        <v>103</v>
      </c>
      <c r="P3284">
        <f t="shared" si="261"/>
        <v>134.26</v>
      </c>
      <c r="Q3284" s="11" t="s">
        <v>8315</v>
      </c>
      <c r="R3284" t="s">
        <v>8316</v>
      </c>
      <c r="S3284" s="14">
        <f t="shared" si="262"/>
        <v>42445.19430555556</v>
      </c>
      <c r="T3284" s="14">
        <f t="shared" si="263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60"/>
        <v>105</v>
      </c>
      <c r="P3285">
        <f t="shared" si="261"/>
        <v>17.829999999999998</v>
      </c>
      <c r="Q3285" s="11" t="s">
        <v>8315</v>
      </c>
      <c r="R3285" t="s">
        <v>8316</v>
      </c>
      <c r="S3285" s="14">
        <f t="shared" si="262"/>
        <v>42379.74418981481</v>
      </c>
      <c r="T3285" s="14">
        <f t="shared" si="263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0"/>
        <v>102</v>
      </c>
      <c r="P3286">
        <f t="shared" si="261"/>
        <v>203.2</v>
      </c>
      <c r="Q3286" s="11" t="s">
        <v>8315</v>
      </c>
      <c r="R3286" t="s">
        <v>8316</v>
      </c>
      <c r="S3286" s="14">
        <f t="shared" si="262"/>
        <v>42380.884872685187</v>
      </c>
      <c r="T3286" s="14">
        <f t="shared" si="263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0"/>
        <v>112</v>
      </c>
      <c r="P3287">
        <f t="shared" si="261"/>
        <v>69.19</v>
      </c>
      <c r="Q3287" s="11" t="s">
        <v>8315</v>
      </c>
      <c r="R3287" t="s">
        <v>8316</v>
      </c>
      <c r="S3287" s="14">
        <f t="shared" si="262"/>
        <v>42762.942430555559</v>
      </c>
      <c r="T3287" s="14">
        <f t="shared" si="263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0"/>
        <v>102</v>
      </c>
      <c r="P3288">
        <f t="shared" si="261"/>
        <v>125.12</v>
      </c>
      <c r="Q3288" s="11" t="s">
        <v>8315</v>
      </c>
      <c r="R3288" t="s">
        <v>8316</v>
      </c>
      <c r="S3288" s="14">
        <f t="shared" si="262"/>
        <v>42567.840069444443</v>
      </c>
      <c r="T3288" s="14">
        <f t="shared" si="263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0"/>
        <v>100</v>
      </c>
      <c r="P3289">
        <f t="shared" si="261"/>
        <v>73.53</v>
      </c>
      <c r="Q3289" s="11" t="s">
        <v>8315</v>
      </c>
      <c r="R3289" t="s">
        <v>8316</v>
      </c>
      <c r="S3289" s="14">
        <f t="shared" si="262"/>
        <v>42311.750324074077</v>
      </c>
      <c r="T3289" s="14">
        <f t="shared" si="263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60"/>
        <v>100</v>
      </c>
      <c r="P3290">
        <f t="shared" si="261"/>
        <v>48.44</v>
      </c>
      <c r="Q3290" s="11" t="s">
        <v>8315</v>
      </c>
      <c r="R3290" t="s">
        <v>8316</v>
      </c>
      <c r="S3290" s="14">
        <f t="shared" si="262"/>
        <v>42505.774479166663</v>
      </c>
      <c r="T3290" s="14">
        <f t="shared" si="263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60"/>
        <v>133</v>
      </c>
      <c r="P3291">
        <f t="shared" si="261"/>
        <v>26.61</v>
      </c>
      <c r="Q3291" s="11" t="s">
        <v>8315</v>
      </c>
      <c r="R3291" t="s">
        <v>8316</v>
      </c>
      <c r="S3291" s="14">
        <f t="shared" si="262"/>
        <v>42758.368078703701</v>
      </c>
      <c r="T3291" s="14">
        <f t="shared" si="263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60"/>
        <v>121</v>
      </c>
      <c r="P3292">
        <f t="shared" si="261"/>
        <v>33.67</v>
      </c>
      <c r="Q3292" s="11" t="s">
        <v>8315</v>
      </c>
      <c r="R3292" t="s">
        <v>8316</v>
      </c>
      <c r="S3292" s="14">
        <f t="shared" si="262"/>
        <v>42775.51494212963</v>
      </c>
      <c r="T3292" s="14">
        <f t="shared" si="263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0"/>
        <v>114</v>
      </c>
      <c r="P3293">
        <f t="shared" si="261"/>
        <v>40.71</v>
      </c>
      <c r="Q3293" s="11" t="s">
        <v>8315</v>
      </c>
      <c r="R3293" t="s">
        <v>8316</v>
      </c>
      <c r="S3293" s="14">
        <f t="shared" si="262"/>
        <v>42232.702546296292</v>
      </c>
      <c r="T3293" s="14">
        <f t="shared" si="263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0"/>
        <v>286</v>
      </c>
      <c r="P3294">
        <f t="shared" si="261"/>
        <v>19.27</v>
      </c>
      <c r="Q3294" s="11" t="s">
        <v>8315</v>
      </c>
      <c r="R3294" t="s">
        <v>8316</v>
      </c>
      <c r="S3294" s="14">
        <f t="shared" si="262"/>
        <v>42282.770231481481</v>
      </c>
      <c r="T3294" s="14">
        <f t="shared" si="263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0"/>
        <v>170</v>
      </c>
      <c r="P3295">
        <f t="shared" si="261"/>
        <v>84.29</v>
      </c>
      <c r="Q3295" s="11" t="s">
        <v>8315</v>
      </c>
      <c r="R3295" t="s">
        <v>8316</v>
      </c>
      <c r="S3295" s="14">
        <f t="shared" si="262"/>
        <v>42768.425370370373</v>
      </c>
      <c r="T3295" s="14">
        <f t="shared" si="263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0"/>
        <v>118</v>
      </c>
      <c r="P3296">
        <f t="shared" si="261"/>
        <v>29.58</v>
      </c>
      <c r="Q3296" s="11" t="s">
        <v>8315</v>
      </c>
      <c r="R3296" t="s">
        <v>8316</v>
      </c>
      <c r="S3296" s="14">
        <f t="shared" si="262"/>
        <v>42141.541134259256</v>
      </c>
      <c r="T3296" s="14">
        <f t="shared" si="263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0"/>
        <v>103</v>
      </c>
      <c r="P3297">
        <f t="shared" si="261"/>
        <v>26.67</v>
      </c>
      <c r="Q3297" s="11" t="s">
        <v>8315</v>
      </c>
      <c r="R3297" t="s">
        <v>8316</v>
      </c>
      <c r="S3297" s="14">
        <f t="shared" si="262"/>
        <v>42609.442465277782</v>
      </c>
      <c r="T3297" s="14">
        <f t="shared" si="263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0"/>
        <v>144</v>
      </c>
      <c r="P3298">
        <f t="shared" si="261"/>
        <v>45.98</v>
      </c>
      <c r="Q3298" s="11" t="s">
        <v>8315</v>
      </c>
      <c r="R3298" t="s">
        <v>8316</v>
      </c>
      <c r="S3298" s="14">
        <f t="shared" si="262"/>
        <v>42309.756620370375</v>
      </c>
      <c r="T3298" s="14">
        <f t="shared" si="263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0"/>
        <v>100</v>
      </c>
      <c r="P3299">
        <f t="shared" si="261"/>
        <v>125.09</v>
      </c>
      <c r="Q3299" s="11" t="s">
        <v>8315</v>
      </c>
      <c r="R3299" t="s">
        <v>8316</v>
      </c>
      <c r="S3299" s="14">
        <f t="shared" si="262"/>
        <v>42193.771481481483</v>
      </c>
      <c r="T3299" s="14">
        <f t="shared" si="263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0"/>
        <v>102</v>
      </c>
      <c r="P3300">
        <f t="shared" si="261"/>
        <v>141.29</v>
      </c>
      <c r="Q3300" s="11" t="s">
        <v>8315</v>
      </c>
      <c r="R3300" t="s">
        <v>8316</v>
      </c>
      <c r="S3300" s="14">
        <f t="shared" si="262"/>
        <v>42239.957962962959</v>
      </c>
      <c r="T3300" s="14">
        <f t="shared" si="263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0"/>
        <v>116</v>
      </c>
      <c r="P3301">
        <f t="shared" si="261"/>
        <v>55.33</v>
      </c>
      <c r="Q3301" s="11" t="s">
        <v>8315</v>
      </c>
      <c r="R3301" t="s">
        <v>8316</v>
      </c>
      <c r="S3301" s="14">
        <f t="shared" si="262"/>
        <v>42261.917395833334</v>
      </c>
      <c r="T3301" s="14">
        <f t="shared" si="263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0"/>
        <v>136</v>
      </c>
      <c r="P3302">
        <f t="shared" si="261"/>
        <v>46.42</v>
      </c>
      <c r="Q3302" s="11" t="s">
        <v>8315</v>
      </c>
      <c r="R3302" t="s">
        <v>8316</v>
      </c>
      <c r="S3302" s="14">
        <f t="shared" si="262"/>
        <v>42102.743773148148</v>
      </c>
      <c r="T3302" s="14">
        <f t="shared" si="263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0"/>
        <v>133</v>
      </c>
      <c r="P3303">
        <f t="shared" si="261"/>
        <v>57.2</v>
      </c>
      <c r="Q3303" s="11" t="s">
        <v>8315</v>
      </c>
      <c r="R3303" t="s">
        <v>8316</v>
      </c>
      <c r="S3303" s="14">
        <f t="shared" si="262"/>
        <v>42538.73583333334</v>
      </c>
      <c r="T3303" s="14">
        <f t="shared" si="263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0"/>
        <v>103</v>
      </c>
      <c r="P3304">
        <f t="shared" si="261"/>
        <v>173.7</v>
      </c>
      <c r="Q3304" s="11" t="s">
        <v>8315</v>
      </c>
      <c r="R3304" t="s">
        <v>8316</v>
      </c>
      <c r="S3304" s="14">
        <f t="shared" si="262"/>
        <v>42681.35157407407</v>
      </c>
      <c r="T3304" s="14">
        <f t="shared" si="263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0"/>
        <v>116</v>
      </c>
      <c r="P3305">
        <f t="shared" si="261"/>
        <v>59.6</v>
      </c>
      <c r="Q3305" s="11" t="s">
        <v>8315</v>
      </c>
      <c r="R3305" t="s">
        <v>8316</v>
      </c>
      <c r="S3305" s="14">
        <f t="shared" si="262"/>
        <v>42056.65143518518</v>
      </c>
      <c r="T3305" s="14">
        <f t="shared" si="263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0"/>
        <v>105</v>
      </c>
      <c r="P3306">
        <f t="shared" si="261"/>
        <v>89.59</v>
      </c>
      <c r="Q3306" s="11" t="s">
        <v>8315</v>
      </c>
      <c r="R3306" t="s">
        <v>8316</v>
      </c>
      <c r="S3306" s="14">
        <f t="shared" si="262"/>
        <v>42696.624444444446</v>
      </c>
      <c r="T3306" s="14">
        <f t="shared" si="263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0"/>
        <v>102</v>
      </c>
      <c r="P3307">
        <f t="shared" si="261"/>
        <v>204.05</v>
      </c>
      <c r="Q3307" s="11" t="s">
        <v>8315</v>
      </c>
      <c r="R3307" t="s">
        <v>8316</v>
      </c>
      <c r="S3307" s="14">
        <f t="shared" si="262"/>
        <v>42186.855879629627</v>
      </c>
      <c r="T3307" s="14">
        <f t="shared" si="263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0"/>
        <v>175</v>
      </c>
      <c r="P3308">
        <f t="shared" si="261"/>
        <v>48.7</v>
      </c>
      <c r="Q3308" s="11" t="s">
        <v>8315</v>
      </c>
      <c r="R3308" t="s">
        <v>8316</v>
      </c>
      <c r="S3308" s="14">
        <f t="shared" si="262"/>
        <v>42493.219236111108</v>
      </c>
      <c r="T3308" s="14">
        <f t="shared" si="263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107</v>
      </c>
      <c r="P3309">
        <f t="shared" si="261"/>
        <v>53.34</v>
      </c>
      <c r="Q3309" s="11" t="s">
        <v>8315</v>
      </c>
      <c r="R3309" t="s">
        <v>8316</v>
      </c>
      <c r="S3309" s="14">
        <f t="shared" si="262"/>
        <v>42475.057164351849</v>
      </c>
      <c r="T3309" s="14">
        <f t="shared" si="263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122</v>
      </c>
      <c r="P3310">
        <f t="shared" si="261"/>
        <v>75.09</v>
      </c>
      <c r="Q3310" s="11" t="s">
        <v>8315</v>
      </c>
      <c r="R3310" t="s">
        <v>8316</v>
      </c>
      <c r="S3310" s="14">
        <f t="shared" si="262"/>
        <v>42452.876909722225</v>
      </c>
      <c r="T3310" s="14">
        <f t="shared" si="263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0"/>
        <v>159</v>
      </c>
      <c r="P3311">
        <f t="shared" si="261"/>
        <v>18</v>
      </c>
      <c r="Q3311" s="11" t="s">
        <v>8315</v>
      </c>
      <c r="R3311" t="s">
        <v>8316</v>
      </c>
      <c r="S3311" s="14">
        <f t="shared" si="262"/>
        <v>42628.650208333333</v>
      </c>
      <c r="T3311" s="14">
        <f t="shared" si="263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100</v>
      </c>
      <c r="P3312">
        <f t="shared" si="261"/>
        <v>209.84</v>
      </c>
      <c r="Q3312" s="11" t="s">
        <v>8315</v>
      </c>
      <c r="R3312" t="s">
        <v>8316</v>
      </c>
      <c r="S3312" s="14">
        <f t="shared" si="262"/>
        <v>42253.928530092591</v>
      </c>
      <c r="T3312" s="14">
        <f t="shared" si="263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110</v>
      </c>
      <c r="P3313">
        <f t="shared" si="261"/>
        <v>61.02</v>
      </c>
      <c r="Q3313" s="11" t="s">
        <v>8315</v>
      </c>
      <c r="R3313" t="s">
        <v>8316</v>
      </c>
      <c r="S3313" s="14">
        <f t="shared" si="262"/>
        <v>42264.29178240741</v>
      </c>
      <c r="T3313" s="14">
        <f t="shared" si="263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100</v>
      </c>
      <c r="P3314">
        <f t="shared" si="261"/>
        <v>61</v>
      </c>
      <c r="Q3314" s="11" t="s">
        <v>8315</v>
      </c>
      <c r="R3314" t="s">
        <v>8316</v>
      </c>
      <c r="S3314" s="14">
        <f t="shared" si="262"/>
        <v>42664.809560185182</v>
      </c>
      <c r="T3314" s="14">
        <f t="shared" si="263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116</v>
      </c>
      <c r="P3315">
        <f t="shared" si="261"/>
        <v>80.03</v>
      </c>
      <c r="Q3315" s="11" t="s">
        <v>8315</v>
      </c>
      <c r="R3315" t="s">
        <v>8316</v>
      </c>
      <c r="S3315" s="14">
        <f t="shared" si="262"/>
        <v>42382.244409722218</v>
      </c>
      <c r="T3315" s="14">
        <f t="shared" si="263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0"/>
        <v>211</v>
      </c>
      <c r="P3316">
        <f t="shared" si="261"/>
        <v>29.07</v>
      </c>
      <c r="Q3316" s="11" t="s">
        <v>8315</v>
      </c>
      <c r="R3316" t="s">
        <v>8316</v>
      </c>
      <c r="S3316" s="14">
        <f t="shared" si="262"/>
        <v>42105.267488425925</v>
      </c>
      <c r="T3316" s="14">
        <f t="shared" si="263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0"/>
        <v>110</v>
      </c>
      <c r="P3317">
        <f t="shared" si="261"/>
        <v>49.44</v>
      </c>
      <c r="Q3317" s="11" t="s">
        <v>8315</v>
      </c>
      <c r="R3317" t="s">
        <v>8316</v>
      </c>
      <c r="S3317" s="14">
        <f t="shared" si="262"/>
        <v>42466.303715277783</v>
      </c>
      <c r="T3317" s="14">
        <f t="shared" si="263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>
        <f t="shared" si="261"/>
        <v>93.98</v>
      </c>
      <c r="Q3318" s="11" t="s">
        <v>8315</v>
      </c>
      <c r="R3318" t="s">
        <v>8316</v>
      </c>
      <c r="S3318" s="14">
        <f t="shared" si="262"/>
        <v>41826.871238425927</v>
      </c>
      <c r="T3318" s="14">
        <f t="shared" si="263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>
        <f t="shared" si="261"/>
        <v>61.94</v>
      </c>
      <c r="Q3319" s="11" t="s">
        <v>8315</v>
      </c>
      <c r="R3319" t="s">
        <v>8316</v>
      </c>
      <c r="S3319" s="14">
        <f t="shared" si="262"/>
        <v>42499.039629629624</v>
      </c>
      <c r="T3319" s="14">
        <f t="shared" si="263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>
        <f t="shared" si="261"/>
        <v>78.5</v>
      </c>
      <c r="Q3320" s="11" t="s">
        <v>8315</v>
      </c>
      <c r="R3320" t="s">
        <v>8316</v>
      </c>
      <c r="S3320" s="14">
        <f t="shared" si="262"/>
        <v>42431.302002314813</v>
      </c>
      <c r="T3320" s="14">
        <f t="shared" si="263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0"/>
        <v>108</v>
      </c>
      <c r="P3321">
        <f t="shared" si="261"/>
        <v>33.75</v>
      </c>
      <c r="Q3321" s="11" t="s">
        <v>8315</v>
      </c>
      <c r="R3321" t="s">
        <v>8316</v>
      </c>
      <c r="S3321" s="14">
        <f t="shared" si="262"/>
        <v>41990.585486111115</v>
      </c>
      <c r="T3321" s="14">
        <f t="shared" si="263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>
        <f t="shared" si="261"/>
        <v>66.45</v>
      </c>
      <c r="Q3322" s="11" t="s">
        <v>8315</v>
      </c>
      <c r="R3322" t="s">
        <v>8316</v>
      </c>
      <c r="S3322" s="14">
        <f t="shared" si="262"/>
        <v>42513.045798611114</v>
      </c>
      <c r="T3322" s="14">
        <f t="shared" si="263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>
        <f t="shared" si="261"/>
        <v>35.799999999999997</v>
      </c>
      <c r="Q3323" s="11" t="s">
        <v>8315</v>
      </c>
      <c r="R3323" t="s">
        <v>8316</v>
      </c>
      <c r="S3323" s="14">
        <f t="shared" si="262"/>
        <v>41914.100289351853</v>
      </c>
      <c r="T3323" s="14">
        <f t="shared" si="263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>
        <f t="shared" si="261"/>
        <v>145.65</v>
      </c>
      <c r="Q3324" s="11" t="s">
        <v>8315</v>
      </c>
      <c r="R3324" t="s">
        <v>8316</v>
      </c>
      <c r="S3324" s="14">
        <f t="shared" si="262"/>
        <v>42521.010370370372</v>
      </c>
      <c r="T3324" s="14">
        <f t="shared" si="263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>
        <f t="shared" si="261"/>
        <v>25.69</v>
      </c>
      <c r="Q3325" s="11" t="s">
        <v>8315</v>
      </c>
      <c r="R3325" t="s">
        <v>8316</v>
      </c>
      <c r="S3325" s="14">
        <f t="shared" si="262"/>
        <v>42608.36583333333</v>
      </c>
      <c r="T3325" s="14">
        <f t="shared" si="263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61"/>
        <v>152.5</v>
      </c>
      <c r="Q3326" s="11" t="s">
        <v>8315</v>
      </c>
      <c r="R3326" t="s">
        <v>8316</v>
      </c>
      <c r="S3326" s="14">
        <f t="shared" si="262"/>
        <v>42512.58321759259</v>
      </c>
      <c r="T3326" s="14">
        <f t="shared" si="263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>
        <f t="shared" si="261"/>
        <v>30</v>
      </c>
      <c r="Q3327" s="11" t="s">
        <v>8315</v>
      </c>
      <c r="R3327" t="s">
        <v>8316</v>
      </c>
      <c r="S3327" s="14">
        <f t="shared" si="262"/>
        <v>42064.785613425927</v>
      </c>
      <c r="T3327" s="14">
        <f t="shared" si="263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61"/>
        <v>142.28</v>
      </c>
      <c r="Q3328" s="11" t="s">
        <v>8315</v>
      </c>
      <c r="R3328" t="s">
        <v>8316</v>
      </c>
      <c r="S3328" s="14">
        <f t="shared" si="262"/>
        <v>42041.714178240742</v>
      </c>
      <c r="T3328" s="14">
        <f t="shared" si="263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>
        <f t="shared" si="261"/>
        <v>24.55</v>
      </c>
      <c r="Q3329" s="11" t="s">
        <v>8315</v>
      </c>
      <c r="R3329" t="s">
        <v>8316</v>
      </c>
      <c r="S3329" s="14">
        <f t="shared" si="262"/>
        <v>42468.374606481477</v>
      </c>
      <c r="T3329" s="14">
        <f t="shared" si="263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>
        <f t="shared" si="261"/>
        <v>292.77999999999997</v>
      </c>
      <c r="Q3330" s="11" t="s">
        <v>8315</v>
      </c>
      <c r="R3330" t="s">
        <v>8316</v>
      </c>
      <c r="S3330" s="14">
        <f t="shared" si="262"/>
        <v>41822.57503472222</v>
      </c>
      <c r="T3330" s="14">
        <f t="shared" si="263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1" t="s">
        <v>8315</v>
      </c>
      <c r="R3331" t="s">
        <v>8316</v>
      </c>
      <c r="S3331" s="14">
        <f t="shared" si="262"/>
        <v>41837.323009259257</v>
      </c>
      <c r="T3331" s="14">
        <f t="shared" si="263"/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ref="O3338:O3401" si="265">IFERROR(ROUND(E3338/D3338*100,0),"N/A")</f>
        <v>100</v>
      </c>
      <c r="P3338">
        <f t="shared" ref="P3338:P3401" si="266">IFERROR(ROUND(E3338/L3338,2),"N/A")</f>
        <v>27.78</v>
      </c>
      <c r="Q3338" s="11" t="s">
        <v>8315</v>
      </c>
      <c r="R3338" t="s">
        <v>8316</v>
      </c>
      <c r="S3338" s="14">
        <f t="shared" ref="S3338:S3401" si="267">(((J3338/60)/60)/24)+DATE(1970,1,1)</f>
        <v>42437.398680555561</v>
      </c>
      <c r="T3338" s="14">
        <f t="shared" ref="T3338:T3401" si="268">(((I3338/60)/60)/24)+DATE(1970,1,1)</f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5"/>
        <v>110</v>
      </c>
      <c r="P3339">
        <f t="shared" si="266"/>
        <v>81.03</v>
      </c>
      <c r="Q3339" s="11" t="s">
        <v>8315</v>
      </c>
      <c r="R3339" t="s">
        <v>8316</v>
      </c>
      <c r="S3339" s="14">
        <f t="shared" si="267"/>
        <v>41901.282025462962</v>
      </c>
      <c r="T3339" s="14">
        <f t="shared" si="268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5"/>
        <v>102</v>
      </c>
      <c r="P3340">
        <f t="shared" si="266"/>
        <v>136.85</v>
      </c>
      <c r="Q3340" s="11" t="s">
        <v>8315</v>
      </c>
      <c r="R3340" t="s">
        <v>8316</v>
      </c>
      <c r="S3340" s="14">
        <f t="shared" si="267"/>
        <v>42769.574999999997</v>
      </c>
      <c r="T3340" s="14">
        <f t="shared" si="268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5"/>
        <v>104</v>
      </c>
      <c r="P3341">
        <f t="shared" si="266"/>
        <v>177.62</v>
      </c>
      <c r="Q3341" s="11" t="s">
        <v>8315</v>
      </c>
      <c r="R3341" t="s">
        <v>8316</v>
      </c>
      <c r="S3341" s="14">
        <f t="shared" si="267"/>
        <v>42549.665717592594</v>
      </c>
      <c r="T3341" s="14">
        <f t="shared" si="268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5"/>
        <v>138</v>
      </c>
      <c r="P3342">
        <f t="shared" si="266"/>
        <v>109.08</v>
      </c>
      <c r="Q3342" s="11" t="s">
        <v>8315</v>
      </c>
      <c r="R3342" t="s">
        <v>8316</v>
      </c>
      <c r="S3342" s="14">
        <f t="shared" si="267"/>
        <v>42685.974004629628</v>
      </c>
      <c r="T3342" s="14">
        <f t="shared" si="268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5"/>
        <v>100</v>
      </c>
      <c r="P3343">
        <f t="shared" si="266"/>
        <v>119.64</v>
      </c>
      <c r="Q3343" s="11" t="s">
        <v>8315</v>
      </c>
      <c r="R3343" t="s">
        <v>8316</v>
      </c>
      <c r="S3343" s="14">
        <f t="shared" si="267"/>
        <v>42510.798854166671</v>
      </c>
      <c r="T3343" s="14">
        <f t="shared" si="268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5"/>
        <v>102</v>
      </c>
      <c r="P3344">
        <f t="shared" si="266"/>
        <v>78.209999999999994</v>
      </c>
      <c r="Q3344" s="11" t="s">
        <v>8315</v>
      </c>
      <c r="R3344" t="s">
        <v>8316</v>
      </c>
      <c r="S3344" s="14">
        <f t="shared" si="267"/>
        <v>42062.296412037031</v>
      </c>
      <c r="T3344" s="14">
        <f t="shared" si="268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5"/>
        <v>171</v>
      </c>
      <c r="P3345">
        <f t="shared" si="266"/>
        <v>52.17</v>
      </c>
      <c r="Q3345" s="11" t="s">
        <v>8315</v>
      </c>
      <c r="R3345" t="s">
        <v>8316</v>
      </c>
      <c r="S3345" s="14">
        <f t="shared" si="267"/>
        <v>42452.916481481487</v>
      </c>
      <c r="T3345" s="14">
        <f t="shared" si="268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5"/>
        <v>101</v>
      </c>
      <c r="P3346">
        <f t="shared" si="266"/>
        <v>114.13</v>
      </c>
      <c r="Q3346" s="11" t="s">
        <v>8315</v>
      </c>
      <c r="R3346" t="s">
        <v>8316</v>
      </c>
      <c r="S3346" s="14">
        <f t="shared" si="267"/>
        <v>41851.200150462959</v>
      </c>
      <c r="T3346" s="14">
        <f t="shared" si="268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5"/>
        <v>130</v>
      </c>
      <c r="P3347">
        <f t="shared" si="266"/>
        <v>50</v>
      </c>
      <c r="Q3347" s="11" t="s">
        <v>8315</v>
      </c>
      <c r="R3347" t="s">
        <v>8316</v>
      </c>
      <c r="S3347" s="14">
        <f t="shared" si="267"/>
        <v>42053.106111111112</v>
      </c>
      <c r="T3347" s="14">
        <f t="shared" si="268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5"/>
        <v>110</v>
      </c>
      <c r="P3348">
        <f t="shared" si="266"/>
        <v>91.67</v>
      </c>
      <c r="Q3348" s="11" t="s">
        <v>8315</v>
      </c>
      <c r="R3348" t="s">
        <v>8316</v>
      </c>
      <c r="S3348" s="14">
        <f t="shared" si="267"/>
        <v>42054.024421296301</v>
      </c>
      <c r="T3348" s="14">
        <f t="shared" si="268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5"/>
        <v>119</v>
      </c>
      <c r="P3349">
        <f t="shared" si="266"/>
        <v>108.59</v>
      </c>
      <c r="Q3349" s="11" t="s">
        <v>8315</v>
      </c>
      <c r="R3349" t="s">
        <v>8316</v>
      </c>
      <c r="S3349" s="14">
        <f t="shared" si="267"/>
        <v>42484.551550925928</v>
      </c>
      <c r="T3349" s="14">
        <f t="shared" si="268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5"/>
        <v>100</v>
      </c>
      <c r="P3350">
        <f t="shared" si="266"/>
        <v>69.819999999999993</v>
      </c>
      <c r="Q3350" s="11" t="s">
        <v>8315</v>
      </c>
      <c r="R3350" t="s">
        <v>8316</v>
      </c>
      <c r="S3350" s="14">
        <f t="shared" si="267"/>
        <v>42466.558796296296</v>
      </c>
      <c r="T3350" s="14">
        <f t="shared" si="268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5"/>
        <v>153</v>
      </c>
      <c r="P3351">
        <f t="shared" si="266"/>
        <v>109.57</v>
      </c>
      <c r="Q3351" s="11" t="s">
        <v>8315</v>
      </c>
      <c r="R3351" t="s">
        <v>8316</v>
      </c>
      <c r="S3351" s="14">
        <f t="shared" si="267"/>
        <v>42513.110787037032</v>
      </c>
      <c r="T3351" s="14">
        <f t="shared" si="268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5"/>
        <v>104</v>
      </c>
      <c r="P3352">
        <f t="shared" si="266"/>
        <v>71.67</v>
      </c>
      <c r="Q3352" s="11" t="s">
        <v>8315</v>
      </c>
      <c r="R3352" t="s">
        <v>8316</v>
      </c>
      <c r="S3352" s="14">
        <f t="shared" si="267"/>
        <v>42302.701516203699</v>
      </c>
      <c r="T3352" s="14">
        <f t="shared" si="268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5"/>
        <v>101</v>
      </c>
      <c r="P3353">
        <f t="shared" si="266"/>
        <v>93.61</v>
      </c>
      <c r="Q3353" s="11" t="s">
        <v>8315</v>
      </c>
      <c r="R3353" t="s">
        <v>8316</v>
      </c>
      <c r="S3353" s="14">
        <f t="shared" si="267"/>
        <v>41806.395428240743</v>
      </c>
      <c r="T3353" s="14">
        <f t="shared" si="268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5"/>
        <v>108</v>
      </c>
      <c r="P3354">
        <f t="shared" si="266"/>
        <v>76.8</v>
      </c>
      <c r="Q3354" s="11" t="s">
        <v>8315</v>
      </c>
      <c r="R3354" t="s">
        <v>8316</v>
      </c>
      <c r="S3354" s="14">
        <f t="shared" si="267"/>
        <v>42495.992800925931</v>
      </c>
      <c r="T3354" s="14">
        <f t="shared" si="268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5"/>
        <v>315</v>
      </c>
      <c r="P3355">
        <f t="shared" si="266"/>
        <v>35.799999999999997</v>
      </c>
      <c r="Q3355" s="11" t="s">
        <v>8315</v>
      </c>
      <c r="R3355" t="s">
        <v>8316</v>
      </c>
      <c r="S3355" s="14">
        <f t="shared" si="267"/>
        <v>42479.432291666672</v>
      </c>
      <c r="T3355" s="14">
        <f t="shared" si="268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5"/>
        <v>102</v>
      </c>
      <c r="P3356">
        <f t="shared" si="266"/>
        <v>55.6</v>
      </c>
      <c r="Q3356" s="11" t="s">
        <v>8315</v>
      </c>
      <c r="R3356" t="s">
        <v>8316</v>
      </c>
      <c r="S3356" s="14">
        <f t="shared" si="267"/>
        <v>42270.7269212963</v>
      </c>
      <c r="T3356" s="14">
        <f t="shared" si="268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5"/>
        <v>126</v>
      </c>
      <c r="P3357">
        <f t="shared" si="266"/>
        <v>147.33000000000001</v>
      </c>
      <c r="Q3357" s="11" t="s">
        <v>8315</v>
      </c>
      <c r="R3357" t="s">
        <v>8316</v>
      </c>
      <c r="S3357" s="14">
        <f t="shared" si="267"/>
        <v>42489.619525462964</v>
      </c>
      <c r="T3357" s="14">
        <f t="shared" si="268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5"/>
        <v>101</v>
      </c>
      <c r="P3358">
        <f t="shared" si="266"/>
        <v>56.33</v>
      </c>
      <c r="Q3358" s="11" t="s">
        <v>8315</v>
      </c>
      <c r="R3358" t="s">
        <v>8316</v>
      </c>
      <c r="S3358" s="14">
        <f t="shared" si="267"/>
        <v>42536.815648148149</v>
      </c>
      <c r="T3358" s="14">
        <f t="shared" si="268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5"/>
        <v>101</v>
      </c>
      <c r="P3359">
        <f t="shared" si="266"/>
        <v>96.19</v>
      </c>
      <c r="Q3359" s="11" t="s">
        <v>8315</v>
      </c>
      <c r="R3359" t="s">
        <v>8316</v>
      </c>
      <c r="S3359" s="14">
        <f t="shared" si="267"/>
        <v>41822.417939814812</v>
      </c>
      <c r="T3359" s="14">
        <f t="shared" si="268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5"/>
        <v>103</v>
      </c>
      <c r="P3360">
        <f t="shared" si="266"/>
        <v>63.57</v>
      </c>
      <c r="Q3360" s="11" t="s">
        <v>8315</v>
      </c>
      <c r="R3360" t="s">
        <v>8316</v>
      </c>
      <c r="S3360" s="14">
        <f t="shared" si="267"/>
        <v>41932.311099537037</v>
      </c>
      <c r="T3360" s="14">
        <f t="shared" si="268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5"/>
        <v>106</v>
      </c>
      <c r="P3361">
        <f t="shared" si="266"/>
        <v>184.78</v>
      </c>
      <c r="Q3361" s="11" t="s">
        <v>8315</v>
      </c>
      <c r="R3361" t="s">
        <v>8316</v>
      </c>
      <c r="S3361" s="14">
        <f t="shared" si="267"/>
        <v>42746.057106481487</v>
      </c>
      <c r="T3361" s="14">
        <f t="shared" si="268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101</v>
      </c>
      <c r="P3362">
        <f t="shared" si="266"/>
        <v>126.72</v>
      </c>
      <c r="Q3362" s="11" t="s">
        <v>8315</v>
      </c>
      <c r="R3362" t="s">
        <v>8316</v>
      </c>
      <c r="S3362" s="14">
        <f t="shared" si="267"/>
        <v>42697.082673611112</v>
      </c>
      <c r="T3362" s="14">
        <f t="shared" si="268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5"/>
        <v>113</v>
      </c>
      <c r="P3363">
        <f t="shared" si="266"/>
        <v>83.43</v>
      </c>
      <c r="Q3363" s="11" t="s">
        <v>8315</v>
      </c>
      <c r="R3363" t="s">
        <v>8316</v>
      </c>
      <c r="S3363" s="14">
        <f t="shared" si="267"/>
        <v>41866.025347222225</v>
      </c>
      <c r="T3363" s="14">
        <f t="shared" si="268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5"/>
        <v>218</v>
      </c>
      <c r="P3364">
        <f t="shared" si="266"/>
        <v>54.5</v>
      </c>
      <c r="Q3364" s="11" t="s">
        <v>8315</v>
      </c>
      <c r="R3364" t="s">
        <v>8316</v>
      </c>
      <c r="S3364" s="14">
        <f t="shared" si="267"/>
        <v>42056.091631944444</v>
      </c>
      <c r="T3364" s="14">
        <f t="shared" si="268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5"/>
        <v>101</v>
      </c>
      <c r="P3365">
        <f t="shared" si="266"/>
        <v>302.31</v>
      </c>
      <c r="Q3365" s="11" t="s">
        <v>8315</v>
      </c>
      <c r="R3365" t="s">
        <v>8316</v>
      </c>
      <c r="S3365" s="14">
        <f t="shared" si="267"/>
        <v>41851.771354166667</v>
      </c>
      <c r="T3365" s="14">
        <f t="shared" si="268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5"/>
        <v>106</v>
      </c>
      <c r="P3366">
        <f t="shared" si="266"/>
        <v>44.14</v>
      </c>
      <c r="Q3366" s="11" t="s">
        <v>8315</v>
      </c>
      <c r="R3366" t="s">
        <v>8316</v>
      </c>
      <c r="S3366" s="14">
        <f t="shared" si="267"/>
        <v>42422.977418981478</v>
      </c>
      <c r="T3366" s="14">
        <f t="shared" si="268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5"/>
        <v>104</v>
      </c>
      <c r="P3367">
        <f t="shared" si="266"/>
        <v>866.67</v>
      </c>
      <c r="Q3367" s="11" t="s">
        <v>8315</v>
      </c>
      <c r="R3367" t="s">
        <v>8316</v>
      </c>
      <c r="S3367" s="14">
        <f t="shared" si="267"/>
        <v>42321.101759259262</v>
      </c>
      <c r="T3367" s="14">
        <f t="shared" si="268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5"/>
        <v>221</v>
      </c>
      <c r="P3368">
        <f t="shared" si="266"/>
        <v>61.39</v>
      </c>
      <c r="Q3368" s="11" t="s">
        <v>8315</v>
      </c>
      <c r="R3368" t="s">
        <v>8316</v>
      </c>
      <c r="S3368" s="14">
        <f t="shared" si="267"/>
        <v>42107.067557870367</v>
      </c>
      <c r="T3368" s="14">
        <f t="shared" si="268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5"/>
        <v>119</v>
      </c>
      <c r="P3369">
        <f t="shared" si="266"/>
        <v>29.67</v>
      </c>
      <c r="Q3369" s="11" t="s">
        <v>8315</v>
      </c>
      <c r="R3369" t="s">
        <v>8316</v>
      </c>
      <c r="S3369" s="14">
        <f t="shared" si="267"/>
        <v>42192.933958333335</v>
      </c>
      <c r="T3369" s="14">
        <f t="shared" si="268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5"/>
        <v>105</v>
      </c>
      <c r="P3370">
        <f t="shared" si="266"/>
        <v>45.48</v>
      </c>
      <c r="Q3370" s="11" t="s">
        <v>8315</v>
      </c>
      <c r="R3370" t="s">
        <v>8316</v>
      </c>
      <c r="S3370" s="14">
        <f t="shared" si="267"/>
        <v>41969.199756944443</v>
      </c>
      <c r="T3370" s="14">
        <f t="shared" si="268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5"/>
        <v>104</v>
      </c>
      <c r="P3371">
        <f t="shared" si="266"/>
        <v>96.2</v>
      </c>
      <c r="Q3371" s="11" t="s">
        <v>8315</v>
      </c>
      <c r="R3371" t="s">
        <v>8316</v>
      </c>
      <c r="S3371" s="14">
        <f t="shared" si="267"/>
        <v>42690.041435185187</v>
      </c>
      <c r="T3371" s="14">
        <f t="shared" si="268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5"/>
        <v>118</v>
      </c>
      <c r="P3372">
        <f t="shared" si="266"/>
        <v>67.92</v>
      </c>
      <c r="Q3372" s="11" t="s">
        <v>8315</v>
      </c>
      <c r="R3372" t="s">
        <v>8316</v>
      </c>
      <c r="S3372" s="14">
        <f t="shared" si="267"/>
        <v>42690.334317129629</v>
      </c>
      <c r="T3372" s="14">
        <f t="shared" si="268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139</v>
      </c>
      <c r="P3373">
        <f t="shared" si="266"/>
        <v>30.78</v>
      </c>
      <c r="Q3373" s="11" t="s">
        <v>8315</v>
      </c>
      <c r="R3373" t="s">
        <v>8316</v>
      </c>
      <c r="S3373" s="14">
        <f t="shared" si="267"/>
        <v>42312.874594907407</v>
      </c>
      <c r="T3373" s="14">
        <f t="shared" si="268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104</v>
      </c>
      <c r="P3374">
        <f t="shared" si="266"/>
        <v>38.33</v>
      </c>
      <c r="Q3374" s="11" t="s">
        <v>8315</v>
      </c>
      <c r="R3374" t="s">
        <v>8316</v>
      </c>
      <c r="S3374" s="14">
        <f t="shared" si="267"/>
        <v>41855.548101851848</v>
      </c>
      <c r="T3374" s="14">
        <f t="shared" si="268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100</v>
      </c>
      <c r="P3375">
        <f t="shared" si="266"/>
        <v>66.83</v>
      </c>
      <c r="Q3375" s="11" t="s">
        <v>8315</v>
      </c>
      <c r="R3375" t="s">
        <v>8316</v>
      </c>
      <c r="S3375" s="14">
        <f t="shared" si="267"/>
        <v>42179.854629629626</v>
      </c>
      <c r="T3375" s="14">
        <f t="shared" si="268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>
        <f t="shared" si="266"/>
        <v>71.73</v>
      </c>
      <c r="Q3376" s="11" t="s">
        <v>8315</v>
      </c>
      <c r="R3376" t="s">
        <v>8316</v>
      </c>
      <c r="S3376" s="14">
        <f t="shared" si="267"/>
        <v>42275.731666666667</v>
      </c>
      <c r="T3376" s="14">
        <f t="shared" si="268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5"/>
        <v>100</v>
      </c>
      <c r="P3377">
        <f t="shared" si="266"/>
        <v>176.47</v>
      </c>
      <c r="Q3377" s="11" t="s">
        <v>8315</v>
      </c>
      <c r="R3377" t="s">
        <v>8316</v>
      </c>
      <c r="S3377" s="14">
        <f t="shared" si="267"/>
        <v>41765.610798611109</v>
      </c>
      <c r="T3377" s="14">
        <f t="shared" si="268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100</v>
      </c>
      <c r="P3378">
        <f t="shared" si="266"/>
        <v>421.11</v>
      </c>
      <c r="Q3378" s="11" t="s">
        <v>8315</v>
      </c>
      <c r="R3378" t="s">
        <v>8316</v>
      </c>
      <c r="S3378" s="14">
        <f t="shared" si="267"/>
        <v>42059.701319444444</v>
      </c>
      <c r="T3378" s="14">
        <f t="shared" si="268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5"/>
        <v>101</v>
      </c>
      <c r="P3379">
        <f t="shared" si="266"/>
        <v>104.99</v>
      </c>
      <c r="Q3379" s="11" t="s">
        <v>8315</v>
      </c>
      <c r="R3379" t="s">
        <v>8316</v>
      </c>
      <c r="S3379" s="14">
        <f t="shared" si="267"/>
        <v>42053.732627314821</v>
      </c>
      <c r="T3379" s="14">
        <f t="shared" si="268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5"/>
        <v>108</v>
      </c>
      <c r="P3380">
        <f t="shared" si="266"/>
        <v>28.19</v>
      </c>
      <c r="Q3380" s="11" t="s">
        <v>8315</v>
      </c>
      <c r="R3380" t="s">
        <v>8316</v>
      </c>
      <c r="S3380" s="14">
        <f t="shared" si="267"/>
        <v>41858.355393518519</v>
      </c>
      <c r="T3380" s="14">
        <f t="shared" si="268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5"/>
        <v>104</v>
      </c>
      <c r="P3381">
        <f t="shared" si="266"/>
        <v>54.55</v>
      </c>
      <c r="Q3381" s="11" t="s">
        <v>8315</v>
      </c>
      <c r="R3381" t="s">
        <v>8316</v>
      </c>
      <c r="S3381" s="14">
        <f t="shared" si="267"/>
        <v>42225.513888888891</v>
      </c>
      <c r="T3381" s="14">
        <f t="shared" si="268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>
        <f t="shared" si="266"/>
        <v>111.89</v>
      </c>
      <c r="Q3382" s="11" t="s">
        <v>8315</v>
      </c>
      <c r="R3382" t="s">
        <v>8316</v>
      </c>
      <c r="S3382" s="14">
        <f t="shared" si="267"/>
        <v>41937.95344907407</v>
      </c>
      <c r="T3382" s="14">
        <f t="shared" si="268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>
        <f t="shared" si="266"/>
        <v>85.21</v>
      </c>
      <c r="Q3383" s="11" t="s">
        <v>8315</v>
      </c>
      <c r="R3383" t="s">
        <v>8316</v>
      </c>
      <c r="S3383" s="14">
        <f t="shared" si="267"/>
        <v>42044.184988425928</v>
      </c>
      <c r="T3383" s="14">
        <f t="shared" si="268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5"/>
        <v>101</v>
      </c>
      <c r="P3384">
        <f t="shared" si="266"/>
        <v>76.650000000000006</v>
      </c>
      <c r="Q3384" s="11" t="s">
        <v>8315</v>
      </c>
      <c r="R3384" t="s">
        <v>8316</v>
      </c>
      <c r="S3384" s="14">
        <f t="shared" si="267"/>
        <v>42559.431203703702</v>
      </c>
      <c r="T3384" s="14">
        <f t="shared" si="268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>
        <f t="shared" si="266"/>
        <v>65.17</v>
      </c>
      <c r="Q3385" s="11" t="s">
        <v>8315</v>
      </c>
      <c r="R3385" t="s">
        <v>8316</v>
      </c>
      <c r="S3385" s="14">
        <f t="shared" si="267"/>
        <v>42524.782638888893</v>
      </c>
      <c r="T3385" s="14">
        <f t="shared" si="268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>
        <f t="shared" si="266"/>
        <v>93.76</v>
      </c>
      <c r="Q3386" s="11" t="s">
        <v>8315</v>
      </c>
      <c r="R3386" t="s">
        <v>8316</v>
      </c>
      <c r="S3386" s="14">
        <f t="shared" si="267"/>
        <v>42292.087592592594</v>
      </c>
      <c r="T3386" s="14">
        <f t="shared" si="268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>
        <f t="shared" si="266"/>
        <v>133.33000000000001</v>
      </c>
      <c r="Q3387" s="11" t="s">
        <v>8315</v>
      </c>
      <c r="R3387" t="s">
        <v>8316</v>
      </c>
      <c r="S3387" s="14">
        <f t="shared" si="267"/>
        <v>41953.8675</v>
      </c>
      <c r="T3387" s="14">
        <f t="shared" si="268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>
        <f t="shared" si="266"/>
        <v>51.22</v>
      </c>
      <c r="Q3388" s="11" t="s">
        <v>8315</v>
      </c>
      <c r="R3388" t="s">
        <v>8316</v>
      </c>
      <c r="S3388" s="14">
        <f t="shared" si="267"/>
        <v>41946.644745370373</v>
      </c>
      <c r="T3388" s="14">
        <f t="shared" si="268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>
        <f t="shared" si="266"/>
        <v>100.17</v>
      </c>
      <c r="Q3389" s="11" t="s">
        <v>8315</v>
      </c>
      <c r="R3389" t="s">
        <v>8316</v>
      </c>
      <c r="S3389" s="14">
        <f t="shared" si="267"/>
        <v>41947.762592592589</v>
      </c>
      <c r="T3389" s="14">
        <f t="shared" si="268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>
        <f t="shared" si="266"/>
        <v>34.6</v>
      </c>
      <c r="Q3390" s="11" t="s">
        <v>8315</v>
      </c>
      <c r="R3390" t="s">
        <v>8316</v>
      </c>
      <c r="S3390" s="14">
        <f t="shared" si="267"/>
        <v>42143.461122685185</v>
      </c>
      <c r="T3390" s="14">
        <f t="shared" si="268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6"/>
        <v>184.68</v>
      </c>
      <c r="Q3391" s="11" t="s">
        <v>8315</v>
      </c>
      <c r="R3391" t="s">
        <v>8316</v>
      </c>
      <c r="S3391" s="14">
        <f t="shared" si="267"/>
        <v>42494.563449074078</v>
      </c>
      <c r="T3391" s="14">
        <f t="shared" si="268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6"/>
        <v>69.819999999999993</v>
      </c>
      <c r="Q3392" s="11" t="s">
        <v>8315</v>
      </c>
      <c r="R3392" t="s">
        <v>8316</v>
      </c>
      <c r="S3392" s="14">
        <f t="shared" si="267"/>
        <v>41815.774826388886</v>
      </c>
      <c r="T3392" s="14">
        <f t="shared" si="268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6"/>
        <v>61.94</v>
      </c>
      <c r="Q3393" s="11" t="s">
        <v>8315</v>
      </c>
      <c r="R3393" t="s">
        <v>8316</v>
      </c>
      <c r="S3393" s="14">
        <f t="shared" si="267"/>
        <v>41830.545694444445</v>
      </c>
      <c r="T3393" s="14">
        <f t="shared" si="268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>
        <f t="shared" si="266"/>
        <v>41.67</v>
      </c>
      <c r="Q3394" s="11" t="s">
        <v>8315</v>
      </c>
      <c r="R3394" t="s">
        <v>8316</v>
      </c>
      <c r="S3394" s="14">
        <f t="shared" si="267"/>
        <v>42446.845543981486</v>
      </c>
      <c r="T3394" s="14">
        <f t="shared" si="268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1" t="s">
        <v>8315</v>
      </c>
      <c r="R3395" t="s">
        <v>8316</v>
      </c>
      <c r="S3395" s="14">
        <f t="shared" si="267"/>
        <v>41923.921643518523</v>
      </c>
      <c r="T3395" s="14">
        <f t="shared" si="268"/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ref="O3402:O3465" si="270">IFERROR(ROUND(E3402/D3402*100,0),"N/A")</f>
        <v>100</v>
      </c>
      <c r="P3402">
        <f t="shared" ref="P3402:P3465" si="271">IFERROR(ROUND(E3402/L3402,2),"N/A")</f>
        <v>118.13</v>
      </c>
      <c r="Q3402" s="11" t="s">
        <v>8315</v>
      </c>
      <c r="R3402" t="s">
        <v>8316</v>
      </c>
      <c r="S3402" s="14">
        <f t="shared" ref="S3402:S3465" si="272">(((J3402/60)/60)/24)+DATE(1970,1,1)</f>
        <v>41834.953865740739</v>
      </c>
      <c r="T3402" s="14">
        <f t="shared" ref="T3402:T3465" si="273">(((I3402/60)/60)/24)+DATE(1970,1,1)</f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70"/>
        <v>102</v>
      </c>
      <c r="P3403">
        <f t="shared" si="271"/>
        <v>44.76</v>
      </c>
      <c r="Q3403" s="11" t="s">
        <v>8315</v>
      </c>
      <c r="R3403" t="s">
        <v>8316</v>
      </c>
      <c r="S3403" s="14">
        <f t="shared" si="272"/>
        <v>42193.723912037036</v>
      </c>
      <c r="T3403" s="14">
        <f t="shared" si="273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0"/>
        <v>110</v>
      </c>
      <c r="P3404">
        <f t="shared" si="271"/>
        <v>99.79</v>
      </c>
      <c r="Q3404" s="11" t="s">
        <v>8315</v>
      </c>
      <c r="R3404" t="s">
        <v>8316</v>
      </c>
      <c r="S3404" s="14">
        <f t="shared" si="272"/>
        <v>42290.61855324074</v>
      </c>
      <c r="T3404" s="14">
        <f t="shared" si="273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70"/>
        <v>100</v>
      </c>
      <c r="P3405">
        <f t="shared" si="271"/>
        <v>117.65</v>
      </c>
      <c r="Q3405" s="11" t="s">
        <v>8315</v>
      </c>
      <c r="R3405" t="s">
        <v>8316</v>
      </c>
      <c r="S3405" s="14">
        <f t="shared" si="272"/>
        <v>42150.462083333332</v>
      </c>
      <c r="T3405" s="14">
        <f t="shared" si="273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0"/>
        <v>122</v>
      </c>
      <c r="P3406">
        <f t="shared" si="271"/>
        <v>203.33</v>
      </c>
      <c r="Q3406" s="11" t="s">
        <v>8315</v>
      </c>
      <c r="R3406" t="s">
        <v>8316</v>
      </c>
      <c r="S3406" s="14">
        <f t="shared" si="272"/>
        <v>42152.503495370373</v>
      </c>
      <c r="T3406" s="14">
        <f t="shared" si="273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70"/>
        <v>138</v>
      </c>
      <c r="P3407">
        <f t="shared" si="271"/>
        <v>28.32</v>
      </c>
      <c r="Q3407" s="11" t="s">
        <v>8315</v>
      </c>
      <c r="R3407" t="s">
        <v>8316</v>
      </c>
      <c r="S3407" s="14">
        <f t="shared" si="272"/>
        <v>42410.017199074078</v>
      </c>
      <c r="T3407" s="14">
        <f t="shared" si="273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0"/>
        <v>100</v>
      </c>
      <c r="P3408">
        <f t="shared" si="271"/>
        <v>110.23</v>
      </c>
      <c r="Q3408" s="11" t="s">
        <v>8315</v>
      </c>
      <c r="R3408" t="s">
        <v>8316</v>
      </c>
      <c r="S3408" s="14">
        <f t="shared" si="272"/>
        <v>41791.492777777778</v>
      </c>
      <c r="T3408" s="14">
        <f t="shared" si="273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70"/>
        <v>107</v>
      </c>
      <c r="P3409">
        <f t="shared" si="271"/>
        <v>31.97</v>
      </c>
      <c r="Q3409" s="11" t="s">
        <v>8315</v>
      </c>
      <c r="R3409" t="s">
        <v>8316</v>
      </c>
      <c r="S3409" s="14">
        <f t="shared" si="272"/>
        <v>41796.422326388885</v>
      </c>
      <c r="T3409" s="14">
        <f t="shared" si="273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0"/>
        <v>211</v>
      </c>
      <c r="P3410">
        <f t="shared" si="271"/>
        <v>58.61</v>
      </c>
      <c r="Q3410" s="11" t="s">
        <v>8315</v>
      </c>
      <c r="R3410" t="s">
        <v>8316</v>
      </c>
      <c r="S3410" s="14">
        <f t="shared" si="272"/>
        <v>41808.991944444446</v>
      </c>
      <c r="T3410" s="14">
        <f t="shared" si="273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70"/>
        <v>124</v>
      </c>
      <c r="P3411">
        <f t="shared" si="271"/>
        <v>29.43</v>
      </c>
      <c r="Q3411" s="11" t="s">
        <v>8315</v>
      </c>
      <c r="R3411" t="s">
        <v>8316</v>
      </c>
      <c r="S3411" s="14">
        <f t="shared" si="272"/>
        <v>42544.814328703709</v>
      </c>
      <c r="T3411" s="14">
        <f t="shared" si="273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0"/>
        <v>109</v>
      </c>
      <c r="P3412">
        <f t="shared" si="271"/>
        <v>81.38</v>
      </c>
      <c r="Q3412" s="11" t="s">
        <v>8315</v>
      </c>
      <c r="R3412" t="s">
        <v>8316</v>
      </c>
      <c r="S3412" s="14">
        <f t="shared" si="272"/>
        <v>42500.041550925926</v>
      </c>
      <c r="T3412" s="14">
        <f t="shared" si="273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0"/>
        <v>104</v>
      </c>
      <c r="P3413">
        <f t="shared" si="271"/>
        <v>199.17</v>
      </c>
      <c r="Q3413" s="11" t="s">
        <v>8315</v>
      </c>
      <c r="R3413" t="s">
        <v>8316</v>
      </c>
      <c r="S3413" s="14">
        <f t="shared" si="272"/>
        <v>42265.022824074069</v>
      </c>
      <c r="T3413" s="14">
        <f t="shared" si="273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70"/>
        <v>100</v>
      </c>
      <c r="P3414">
        <f t="shared" si="271"/>
        <v>115.38</v>
      </c>
      <c r="Q3414" s="11" t="s">
        <v>8315</v>
      </c>
      <c r="R3414" t="s">
        <v>8316</v>
      </c>
      <c r="S3414" s="14">
        <f t="shared" si="272"/>
        <v>41879.959050925929</v>
      </c>
      <c r="T3414" s="14">
        <f t="shared" si="273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0"/>
        <v>130</v>
      </c>
      <c r="P3415">
        <f t="shared" si="271"/>
        <v>46.43</v>
      </c>
      <c r="Q3415" s="11" t="s">
        <v>8315</v>
      </c>
      <c r="R3415" t="s">
        <v>8316</v>
      </c>
      <c r="S3415" s="14">
        <f t="shared" si="272"/>
        <v>42053.733078703706</v>
      </c>
      <c r="T3415" s="14">
        <f t="shared" si="273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0"/>
        <v>104</v>
      </c>
      <c r="P3416">
        <f t="shared" si="271"/>
        <v>70.569999999999993</v>
      </c>
      <c r="Q3416" s="11" t="s">
        <v>8315</v>
      </c>
      <c r="R3416" t="s">
        <v>8316</v>
      </c>
      <c r="S3416" s="14">
        <f t="shared" si="272"/>
        <v>42675.832465277781</v>
      </c>
      <c r="T3416" s="14">
        <f t="shared" si="273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0"/>
        <v>100</v>
      </c>
      <c r="P3417">
        <f t="shared" si="271"/>
        <v>22.22</v>
      </c>
      <c r="Q3417" s="11" t="s">
        <v>8315</v>
      </c>
      <c r="R3417" t="s">
        <v>8316</v>
      </c>
      <c r="S3417" s="14">
        <f t="shared" si="272"/>
        <v>42467.144166666665</v>
      </c>
      <c r="T3417" s="14">
        <f t="shared" si="273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70"/>
        <v>120</v>
      </c>
      <c r="P3418">
        <f t="shared" si="271"/>
        <v>159.47</v>
      </c>
      <c r="Q3418" s="11" t="s">
        <v>8315</v>
      </c>
      <c r="R3418" t="s">
        <v>8316</v>
      </c>
      <c r="S3418" s="14">
        <f t="shared" si="272"/>
        <v>42089.412557870368</v>
      </c>
      <c r="T3418" s="14">
        <f t="shared" si="273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0"/>
        <v>100</v>
      </c>
      <c r="P3419">
        <f t="shared" si="271"/>
        <v>37.78</v>
      </c>
      <c r="Q3419" s="11" t="s">
        <v>8315</v>
      </c>
      <c r="R3419" t="s">
        <v>8316</v>
      </c>
      <c r="S3419" s="14">
        <f t="shared" si="272"/>
        <v>41894.91375</v>
      </c>
      <c r="T3419" s="14">
        <f t="shared" si="273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0"/>
        <v>101</v>
      </c>
      <c r="P3420">
        <f t="shared" si="271"/>
        <v>72.05</v>
      </c>
      <c r="Q3420" s="11" t="s">
        <v>8315</v>
      </c>
      <c r="R3420" t="s">
        <v>8316</v>
      </c>
      <c r="S3420" s="14">
        <f t="shared" si="272"/>
        <v>41752.83457175926</v>
      </c>
      <c r="T3420" s="14">
        <f t="shared" si="273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0"/>
        <v>107</v>
      </c>
      <c r="P3421">
        <f t="shared" si="271"/>
        <v>63.7</v>
      </c>
      <c r="Q3421" s="11" t="s">
        <v>8315</v>
      </c>
      <c r="R3421" t="s">
        <v>8316</v>
      </c>
      <c r="S3421" s="14">
        <f t="shared" si="272"/>
        <v>42448.821585648147</v>
      </c>
      <c r="T3421" s="14">
        <f t="shared" si="273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0"/>
        <v>138</v>
      </c>
      <c r="P3422">
        <f t="shared" si="271"/>
        <v>28.41</v>
      </c>
      <c r="Q3422" s="11" t="s">
        <v>8315</v>
      </c>
      <c r="R3422" t="s">
        <v>8316</v>
      </c>
      <c r="S3422" s="14">
        <f t="shared" si="272"/>
        <v>42405.090300925927</v>
      </c>
      <c r="T3422" s="14">
        <f t="shared" si="273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0"/>
        <v>101</v>
      </c>
      <c r="P3423">
        <f t="shared" si="271"/>
        <v>103.21</v>
      </c>
      <c r="Q3423" s="11" t="s">
        <v>8315</v>
      </c>
      <c r="R3423" t="s">
        <v>8316</v>
      </c>
      <c r="S3423" s="14">
        <f t="shared" si="272"/>
        <v>42037.791238425925</v>
      </c>
      <c r="T3423" s="14">
        <f t="shared" si="273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0"/>
        <v>109</v>
      </c>
      <c r="P3424">
        <f t="shared" si="271"/>
        <v>71.150000000000006</v>
      </c>
      <c r="Q3424" s="11" t="s">
        <v>8315</v>
      </c>
      <c r="R3424" t="s">
        <v>8316</v>
      </c>
      <c r="S3424" s="14">
        <f t="shared" si="272"/>
        <v>42323.562222222223</v>
      </c>
      <c r="T3424" s="14">
        <f t="shared" si="273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0"/>
        <v>140</v>
      </c>
      <c r="P3425">
        <f t="shared" si="271"/>
        <v>35</v>
      </c>
      <c r="Q3425" s="11" t="s">
        <v>8315</v>
      </c>
      <c r="R3425" t="s">
        <v>8316</v>
      </c>
      <c r="S3425" s="14">
        <f t="shared" si="272"/>
        <v>42088.911354166667</v>
      </c>
      <c r="T3425" s="14">
        <f t="shared" si="273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0"/>
        <v>104</v>
      </c>
      <c r="P3426">
        <f t="shared" si="271"/>
        <v>81.78</v>
      </c>
      <c r="Q3426" s="11" t="s">
        <v>8315</v>
      </c>
      <c r="R3426" t="s">
        <v>8316</v>
      </c>
      <c r="S3426" s="14">
        <f t="shared" si="272"/>
        <v>42018.676898148144</v>
      </c>
      <c r="T3426" s="14">
        <f t="shared" si="273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0"/>
        <v>103</v>
      </c>
      <c r="P3427">
        <f t="shared" si="271"/>
        <v>297.02999999999997</v>
      </c>
      <c r="Q3427" s="11" t="s">
        <v>8315</v>
      </c>
      <c r="R3427" t="s">
        <v>8316</v>
      </c>
      <c r="S3427" s="14">
        <f t="shared" si="272"/>
        <v>41884.617314814815</v>
      </c>
      <c r="T3427" s="14">
        <f t="shared" si="273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0"/>
        <v>108</v>
      </c>
      <c r="P3428">
        <f t="shared" si="271"/>
        <v>46.61</v>
      </c>
      <c r="Q3428" s="11" t="s">
        <v>8315</v>
      </c>
      <c r="R3428" t="s">
        <v>8316</v>
      </c>
      <c r="S3428" s="14">
        <f t="shared" si="272"/>
        <v>41884.056747685187</v>
      </c>
      <c r="T3428" s="14">
        <f t="shared" si="273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0"/>
        <v>100</v>
      </c>
      <c r="P3429">
        <f t="shared" si="271"/>
        <v>51.72</v>
      </c>
      <c r="Q3429" s="11" t="s">
        <v>8315</v>
      </c>
      <c r="R3429" t="s">
        <v>8316</v>
      </c>
      <c r="S3429" s="14">
        <f t="shared" si="272"/>
        <v>41792.645277777774</v>
      </c>
      <c r="T3429" s="14">
        <f t="shared" si="273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0"/>
        <v>103</v>
      </c>
      <c r="P3430">
        <f t="shared" si="271"/>
        <v>40.29</v>
      </c>
      <c r="Q3430" s="11" t="s">
        <v>8315</v>
      </c>
      <c r="R3430" t="s">
        <v>8316</v>
      </c>
      <c r="S3430" s="14">
        <f t="shared" si="272"/>
        <v>42038.720451388886</v>
      </c>
      <c r="T3430" s="14">
        <f t="shared" si="273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0"/>
        <v>130</v>
      </c>
      <c r="P3431">
        <f t="shared" si="271"/>
        <v>16.25</v>
      </c>
      <c r="Q3431" s="11" t="s">
        <v>8315</v>
      </c>
      <c r="R3431" t="s">
        <v>8316</v>
      </c>
      <c r="S3431" s="14">
        <f t="shared" si="272"/>
        <v>42662.021539351852</v>
      </c>
      <c r="T3431" s="14">
        <f t="shared" si="273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0"/>
        <v>109</v>
      </c>
      <c r="P3432">
        <f t="shared" si="271"/>
        <v>30.15</v>
      </c>
      <c r="Q3432" s="11" t="s">
        <v>8315</v>
      </c>
      <c r="R3432" t="s">
        <v>8316</v>
      </c>
      <c r="S3432" s="14">
        <f t="shared" si="272"/>
        <v>41820.945613425924</v>
      </c>
      <c r="T3432" s="14">
        <f t="shared" si="273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100</v>
      </c>
      <c r="P3433">
        <f t="shared" si="271"/>
        <v>95.24</v>
      </c>
      <c r="Q3433" s="11" t="s">
        <v>8315</v>
      </c>
      <c r="R3433" t="s">
        <v>8316</v>
      </c>
      <c r="S3433" s="14">
        <f t="shared" si="272"/>
        <v>41839.730937500004</v>
      </c>
      <c r="T3433" s="14">
        <f t="shared" si="273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0"/>
        <v>110</v>
      </c>
      <c r="P3434">
        <f t="shared" si="271"/>
        <v>52.21</v>
      </c>
      <c r="Q3434" s="11" t="s">
        <v>8315</v>
      </c>
      <c r="R3434" t="s">
        <v>8316</v>
      </c>
      <c r="S3434" s="14">
        <f t="shared" si="272"/>
        <v>42380.581180555557</v>
      </c>
      <c r="T3434" s="14">
        <f t="shared" si="273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0"/>
        <v>100</v>
      </c>
      <c r="P3435">
        <f t="shared" si="271"/>
        <v>134.15</v>
      </c>
      <c r="Q3435" s="11" t="s">
        <v>8315</v>
      </c>
      <c r="R3435" t="s">
        <v>8316</v>
      </c>
      <c r="S3435" s="14">
        <f t="shared" si="272"/>
        <v>41776.063136574077</v>
      </c>
      <c r="T3435" s="14">
        <f t="shared" si="273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0"/>
        <v>106</v>
      </c>
      <c r="P3436">
        <f t="shared" si="271"/>
        <v>62.83</v>
      </c>
      <c r="Q3436" s="11" t="s">
        <v>8315</v>
      </c>
      <c r="R3436" t="s">
        <v>8316</v>
      </c>
      <c r="S3436" s="14">
        <f t="shared" si="272"/>
        <v>41800.380428240744</v>
      </c>
      <c r="T3436" s="14">
        <f t="shared" si="273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>
        <f t="shared" si="271"/>
        <v>58.95</v>
      </c>
      <c r="Q3437" s="11" t="s">
        <v>8315</v>
      </c>
      <c r="R3437" t="s">
        <v>8316</v>
      </c>
      <c r="S3437" s="14">
        <f t="shared" si="272"/>
        <v>42572.61681712963</v>
      </c>
      <c r="T3437" s="14">
        <f t="shared" si="273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>
        <f t="shared" si="271"/>
        <v>143.11000000000001</v>
      </c>
      <c r="Q3438" s="11" t="s">
        <v>8315</v>
      </c>
      <c r="R3438" t="s">
        <v>8316</v>
      </c>
      <c r="S3438" s="14">
        <f t="shared" si="272"/>
        <v>41851.541585648149</v>
      </c>
      <c r="T3438" s="14">
        <f t="shared" si="273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>
        <f t="shared" si="271"/>
        <v>84.17</v>
      </c>
      <c r="Q3439" s="11" t="s">
        <v>8315</v>
      </c>
      <c r="R3439" t="s">
        <v>8316</v>
      </c>
      <c r="S3439" s="14">
        <f t="shared" si="272"/>
        <v>42205.710879629631</v>
      </c>
      <c r="T3439" s="14">
        <f t="shared" si="273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0"/>
        <v>104</v>
      </c>
      <c r="P3440">
        <f t="shared" si="271"/>
        <v>186.07</v>
      </c>
      <c r="Q3440" s="11" t="s">
        <v>8315</v>
      </c>
      <c r="R3440" t="s">
        <v>8316</v>
      </c>
      <c r="S3440" s="14">
        <f t="shared" si="272"/>
        <v>42100.927858796291</v>
      </c>
      <c r="T3440" s="14">
        <f t="shared" si="273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>
        <f t="shared" si="271"/>
        <v>89.79</v>
      </c>
      <c r="Q3441" s="11" t="s">
        <v>8315</v>
      </c>
      <c r="R3441" t="s">
        <v>8316</v>
      </c>
      <c r="S3441" s="14">
        <f t="shared" si="272"/>
        <v>42374.911226851851</v>
      </c>
      <c r="T3441" s="14">
        <f t="shared" si="273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>
        <f t="shared" si="271"/>
        <v>64.16</v>
      </c>
      <c r="Q3442" s="11" t="s">
        <v>8315</v>
      </c>
      <c r="R3442" t="s">
        <v>8316</v>
      </c>
      <c r="S3442" s="14">
        <f t="shared" si="272"/>
        <v>41809.12300925926</v>
      </c>
      <c r="T3442" s="14">
        <f t="shared" si="273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>
        <f t="shared" si="271"/>
        <v>59.65</v>
      </c>
      <c r="Q3443" s="11" t="s">
        <v>8315</v>
      </c>
      <c r="R3443" t="s">
        <v>8316</v>
      </c>
      <c r="S3443" s="14">
        <f t="shared" si="272"/>
        <v>42294.429641203707</v>
      </c>
      <c r="T3443" s="14">
        <f t="shared" si="273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>
        <f t="shared" si="271"/>
        <v>31.25</v>
      </c>
      <c r="Q3444" s="11" t="s">
        <v>8315</v>
      </c>
      <c r="R3444" t="s">
        <v>8316</v>
      </c>
      <c r="S3444" s="14">
        <f t="shared" si="272"/>
        <v>42124.841111111105</v>
      </c>
      <c r="T3444" s="14">
        <f t="shared" si="273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>
        <f t="shared" si="271"/>
        <v>41.22</v>
      </c>
      <c r="Q3445" s="11" t="s">
        <v>8315</v>
      </c>
      <c r="R3445" t="s">
        <v>8316</v>
      </c>
      <c r="S3445" s="14">
        <f t="shared" si="272"/>
        <v>41861.524837962963</v>
      </c>
      <c r="T3445" s="14">
        <f t="shared" si="273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>
        <f t="shared" si="271"/>
        <v>43.35</v>
      </c>
      <c r="Q3446" s="11" t="s">
        <v>8315</v>
      </c>
      <c r="R3446" t="s">
        <v>8316</v>
      </c>
      <c r="S3446" s="14">
        <f t="shared" si="272"/>
        <v>42521.291504629626</v>
      </c>
      <c r="T3446" s="14">
        <f t="shared" si="273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0"/>
        <v>100</v>
      </c>
      <c r="P3447">
        <f t="shared" si="271"/>
        <v>64.52</v>
      </c>
      <c r="Q3447" s="11" t="s">
        <v>8315</v>
      </c>
      <c r="R3447" t="s">
        <v>8316</v>
      </c>
      <c r="S3447" s="14">
        <f t="shared" si="272"/>
        <v>42272.530509259261</v>
      </c>
      <c r="T3447" s="14">
        <f t="shared" si="273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0"/>
        <v>108</v>
      </c>
      <c r="P3448">
        <f t="shared" si="271"/>
        <v>43.28</v>
      </c>
      <c r="Q3448" s="11" t="s">
        <v>8315</v>
      </c>
      <c r="R3448" t="s">
        <v>8316</v>
      </c>
      <c r="S3448" s="14">
        <f t="shared" si="272"/>
        <v>42016.832465277781</v>
      </c>
      <c r="T3448" s="14">
        <f t="shared" si="273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>
        <f t="shared" si="271"/>
        <v>77</v>
      </c>
      <c r="Q3449" s="11" t="s">
        <v>8315</v>
      </c>
      <c r="R3449" t="s">
        <v>8316</v>
      </c>
      <c r="S3449" s="14">
        <f t="shared" si="272"/>
        <v>42402.889027777783</v>
      </c>
      <c r="T3449" s="14">
        <f t="shared" si="273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>
        <f t="shared" si="271"/>
        <v>51.22</v>
      </c>
      <c r="Q3450" s="11" t="s">
        <v>8315</v>
      </c>
      <c r="R3450" t="s">
        <v>8316</v>
      </c>
      <c r="S3450" s="14">
        <f t="shared" si="272"/>
        <v>41960.119085648148</v>
      </c>
      <c r="T3450" s="14">
        <f t="shared" si="273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>
        <f t="shared" si="271"/>
        <v>68.25</v>
      </c>
      <c r="Q3451" s="11" t="s">
        <v>8315</v>
      </c>
      <c r="R3451" t="s">
        <v>8316</v>
      </c>
      <c r="S3451" s="14">
        <f t="shared" si="272"/>
        <v>42532.052523148144</v>
      </c>
      <c r="T3451" s="14">
        <f t="shared" si="273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>
        <f t="shared" si="271"/>
        <v>19.489999999999998</v>
      </c>
      <c r="Q3452" s="11" t="s">
        <v>8315</v>
      </c>
      <c r="R3452" t="s">
        <v>8316</v>
      </c>
      <c r="S3452" s="14">
        <f t="shared" si="272"/>
        <v>42036.704525462963</v>
      </c>
      <c r="T3452" s="14">
        <f t="shared" si="273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>
        <f t="shared" si="271"/>
        <v>41.13</v>
      </c>
      <c r="Q3453" s="11" t="s">
        <v>8315</v>
      </c>
      <c r="R3453" t="s">
        <v>8316</v>
      </c>
      <c r="S3453" s="14">
        <f t="shared" si="272"/>
        <v>42088.723692129628</v>
      </c>
      <c r="T3453" s="14">
        <f t="shared" si="273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71"/>
        <v>41.41</v>
      </c>
      <c r="Q3454" s="11" t="s">
        <v>8315</v>
      </c>
      <c r="R3454" t="s">
        <v>8316</v>
      </c>
      <c r="S3454" s="14">
        <f t="shared" si="272"/>
        <v>41820.639189814814</v>
      </c>
      <c r="T3454" s="14">
        <f t="shared" si="273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>
        <f t="shared" si="271"/>
        <v>27.5</v>
      </c>
      <c r="Q3455" s="11" t="s">
        <v>8315</v>
      </c>
      <c r="R3455" t="s">
        <v>8316</v>
      </c>
      <c r="S3455" s="14">
        <f t="shared" si="272"/>
        <v>42535.97865740741</v>
      </c>
      <c r="T3455" s="14">
        <f t="shared" si="273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>
        <f t="shared" si="271"/>
        <v>33.57</v>
      </c>
      <c r="Q3456" s="11" t="s">
        <v>8315</v>
      </c>
      <c r="R3456" t="s">
        <v>8316</v>
      </c>
      <c r="S3456" s="14">
        <f t="shared" si="272"/>
        <v>41821.698599537034</v>
      </c>
      <c r="T3456" s="14">
        <f t="shared" si="273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71"/>
        <v>145.87</v>
      </c>
      <c r="Q3457" s="11" t="s">
        <v>8315</v>
      </c>
      <c r="R3457" t="s">
        <v>8316</v>
      </c>
      <c r="S3457" s="14">
        <f t="shared" si="272"/>
        <v>42626.7503125</v>
      </c>
      <c r="T3457" s="14">
        <f t="shared" si="273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71"/>
        <v>358.69</v>
      </c>
      <c r="Q3458" s="11" t="s">
        <v>8315</v>
      </c>
      <c r="R3458" t="s">
        <v>8316</v>
      </c>
      <c r="S3458" s="14">
        <f t="shared" si="272"/>
        <v>41821.205636574072</v>
      </c>
      <c r="T3458" s="14">
        <f t="shared" si="273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1" t="s">
        <v>8315</v>
      </c>
      <c r="R3459" t="s">
        <v>8316</v>
      </c>
      <c r="S3459" s="14">
        <f t="shared" si="272"/>
        <v>42016.706678240742</v>
      </c>
      <c r="T3459" s="14">
        <f t="shared" si="273"/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ref="O3466:O3529" si="275">IFERROR(ROUND(E3466/D3466*100,0),"N/A")</f>
        <v>102</v>
      </c>
      <c r="P3466">
        <f t="shared" ref="P3466:P3529" si="276">IFERROR(ROUND(E3466/L3466,2),"N/A")</f>
        <v>55.01</v>
      </c>
      <c r="Q3466" s="11" t="s">
        <v>8315</v>
      </c>
      <c r="R3466" t="s">
        <v>8316</v>
      </c>
      <c r="S3466" s="14">
        <f t="shared" ref="S3466:S3529" si="277">(((J3466/60)/60)/24)+DATE(1970,1,1)</f>
        <v>42575.130057870367</v>
      </c>
      <c r="T3466" s="14">
        <f t="shared" ref="T3466:T3529" si="278">(((I3466/60)/60)/24)+DATE(1970,1,1)</f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5"/>
        <v>103</v>
      </c>
      <c r="P3467">
        <f t="shared" si="276"/>
        <v>57.22</v>
      </c>
      <c r="Q3467" s="11" t="s">
        <v>8315</v>
      </c>
      <c r="R3467" t="s">
        <v>8316</v>
      </c>
      <c r="S3467" s="14">
        <f t="shared" si="277"/>
        <v>42200.625833333332</v>
      </c>
      <c r="T3467" s="14">
        <f t="shared" si="278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5"/>
        <v>127</v>
      </c>
      <c r="P3468">
        <f t="shared" si="276"/>
        <v>72.95</v>
      </c>
      <c r="Q3468" s="11" t="s">
        <v>8315</v>
      </c>
      <c r="R3468" t="s">
        <v>8316</v>
      </c>
      <c r="S3468" s="14">
        <f t="shared" si="277"/>
        <v>42420.019097222219</v>
      </c>
      <c r="T3468" s="14">
        <f t="shared" si="278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5"/>
        <v>101</v>
      </c>
      <c r="P3469">
        <f t="shared" si="276"/>
        <v>64.47</v>
      </c>
      <c r="Q3469" s="11" t="s">
        <v>8315</v>
      </c>
      <c r="R3469" t="s">
        <v>8316</v>
      </c>
      <c r="S3469" s="14">
        <f t="shared" si="277"/>
        <v>42053.671666666662</v>
      </c>
      <c r="T3469" s="14">
        <f t="shared" si="278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5"/>
        <v>122</v>
      </c>
      <c r="P3470">
        <f t="shared" si="276"/>
        <v>716.35</v>
      </c>
      <c r="Q3470" s="11" t="s">
        <v>8315</v>
      </c>
      <c r="R3470" t="s">
        <v>8316</v>
      </c>
      <c r="S3470" s="14">
        <f t="shared" si="277"/>
        <v>42605.765381944439</v>
      </c>
      <c r="T3470" s="14">
        <f t="shared" si="278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5"/>
        <v>113</v>
      </c>
      <c r="P3471">
        <f t="shared" si="276"/>
        <v>50.4</v>
      </c>
      <c r="Q3471" s="11" t="s">
        <v>8315</v>
      </c>
      <c r="R3471" t="s">
        <v>8316</v>
      </c>
      <c r="S3471" s="14">
        <f t="shared" si="277"/>
        <v>42458.641724537039</v>
      </c>
      <c r="T3471" s="14">
        <f t="shared" si="278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5"/>
        <v>150</v>
      </c>
      <c r="P3472">
        <f t="shared" si="276"/>
        <v>41.67</v>
      </c>
      <c r="Q3472" s="11" t="s">
        <v>8315</v>
      </c>
      <c r="R3472" t="s">
        <v>8316</v>
      </c>
      <c r="S3472" s="14">
        <f t="shared" si="277"/>
        <v>42529.022013888884</v>
      </c>
      <c r="T3472" s="14">
        <f t="shared" si="278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5"/>
        <v>215</v>
      </c>
      <c r="P3473">
        <f t="shared" si="276"/>
        <v>35.770000000000003</v>
      </c>
      <c r="Q3473" s="11" t="s">
        <v>8315</v>
      </c>
      <c r="R3473" t="s">
        <v>8316</v>
      </c>
      <c r="S3473" s="14">
        <f t="shared" si="277"/>
        <v>41841.820486111108</v>
      </c>
      <c r="T3473" s="14">
        <f t="shared" si="278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5"/>
        <v>102</v>
      </c>
      <c r="P3474">
        <f t="shared" si="276"/>
        <v>88.74</v>
      </c>
      <c r="Q3474" s="11" t="s">
        <v>8315</v>
      </c>
      <c r="R3474" t="s">
        <v>8316</v>
      </c>
      <c r="S3474" s="14">
        <f t="shared" si="277"/>
        <v>41928.170497685183</v>
      </c>
      <c r="T3474" s="14">
        <f t="shared" si="278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5"/>
        <v>100</v>
      </c>
      <c r="P3475">
        <f t="shared" si="276"/>
        <v>148.47999999999999</v>
      </c>
      <c r="Q3475" s="11" t="s">
        <v>8315</v>
      </c>
      <c r="R3475" t="s">
        <v>8316</v>
      </c>
      <c r="S3475" s="14">
        <f t="shared" si="277"/>
        <v>42062.834444444445</v>
      </c>
      <c r="T3475" s="14">
        <f t="shared" si="278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5"/>
        <v>101</v>
      </c>
      <c r="P3476">
        <f t="shared" si="276"/>
        <v>51.79</v>
      </c>
      <c r="Q3476" s="11" t="s">
        <v>8315</v>
      </c>
      <c r="R3476" t="s">
        <v>8316</v>
      </c>
      <c r="S3476" s="14">
        <f t="shared" si="277"/>
        <v>42541.501516203702</v>
      </c>
      <c r="T3476" s="14">
        <f t="shared" si="278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5"/>
        <v>113</v>
      </c>
      <c r="P3477">
        <f t="shared" si="276"/>
        <v>20</v>
      </c>
      <c r="Q3477" s="11" t="s">
        <v>8315</v>
      </c>
      <c r="R3477" t="s">
        <v>8316</v>
      </c>
      <c r="S3477" s="14">
        <f t="shared" si="277"/>
        <v>41918.880833333329</v>
      </c>
      <c r="T3477" s="14">
        <f t="shared" si="278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5"/>
        <v>104</v>
      </c>
      <c r="P3478">
        <f t="shared" si="276"/>
        <v>52</v>
      </c>
      <c r="Q3478" s="11" t="s">
        <v>8315</v>
      </c>
      <c r="R3478" t="s">
        <v>8316</v>
      </c>
      <c r="S3478" s="14">
        <f t="shared" si="277"/>
        <v>41921.279976851853</v>
      </c>
      <c r="T3478" s="14">
        <f t="shared" si="278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5"/>
        <v>115</v>
      </c>
      <c r="P3479">
        <f t="shared" si="276"/>
        <v>53.23</v>
      </c>
      <c r="Q3479" s="11" t="s">
        <v>8315</v>
      </c>
      <c r="R3479" t="s">
        <v>8316</v>
      </c>
      <c r="S3479" s="14">
        <f t="shared" si="277"/>
        <v>42128.736608796295</v>
      </c>
      <c r="T3479" s="14">
        <f t="shared" si="278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5"/>
        <v>113</v>
      </c>
      <c r="P3480">
        <f t="shared" si="276"/>
        <v>39.6</v>
      </c>
      <c r="Q3480" s="11" t="s">
        <v>8315</v>
      </c>
      <c r="R3480" t="s">
        <v>8316</v>
      </c>
      <c r="S3480" s="14">
        <f t="shared" si="277"/>
        <v>42053.916921296302</v>
      </c>
      <c r="T3480" s="14">
        <f t="shared" si="278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5"/>
        <v>128</v>
      </c>
      <c r="P3481">
        <f t="shared" si="276"/>
        <v>34.25</v>
      </c>
      <c r="Q3481" s="11" t="s">
        <v>8315</v>
      </c>
      <c r="R3481" t="s">
        <v>8316</v>
      </c>
      <c r="S3481" s="14">
        <f t="shared" si="277"/>
        <v>41781.855092592588</v>
      </c>
      <c r="T3481" s="14">
        <f t="shared" si="278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5"/>
        <v>143</v>
      </c>
      <c r="P3482">
        <f t="shared" si="276"/>
        <v>164.62</v>
      </c>
      <c r="Q3482" s="11" t="s">
        <v>8315</v>
      </c>
      <c r="R3482" t="s">
        <v>8316</v>
      </c>
      <c r="S3482" s="14">
        <f t="shared" si="277"/>
        <v>42171.317442129628</v>
      </c>
      <c r="T3482" s="14">
        <f t="shared" si="278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5"/>
        <v>119</v>
      </c>
      <c r="P3483">
        <f t="shared" si="276"/>
        <v>125.05</v>
      </c>
      <c r="Q3483" s="11" t="s">
        <v>8315</v>
      </c>
      <c r="R3483" t="s">
        <v>8316</v>
      </c>
      <c r="S3483" s="14">
        <f t="shared" si="277"/>
        <v>41989.24754629629</v>
      </c>
      <c r="T3483" s="14">
        <f t="shared" si="278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5"/>
        <v>138</v>
      </c>
      <c r="P3484">
        <f t="shared" si="276"/>
        <v>51.88</v>
      </c>
      <c r="Q3484" s="11" t="s">
        <v>8315</v>
      </c>
      <c r="R3484" t="s">
        <v>8316</v>
      </c>
      <c r="S3484" s="14">
        <f t="shared" si="277"/>
        <v>41796.771597222221</v>
      </c>
      <c r="T3484" s="14">
        <f t="shared" si="278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5"/>
        <v>160</v>
      </c>
      <c r="P3485">
        <f t="shared" si="276"/>
        <v>40.29</v>
      </c>
      <c r="Q3485" s="11" t="s">
        <v>8315</v>
      </c>
      <c r="R3485" t="s">
        <v>8316</v>
      </c>
      <c r="S3485" s="14">
        <f t="shared" si="277"/>
        <v>41793.668761574074</v>
      </c>
      <c r="T3485" s="14">
        <f t="shared" si="278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5"/>
        <v>114</v>
      </c>
      <c r="P3486">
        <f t="shared" si="276"/>
        <v>64.91</v>
      </c>
      <c r="Q3486" s="11" t="s">
        <v>8315</v>
      </c>
      <c r="R3486" t="s">
        <v>8316</v>
      </c>
      <c r="S3486" s="14">
        <f t="shared" si="277"/>
        <v>42506.760405092587</v>
      </c>
      <c r="T3486" s="14">
        <f t="shared" si="278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>
        <f t="shared" si="276"/>
        <v>55.33</v>
      </c>
      <c r="Q3487" s="11" t="s">
        <v>8315</v>
      </c>
      <c r="R3487" t="s">
        <v>8316</v>
      </c>
      <c r="S3487" s="14">
        <f t="shared" si="277"/>
        <v>42372.693055555559</v>
      </c>
      <c r="T3487" s="14">
        <f t="shared" si="278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5"/>
        <v>155</v>
      </c>
      <c r="P3488">
        <f t="shared" si="276"/>
        <v>83.14</v>
      </c>
      <c r="Q3488" s="11" t="s">
        <v>8315</v>
      </c>
      <c r="R3488" t="s">
        <v>8316</v>
      </c>
      <c r="S3488" s="14">
        <f t="shared" si="277"/>
        <v>42126.87501157407</v>
      </c>
      <c r="T3488" s="14">
        <f t="shared" si="278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5"/>
        <v>128</v>
      </c>
      <c r="P3489">
        <f t="shared" si="276"/>
        <v>38.71</v>
      </c>
      <c r="Q3489" s="11" t="s">
        <v>8315</v>
      </c>
      <c r="R3489" t="s">
        <v>8316</v>
      </c>
      <c r="S3489" s="14">
        <f t="shared" si="277"/>
        <v>42149.940416666665</v>
      </c>
      <c r="T3489" s="14">
        <f t="shared" si="278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>
        <f t="shared" si="276"/>
        <v>125.38</v>
      </c>
      <c r="Q3490" s="11" t="s">
        <v>8315</v>
      </c>
      <c r="R3490" t="s">
        <v>8316</v>
      </c>
      <c r="S3490" s="14">
        <f t="shared" si="277"/>
        <v>42087.768055555556</v>
      </c>
      <c r="T3490" s="14">
        <f t="shared" si="278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5"/>
        <v>113</v>
      </c>
      <c r="P3491">
        <f t="shared" si="276"/>
        <v>78.260000000000005</v>
      </c>
      <c r="Q3491" s="11" t="s">
        <v>8315</v>
      </c>
      <c r="R3491" t="s">
        <v>8316</v>
      </c>
      <c r="S3491" s="14">
        <f t="shared" si="277"/>
        <v>41753.635775462964</v>
      </c>
      <c r="T3491" s="14">
        <f t="shared" si="278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5"/>
        <v>128</v>
      </c>
      <c r="P3492">
        <f t="shared" si="276"/>
        <v>47.22</v>
      </c>
      <c r="Q3492" s="11" t="s">
        <v>8315</v>
      </c>
      <c r="R3492" t="s">
        <v>8316</v>
      </c>
      <c r="S3492" s="14">
        <f t="shared" si="277"/>
        <v>42443.802361111113</v>
      </c>
      <c r="T3492" s="14">
        <f t="shared" si="278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5"/>
        <v>158</v>
      </c>
      <c r="P3493">
        <f t="shared" si="276"/>
        <v>79.099999999999994</v>
      </c>
      <c r="Q3493" s="11" t="s">
        <v>8315</v>
      </c>
      <c r="R3493" t="s">
        <v>8316</v>
      </c>
      <c r="S3493" s="14">
        <f t="shared" si="277"/>
        <v>42121.249814814815</v>
      </c>
      <c r="T3493" s="14">
        <f t="shared" si="278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5"/>
        <v>105</v>
      </c>
      <c r="P3494">
        <f t="shared" si="276"/>
        <v>114.29</v>
      </c>
      <c r="Q3494" s="11" t="s">
        <v>8315</v>
      </c>
      <c r="R3494" t="s">
        <v>8316</v>
      </c>
      <c r="S3494" s="14">
        <f t="shared" si="277"/>
        <v>42268.009224537032</v>
      </c>
      <c r="T3494" s="14">
        <f t="shared" si="278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5"/>
        <v>100</v>
      </c>
      <c r="P3495">
        <f t="shared" si="276"/>
        <v>51.72</v>
      </c>
      <c r="Q3495" s="11" t="s">
        <v>8315</v>
      </c>
      <c r="R3495" t="s">
        <v>8316</v>
      </c>
      <c r="S3495" s="14">
        <f t="shared" si="277"/>
        <v>41848.866157407407</v>
      </c>
      <c r="T3495" s="14">
        <f t="shared" si="278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5"/>
        <v>100</v>
      </c>
      <c r="P3496">
        <f t="shared" si="276"/>
        <v>30.77</v>
      </c>
      <c r="Q3496" s="11" t="s">
        <v>8315</v>
      </c>
      <c r="R3496" t="s">
        <v>8316</v>
      </c>
      <c r="S3496" s="14">
        <f t="shared" si="277"/>
        <v>42689.214988425927</v>
      </c>
      <c r="T3496" s="14">
        <f t="shared" si="278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5"/>
        <v>107</v>
      </c>
      <c r="P3497">
        <f t="shared" si="276"/>
        <v>74.209999999999994</v>
      </c>
      <c r="Q3497" s="11" t="s">
        <v>8315</v>
      </c>
      <c r="R3497" t="s">
        <v>8316</v>
      </c>
      <c r="S3497" s="14">
        <f t="shared" si="277"/>
        <v>41915.762835648151</v>
      </c>
      <c r="T3497" s="14">
        <f t="shared" si="278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5"/>
        <v>124</v>
      </c>
      <c r="P3498">
        <f t="shared" si="276"/>
        <v>47.85</v>
      </c>
      <c r="Q3498" s="11" t="s">
        <v>8315</v>
      </c>
      <c r="R3498" t="s">
        <v>8316</v>
      </c>
      <c r="S3498" s="14">
        <f t="shared" si="277"/>
        <v>42584.846828703703</v>
      </c>
      <c r="T3498" s="14">
        <f t="shared" si="278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5"/>
        <v>109</v>
      </c>
      <c r="P3499">
        <f t="shared" si="276"/>
        <v>34.409999999999997</v>
      </c>
      <c r="Q3499" s="11" t="s">
        <v>8315</v>
      </c>
      <c r="R3499" t="s">
        <v>8316</v>
      </c>
      <c r="S3499" s="14">
        <f t="shared" si="277"/>
        <v>42511.741944444439</v>
      </c>
      <c r="T3499" s="14">
        <f t="shared" si="278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>
        <f t="shared" si="276"/>
        <v>40.24</v>
      </c>
      <c r="Q3500" s="11" t="s">
        <v>8315</v>
      </c>
      <c r="R3500" t="s">
        <v>8316</v>
      </c>
      <c r="S3500" s="14">
        <f t="shared" si="277"/>
        <v>42459.15861111111</v>
      </c>
      <c r="T3500" s="14">
        <f t="shared" si="278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>
        <f t="shared" si="276"/>
        <v>60.29</v>
      </c>
      <c r="Q3501" s="11" t="s">
        <v>8315</v>
      </c>
      <c r="R3501" t="s">
        <v>8316</v>
      </c>
      <c r="S3501" s="14">
        <f t="shared" si="277"/>
        <v>42132.036168981482</v>
      </c>
      <c r="T3501" s="14">
        <f t="shared" si="278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>
        <f t="shared" si="276"/>
        <v>25.31</v>
      </c>
      <c r="Q3502" s="11" t="s">
        <v>8315</v>
      </c>
      <c r="R3502" t="s">
        <v>8316</v>
      </c>
      <c r="S3502" s="14">
        <f t="shared" si="277"/>
        <v>42419.91942129629</v>
      </c>
      <c r="T3502" s="14">
        <f t="shared" si="278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>
        <f t="shared" si="276"/>
        <v>35.950000000000003</v>
      </c>
      <c r="Q3503" s="11" t="s">
        <v>8315</v>
      </c>
      <c r="R3503" t="s">
        <v>8316</v>
      </c>
      <c r="S3503" s="14">
        <f t="shared" si="277"/>
        <v>42233.763831018514</v>
      </c>
      <c r="T3503" s="14">
        <f t="shared" si="278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>
        <f t="shared" si="276"/>
        <v>136</v>
      </c>
      <c r="Q3504" s="11" t="s">
        <v>8315</v>
      </c>
      <c r="R3504" t="s">
        <v>8316</v>
      </c>
      <c r="S3504" s="14">
        <f t="shared" si="277"/>
        <v>42430.839398148149</v>
      </c>
      <c r="T3504" s="14">
        <f t="shared" si="278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>
        <f t="shared" si="276"/>
        <v>70.760000000000005</v>
      </c>
      <c r="Q3505" s="11" t="s">
        <v>8315</v>
      </c>
      <c r="R3505" t="s">
        <v>8316</v>
      </c>
      <c r="S3505" s="14">
        <f t="shared" si="277"/>
        <v>42545.478333333333</v>
      </c>
      <c r="T3505" s="14">
        <f t="shared" si="278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>
        <f t="shared" si="276"/>
        <v>125</v>
      </c>
      <c r="Q3506" s="11" t="s">
        <v>8315</v>
      </c>
      <c r="R3506" t="s">
        <v>8316</v>
      </c>
      <c r="S3506" s="14">
        <f t="shared" si="277"/>
        <v>42297.748738425929</v>
      </c>
      <c r="T3506" s="14">
        <f t="shared" si="278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>
        <f t="shared" si="276"/>
        <v>66.510000000000005</v>
      </c>
      <c r="Q3507" s="11" t="s">
        <v>8315</v>
      </c>
      <c r="R3507" t="s">
        <v>8316</v>
      </c>
      <c r="S3507" s="14">
        <f t="shared" si="277"/>
        <v>41760.935706018521</v>
      </c>
      <c r="T3507" s="14">
        <f t="shared" si="278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>
        <f t="shared" si="276"/>
        <v>105</v>
      </c>
      <c r="Q3508" s="11" t="s">
        <v>8315</v>
      </c>
      <c r="R3508" t="s">
        <v>8316</v>
      </c>
      <c r="S3508" s="14">
        <f t="shared" si="277"/>
        <v>41829.734259259261</v>
      </c>
      <c r="T3508" s="14">
        <f t="shared" si="278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>
        <f t="shared" si="276"/>
        <v>145</v>
      </c>
      <c r="Q3509" s="11" t="s">
        <v>8315</v>
      </c>
      <c r="R3509" t="s">
        <v>8316</v>
      </c>
      <c r="S3509" s="14">
        <f t="shared" si="277"/>
        <v>42491.92288194444</v>
      </c>
      <c r="T3509" s="14">
        <f t="shared" si="278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>
        <f t="shared" si="276"/>
        <v>12</v>
      </c>
      <c r="Q3510" s="11" t="s">
        <v>8315</v>
      </c>
      <c r="R3510" t="s">
        <v>8316</v>
      </c>
      <c r="S3510" s="14">
        <f t="shared" si="277"/>
        <v>42477.729780092588</v>
      </c>
      <c r="T3510" s="14">
        <f t="shared" si="278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6"/>
        <v>96.67</v>
      </c>
      <c r="Q3511" s="11" t="s">
        <v>8315</v>
      </c>
      <c r="R3511" t="s">
        <v>8316</v>
      </c>
      <c r="S3511" s="14">
        <f t="shared" si="277"/>
        <v>41950.859560185185</v>
      </c>
      <c r="T3511" s="14">
        <f t="shared" si="278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6"/>
        <v>60.33</v>
      </c>
      <c r="Q3512" s="11" t="s">
        <v>8315</v>
      </c>
      <c r="R3512" t="s">
        <v>8316</v>
      </c>
      <c r="S3512" s="14">
        <f t="shared" si="277"/>
        <v>41802.62090277778</v>
      </c>
      <c r="T3512" s="14">
        <f t="shared" si="278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>
        <f t="shared" si="276"/>
        <v>79.89</v>
      </c>
      <c r="Q3513" s="11" t="s">
        <v>8315</v>
      </c>
      <c r="R3513" t="s">
        <v>8316</v>
      </c>
      <c r="S3513" s="14">
        <f t="shared" si="277"/>
        <v>41927.873784722222</v>
      </c>
      <c r="T3513" s="14">
        <f t="shared" si="278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>
        <f t="shared" si="276"/>
        <v>58.82</v>
      </c>
      <c r="Q3514" s="11" t="s">
        <v>8315</v>
      </c>
      <c r="R3514" t="s">
        <v>8316</v>
      </c>
      <c r="S3514" s="14">
        <f t="shared" si="277"/>
        <v>42057.536944444444</v>
      </c>
      <c r="T3514" s="14">
        <f t="shared" si="278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6"/>
        <v>75.34</v>
      </c>
      <c r="Q3515" s="11" t="s">
        <v>8315</v>
      </c>
      <c r="R3515" t="s">
        <v>8316</v>
      </c>
      <c r="S3515" s="14">
        <f t="shared" si="277"/>
        <v>41781.096203703702</v>
      </c>
      <c r="T3515" s="14">
        <f t="shared" si="278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6"/>
        <v>55</v>
      </c>
      <c r="Q3516" s="11" t="s">
        <v>8315</v>
      </c>
      <c r="R3516" t="s">
        <v>8316</v>
      </c>
      <c r="S3516" s="14">
        <f t="shared" si="277"/>
        <v>42020.846666666665</v>
      </c>
      <c r="T3516" s="14">
        <f t="shared" si="278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6"/>
        <v>66.959999999999994</v>
      </c>
      <c r="Q3517" s="11" t="s">
        <v>8315</v>
      </c>
      <c r="R3517" t="s">
        <v>8316</v>
      </c>
      <c r="S3517" s="14">
        <f t="shared" si="277"/>
        <v>42125.772812499999</v>
      </c>
      <c r="T3517" s="14">
        <f t="shared" si="278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6"/>
        <v>227.27</v>
      </c>
      <c r="Q3518" s="11" t="s">
        <v>8315</v>
      </c>
      <c r="R3518" t="s">
        <v>8316</v>
      </c>
      <c r="S3518" s="14">
        <f t="shared" si="277"/>
        <v>41856.010069444441</v>
      </c>
      <c r="T3518" s="14">
        <f t="shared" si="278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6"/>
        <v>307.69</v>
      </c>
      <c r="Q3519" s="11" t="s">
        <v>8315</v>
      </c>
      <c r="R3519" t="s">
        <v>8316</v>
      </c>
      <c r="S3519" s="14">
        <f t="shared" si="277"/>
        <v>41794.817523148151</v>
      </c>
      <c r="T3519" s="14">
        <f t="shared" si="278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6"/>
        <v>50.02</v>
      </c>
      <c r="Q3520" s="11" t="s">
        <v>8315</v>
      </c>
      <c r="R3520" t="s">
        <v>8316</v>
      </c>
      <c r="S3520" s="14">
        <f t="shared" si="277"/>
        <v>41893.783553240741</v>
      </c>
      <c r="T3520" s="14">
        <f t="shared" si="278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6"/>
        <v>72.39</v>
      </c>
      <c r="Q3521" s="11" t="s">
        <v>8315</v>
      </c>
      <c r="R3521" t="s">
        <v>8316</v>
      </c>
      <c r="S3521" s="14">
        <f t="shared" si="277"/>
        <v>42037.598958333328</v>
      </c>
      <c r="T3521" s="14">
        <f t="shared" si="278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6"/>
        <v>95.95</v>
      </c>
      <c r="Q3522" s="11" t="s">
        <v>8315</v>
      </c>
      <c r="R3522" t="s">
        <v>8316</v>
      </c>
      <c r="S3522" s="14">
        <f t="shared" si="277"/>
        <v>42227.824212962965</v>
      </c>
      <c r="T3522" s="14">
        <f t="shared" si="278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1" t="s">
        <v>8315</v>
      </c>
      <c r="R3523" t="s">
        <v>8316</v>
      </c>
      <c r="S3523" s="14">
        <f t="shared" si="277"/>
        <v>41881.361342592594</v>
      </c>
      <c r="T3523" s="14">
        <f t="shared" si="278"/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ref="O3530:O3593" si="280">IFERROR(ROUND(E3530/D3530*100,0),"N/A")</f>
        <v>101</v>
      </c>
      <c r="P3530">
        <f t="shared" ref="P3530:P3593" si="281">IFERROR(ROUND(E3530/L3530,2),"N/A")</f>
        <v>45.11</v>
      </c>
      <c r="Q3530" s="11" t="s">
        <v>8315</v>
      </c>
      <c r="R3530" t="s">
        <v>8316</v>
      </c>
      <c r="S3530" s="14">
        <f t="shared" ref="S3530:S3593" si="282">(((J3530/60)/60)/24)+DATE(1970,1,1)</f>
        <v>42733.50136574074</v>
      </c>
      <c r="T3530" s="14">
        <f t="shared" ref="T3530:T3593" si="283">(((I3530/60)/60)/24)+DATE(1970,1,1)</f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80"/>
        <v>132</v>
      </c>
      <c r="P3531">
        <f t="shared" si="281"/>
        <v>36.67</v>
      </c>
      <c r="Q3531" s="11" t="s">
        <v>8315</v>
      </c>
      <c r="R3531" t="s">
        <v>8316</v>
      </c>
      <c r="S3531" s="14">
        <f t="shared" si="282"/>
        <v>42177.761782407411</v>
      </c>
      <c r="T3531" s="14">
        <f t="shared" si="283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80"/>
        <v>100</v>
      </c>
      <c r="P3532">
        <f t="shared" si="281"/>
        <v>125</v>
      </c>
      <c r="Q3532" s="11" t="s">
        <v>8315</v>
      </c>
      <c r="R3532" t="s">
        <v>8316</v>
      </c>
      <c r="S3532" s="14">
        <f t="shared" si="282"/>
        <v>42442.623344907406</v>
      </c>
      <c r="T3532" s="14">
        <f t="shared" si="283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80"/>
        <v>128</v>
      </c>
      <c r="P3533">
        <f t="shared" si="281"/>
        <v>49.23</v>
      </c>
      <c r="Q3533" s="11" t="s">
        <v>8315</v>
      </c>
      <c r="R3533" t="s">
        <v>8316</v>
      </c>
      <c r="S3533" s="14">
        <f t="shared" si="282"/>
        <v>42521.654328703706</v>
      </c>
      <c r="T3533" s="14">
        <f t="shared" si="283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80"/>
        <v>119</v>
      </c>
      <c r="P3534">
        <f t="shared" si="281"/>
        <v>42.3</v>
      </c>
      <c r="Q3534" s="11" t="s">
        <v>8315</v>
      </c>
      <c r="R3534" t="s">
        <v>8316</v>
      </c>
      <c r="S3534" s="14">
        <f t="shared" si="282"/>
        <v>41884.599849537037</v>
      </c>
      <c r="T3534" s="14">
        <f t="shared" si="283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80"/>
        <v>126</v>
      </c>
      <c r="P3535">
        <f t="shared" si="281"/>
        <v>78.88</v>
      </c>
      <c r="Q3535" s="11" t="s">
        <v>8315</v>
      </c>
      <c r="R3535" t="s">
        <v>8316</v>
      </c>
      <c r="S3535" s="14">
        <f t="shared" si="282"/>
        <v>42289.761192129634</v>
      </c>
      <c r="T3535" s="14">
        <f t="shared" si="283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80"/>
        <v>156</v>
      </c>
      <c r="P3536">
        <f t="shared" si="281"/>
        <v>38.28</v>
      </c>
      <c r="Q3536" s="11" t="s">
        <v>8315</v>
      </c>
      <c r="R3536" t="s">
        <v>8316</v>
      </c>
      <c r="S3536" s="14">
        <f t="shared" si="282"/>
        <v>42243.6252662037</v>
      </c>
      <c r="T3536" s="14">
        <f t="shared" si="283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80"/>
        <v>103</v>
      </c>
      <c r="P3537">
        <f t="shared" si="281"/>
        <v>44.85</v>
      </c>
      <c r="Q3537" s="11" t="s">
        <v>8315</v>
      </c>
      <c r="R3537" t="s">
        <v>8316</v>
      </c>
      <c r="S3537" s="14">
        <f t="shared" si="282"/>
        <v>42248.640162037031</v>
      </c>
      <c r="T3537" s="14">
        <f t="shared" si="283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80"/>
        <v>153</v>
      </c>
      <c r="P3538">
        <f t="shared" si="281"/>
        <v>13.53</v>
      </c>
      <c r="Q3538" s="11" t="s">
        <v>8315</v>
      </c>
      <c r="R3538" t="s">
        <v>8316</v>
      </c>
      <c r="S3538" s="14">
        <f t="shared" si="282"/>
        <v>42328.727141203708</v>
      </c>
      <c r="T3538" s="14">
        <f t="shared" si="283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80"/>
        <v>180</v>
      </c>
      <c r="P3539">
        <f t="shared" si="281"/>
        <v>43.5</v>
      </c>
      <c r="Q3539" s="11" t="s">
        <v>8315</v>
      </c>
      <c r="R3539" t="s">
        <v>8316</v>
      </c>
      <c r="S3539" s="14">
        <f t="shared" si="282"/>
        <v>41923.354351851849</v>
      </c>
      <c r="T3539" s="14">
        <f t="shared" si="283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80"/>
        <v>128</v>
      </c>
      <c r="P3540">
        <f t="shared" si="281"/>
        <v>30.95</v>
      </c>
      <c r="Q3540" s="11" t="s">
        <v>8315</v>
      </c>
      <c r="R3540" t="s">
        <v>8316</v>
      </c>
      <c r="S3540" s="14">
        <f t="shared" si="282"/>
        <v>42571.420601851853</v>
      </c>
      <c r="T3540" s="14">
        <f t="shared" si="283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80"/>
        <v>120</v>
      </c>
      <c r="P3541">
        <f t="shared" si="281"/>
        <v>55.23</v>
      </c>
      <c r="Q3541" s="11" t="s">
        <v>8315</v>
      </c>
      <c r="R3541" t="s">
        <v>8316</v>
      </c>
      <c r="S3541" s="14">
        <f t="shared" si="282"/>
        <v>42600.756041666667</v>
      </c>
      <c r="T3541" s="14">
        <f t="shared" si="283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80"/>
        <v>123</v>
      </c>
      <c r="P3542">
        <f t="shared" si="281"/>
        <v>46.13</v>
      </c>
      <c r="Q3542" s="11" t="s">
        <v>8315</v>
      </c>
      <c r="R3542" t="s">
        <v>8316</v>
      </c>
      <c r="S3542" s="14">
        <f t="shared" si="282"/>
        <v>42517.003368055557</v>
      </c>
      <c r="T3542" s="14">
        <f t="shared" si="283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80"/>
        <v>105</v>
      </c>
      <c r="P3543">
        <f t="shared" si="281"/>
        <v>39.380000000000003</v>
      </c>
      <c r="Q3543" s="11" t="s">
        <v>8315</v>
      </c>
      <c r="R3543" t="s">
        <v>8316</v>
      </c>
      <c r="S3543" s="14">
        <f t="shared" si="282"/>
        <v>42222.730034722219</v>
      </c>
      <c r="T3543" s="14">
        <f t="shared" si="283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80"/>
        <v>102</v>
      </c>
      <c r="P3544">
        <f t="shared" si="281"/>
        <v>66.150000000000006</v>
      </c>
      <c r="Q3544" s="11" t="s">
        <v>8315</v>
      </c>
      <c r="R3544" t="s">
        <v>8316</v>
      </c>
      <c r="S3544" s="14">
        <f t="shared" si="282"/>
        <v>41829.599791666667</v>
      </c>
      <c r="T3544" s="14">
        <f t="shared" si="283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80"/>
        <v>105</v>
      </c>
      <c r="P3545">
        <f t="shared" si="281"/>
        <v>54.14</v>
      </c>
      <c r="Q3545" s="11" t="s">
        <v>8315</v>
      </c>
      <c r="R3545" t="s">
        <v>8316</v>
      </c>
      <c r="S3545" s="14">
        <f t="shared" si="282"/>
        <v>42150.755312499998</v>
      </c>
      <c r="T3545" s="14">
        <f t="shared" si="283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80"/>
        <v>100</v>
      </c>
      <c r="P3546">
        <f t="shared" si="281"/>
        <v>104.17</v>
      </c>
      <c r="Q3546" s="11" t="s">
        <v>8315</v>
      </c>
      <c r="R3546" t="s">
        <v>8316</v>
      </c>
      <c r="S3546" s="14">
        <f t="shared" si="282"/>
        <v>42040.831678240742</v>
      </c>
      <c r="T3546" s="14">
        <f t="shared" si="283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80"/>
        <v>100</v>
      </c>
      <c r="P3547">
        <f t="shared" si="281"/>
        <v>31.38</v>
      </c>
      <c r="Q3547" s="11" t="s">
        <v>8315</v>
      </c>
      <c r="R3547" t="s">
        <v>8316</v>
      </c>
      <c r="S3547" s="14">
        <f t="shared" si="282"/>
        <v>42075.807395833333</v>
      </c>
      <c r="T3547" s="14">
        <f t="shared" si="283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80"/>
        <v>102</v>
      </c>
      <c r="P3548">
        <f t="shared" si="281"/>
        <v>59.21</v>
      </c>
      <c r="Q3548" s="11" t="s">
        <v>8315</v>
      </c>
      <c r="R3548" t="s">
        <v>8316</v>
      </c>
      <c r="S3548" s="14">
        <f t="shared" si="282"/>
        <v>42073.660694444443</v>
      </c>
      <c r="T3548" s="14">
        <f t="shared" si="283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80"/>
        <v>114</v>
      </c>
      <c r="P3549">
        <f t="shared" si="281"/>
        <v>119.18</v>
      </c>
      <c r="Q3549" s="11" t="s">
        <v>8315</v>
      </c>
      <c r="R3549" t="s">
        <v>8316</v>
      </c>
      <c r="S3549" s="14">
        <f t="shared" si="282"/>
        <v>42480.078715277778</v>
      </c>
      <c r="T3549" s="14">
        <f t="shared" si="283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0"/>
        <v>102</v>
      </c>
      <c r="P3550">
        <f t="shared" si="281"/>
        <v>164.62</v>
      </c>
      <c r="Q3550" s="11" t="s">
        <v>8315</v>
      </c>
      <c r="R3550" t="s">
        <v>8316</v>
      </c>
      <c r="S3550" s="14">
        <f t="shared" si="282"/>
        <v>42411.942291666666</v>
      </c>
      <c r="T3550" s="14">
        <f t="shared" si="283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0"/>
        <v>102</v>
      </c>
      <c r="P3551">
        <f t="shared" si="281"/>
        <v>24.29</v>
      </c>
      <c r="Q3551" s="11" t="s">
        <v>8315</v>
      </c>
      <c r="R3551" t="s">
        <v>8316</v>
      </c>
      <c r="S3551" s="14">
        <f t="shared" si="282"/>
        <v>42223.394363425927</v>
      </c>
      <c r="T3551" s="14">
        <f t="shared" si="283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0"/>
        <v>105</v>
      </c>
      <c r="P3552">
        <f t="shared" si="281"/>
        <v>40.94</v>
      </c>
      <c r="Q3552" s="11" t="s">
        <v>8315</v>
      </c>
      <c r="R3552" t="s">
        <v>8316</v>
      </c>
      <c r="S3552" s="14">
        <f t="shared" si="282"/>
        <v>42462.893495370372</v>
      </c>
      <c r="T3552" s="14">
        <f t="shared" si="283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0"/>
        <v>102</v>
      </c>
      <c r="P3553">
        <f t="shared" si="281"/>
        <v>61.1</v>
      </c>
      <c r="Q3553" s="11" t="s">
        <v>8315</v>
      </c>
      <c r="R3553" t="s">
        <v>8316</v>
      </c>
      <c r="S3553" s="14">
        <f t="shared" si="282"/>
        <v>41753.515856481477</v>
      </c>
      <c r="T3553" s="14">
        <f t="shared" si="283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0"/>
        <v>100</v>
      </c>
      <c r="P3554">
        <f t="shared" si="281"/>
        <v>38.65</v>
      </c>
      <c r="Q3554" s="11" t="s">
        <v>8315</v>
      </c>
      <c r="R3554" t="s">
        <v>8316</v>
      </c>
      <c r="S3554" s="14">
        <f t="shared" si="282"/>
        <v>41788.587083333332</v>
      </c>
      <c r="T3554" s="14">
        <f t="shared" si="283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0"/>
        <v>106</v>
      </c>
      <c r="P3555">
        <f t="shared" si="281"/>
        <v>56.2</v>
      </c>
      <c r="Q3555" s="11" t="s">
        <v>8315</v>
      </c>
      <c r="R3555" t="s">
        <v>8316</v>
      </c>
      <c r="S3555" s="14">
        <f t="shared" si="282"/>
        <v>42196.028703703705</v>
      </c>
      <c r="T3555" s="14">
        <f t="shared" si="283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0"/>
        <v>113</v>
      </c>
      <c r="P3556">
        <f t="shared" si="281"/>
        <v>107</v>
      </c>
      <c r="Q3556" s="11" t="s">
        <v>8315</v>
      </c>
      <c r="R3556" t="s">
        <v>8316</v>
      </c>
      <c r="S3556" s="14">
        <f t="shared" si="282"/>
        <v>42016.050451388888</v>
      </c>
      <c r="T3556" s="14">
        <f t="shared" si="283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0"/>
        <v>100</v>
      </c>
      <c r="P3557">
        <f t="shared" si="281"/>
        <v>171.43</v>
      </c>
      <c r="Q3557" s="11" t="s">
        <v>8315</v>
      </c>
      <c r="R3557" t="s">
        <v>8316</v>
      </c>
      <c r="S3557" s="14">
        <f t="shared" si="282"/>
        <v>42661.442060185189</v>
      </c>
      <c r="T3557" s="14">
        <f t="shared" si="283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0"/>
        <v>100</v>
      </c>
      <c r="P3558">
        <f t="shared" si="281"/>
        <v>110.5</v>
      </c>
      <c r="Q3558" s="11" t="s">
        <v>8315</v>
      </c>
      <c r="R3558" t="s">
        <v>8316</v>
      </c>
      <c r="S3558" s="14">
        <f t="shared" si="282"/>
        <v>41808.649583333332</v>
      </c>
      <c r="T3558" s="14">
        <f t="shared" si="283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0"/>
        <v>100</v>
      </c>
      <c r="P3559">
        <f t="shared" si="281"/>
        <v>179.28</v>
      </c>
      <c r="Q3559" s="11" t="s">
        <v>8315</v>
      </c>
      <c r="R3559" t="s">
        <v>8316</v>
      </c>
      <c r="S3559" s="14">
        <f t="shared" si="282"/>
        <v>41730.276747685188</v>
      </c>
      <c r="T3559" s="14">
        <f t="shared" si="283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0"/>
        <v>144</v>
      </c>
      <c r="P3560">
        <f t="shared" si="281"/>
        <v>22.91</v>
      </c>
      <c r="Q3560" s="11" t="s">
        <v>8315</v>
      </c>
      <c r="R3560" t="s">
        <v>8316</v>
      </c>
      <c r="S3560" s="14">
        <f t="shared" si="282"/>
        <v>42139.816840277781</v>
      </c>
      <c r="T3560" s="14">
        <f t="shared" si="283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0"/>
        <v>104</v>
      </c>
      <c r="P3561">
        <f t="shared" si="281"/>
        <v>43.13</v>
      </c>
      <c r="Q3561" s="11" t="s">
        <v>8315</v>
      </c>
      <c r="R3561" t="s">
        <v>8316</v>
      </c>
      <c r="S3561" s="14">
        <f t="shared" si="282"/>
        <v>42194.096157407403</v>
      </c>
      <c r="T3561" s="14">
        <f t="shared" si="283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0"/>
        <v>108</v>
      </c>
      <c r="P3562">
        <f t="shared" si="281"/>
        <v>46.89</v>
      </c>
      <c r="Q3562" s="11" t="s">
        <v>8315</v>
      </c>
      <c r="R3562" t="s">
        <v>8316</v>
      </c>
      <c r="S3562" s="14">
        <f t="shared" si="282"/>
        <v>42115.889652777783</v>
      </c>
      <c r="T3562" s="14">
        <f t="shared" si="283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0"/>
        <v>102</v>
      </c>
      <c r="P3563">
        <f t="shared" si="281"/>
        <v>47.41</v>
      </c>
      <c r="Q3563" s="11" t="s">
        <v>8315</v>
      </c>
      <c r="R3563" t="s">
        <v>8316</v>
      </c>
      <c r="S3563" s="14">
        <f t="shared" si="282"/>
        <v>42203.680300925931</v>
      </c>
      <c r="T3563" s="14">
        <f t="shared" si="283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0"/>
        <v>149</v>
      </c>
      <c r="P3564">
        <f t="shared" si="281"/>
        <v>15.13</v>
      </c>
      <c r="Q3564" s="11" t="s">
        <v>8315</v>
      </c>
      <c r="R3564" t="s">
        <v>8316</v>
      </c>
      <c r="S3564" s="14">
        <f t="shared" si="282"/>
        <v>42433.761886574073</v>
      </c>
      <c r="T3564" s="14">
        <f t="shared" si="283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0"/>
        <v>105</v>
      </c>
      <c r="P3565">
        <f t="shared" si="281"/>
        <v>21.1</v>
      </c>
      <c r="Q3565" s="11" t="s">
        <v>8315</v>
      </c>
      <c r="R3565" t="s">
        <v>8316</v>
      </c>
      <c r="S3565" s="14">
        <f t="shared" si="282"/>
        <v>42555.671944444446</v>
      </c>
      <c r="T3565" s="14">
        <f t="shared" si="283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0"/>
        <v>101</v>
      </c>
      <c r="P3566">
        <f t="shared" si="281"/>
        <v>59.12</v>
      </c>
      <c r="Q3566" s="11" t="s">
        <v>8315</v>
      </c>
      <c r="R3566" t="s">
        <v>8316</v>
      </c>
      <c r="S3566" s="14">
        <f t="shared" si="282"/>
        <v>42236.623252314821</v>
      </c>
      <c r="T3566" s="14">
        <f t="shared" si="283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131</v>
      </c>
      <c r="P3567">
        <f t="shared" si="281"/>
        <v>97.92</v>
      </c>
      <c r="Q3567" s="11" t="s">
        <v>8315</v>
      </c>
      <c r="R3567" t="s">
        <v>8316</v>
      </c>
      <c r="S3567" s="14">
        <f t="shared" si="282"/>
        <v>41974.743148148147</v>
      </c>
      <c r="T3567" s="14">
        <f t="shared" si="283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0"/>
        <v>105</v>
      </c>
      <c r="P3568">
        <f t="shared" si="281"/>
        <v>55.13</v>
      </c>
      <c r="Q3568" s="11" t="s">
        <v>8315</v>
      </c>
      <c r="R3568" t="s">
        <v>8316</v>
      </c>
      <c r="S3568" s="14">
        <f t="shared" si="282"/>
        <v>41997.507905092592</v>
      </c>
      <c r="T3568" s="14">
        <f t="shared" si="283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0"/>
        <v>109</v>
      </c>
      <c r="P3569">
        <f t="shared" si="281"/>
        <v>26.54</v>
      </c>
      <c r="Q3569" s="11" t="s">
        <v>8315</v>
      </c>
      <c r="R3569" t="s">
        <v>8316</v>
      </c>
      <c r="S3569" s="14">
        <f t="shared" si="282"/>
        <v>42135.810694444444</v>
      </c>
      <c r="T3569" s="14">
        <f t="shared" si="283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111</v>
      </c>
      <c r="P3570">
        <f t="shared" si="281"/>
        <v>58.42</v>
      </c>
      <c r="Q3570" s="11" t="s">
        <v>8315</v>
      </c>
      <c r="R3570" t="s">
        <v>8316</v>
      </c>
      <c r="S3570" s="14">
        <f t="shared" si="282"/>
        <v>41869.740671296298</v>
      </c>
      <c r="T3570" s="14">
        <f t="shared" si="283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100</v>
      </c>
      <c r="P3571">
        <f t="shared" si="281"/>
        <v>122.54</v>
      </c>
      <c r="Q3571" s="11" t="s">
        <v>8315</v>
      </c>
      <c r="R3571" t="s">
        <v>8316</v>
      </c>
      <c r="S3571" s="14">
        <f t="shared" si="282"/>
        <v>41982.688611111109</v>
      </c>
      <c r="T3571" s="14">
        <f t="shared" si="283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114</v>
      </c>
      <c r="P3572">
        <f t="shared" si="281"/>
        <v>87.96</v>
      </c>
      <c r="Q3572" s="11" t="s">
        <v>8315</v>
      </c>
      <c r="R3572" t="s">
        <v>8316</v>
      </c>
      <c r="S3572" s="14">
        <f t="shared" si="282"/>
        <v>41976.331979166673</v>
      </c>
      <c r="T3572" s="14">
        <f t="shared" si="283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0"/>
        <v>122</v>
      </c>
      <c r="P3573">
        <f t="shared" si="281"/>
        <v>73.239999999999995</v>
      </c>
      <c r="Q3573" s="11" t="s">
        <v>8315</v>
      </c>
      <c r="R3573" t="s">
        <v>8316</v>
      </c>
      <c r="S3573" s="14">
        <f t="shared" si="282"/>
        <v>41912.858946759261</v>
      </c>
      <c r="T3573" s="14">
        <f t="shared" si="283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0"/>
        <v>100</v>
      </c>
      <c r="P3574">
        <f t="shared" si="281"/>
        <v>55.56</v>
      </c>
      <c r="Q3574" s="11" t="s">
        <v>8315</v>
      </c>
      <c r="R3574" t="s">
        <v>8316</v>
      </c>
      <c r="S3574" s="14">
        <f t="shared" si="282"/>
        <v>42146.570393518516</v>
      </c>
      <c r="T3574" s="14">
        <f t="shared" si="283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0"/>
        <v>103</v>
      </c>
      <c r="P3575">
        <f t="shared" si="281"/>
        <v>39.54</v>
      </c>
      <c r="Q3575" s="11" t="s">
        <v>8315</v>
      </c>
      <c r="R3575" t="s">
        <v>8316</v>
      </c>
      <c r="S3575" s="14">
        <f t="shared" si="282"/>
        <v>41921.375532407408</v>
      </c>
      <c r="T3575" s="14">
        <f t="shared" si="283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>
        <f t="shared" si="281"/>
        <v>136.78</v>
      </c>
      <c r="Q3576" s="11" t="s">
        <v>8315</v>
      </c>
      <c r="R3576" t="s">
        <v>8316</v>
      </c>
      <c r="S3576" s="14">
        <f t="shared" si="282"/>
        <v>41926.942685185182</v>
      </c>
      <c r="T3576" s="14">
        <f t="shared" si="283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>
        <f t="shared" si="281"/>
        <v>99.34</v>
      </c>
      <c r="Q3577" s="11" t="s">
        <v>8315</v>
      </c>
      <c r="R3577" t="s">
        <v>8316</v>
      </c>
      <c r="S3577" s="14">
        <f t="shared" si="282"/>
        <v>42561.783877314811</v>
      </c>
      <c r="T3577" s="14">
        <f t="shared" si="283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>
        <f t="shared" si="281"/>
        <v>20</v>
      </c>
      <c r="Q3578" s="11" t="s">
        <v>8315</v>
      </c>
      <c r="R3578" t="s">
        <v>8316</v>
      </c>
      <c r="S3578" s="14">
        <f t="shared" si="282"/>
        <v>42649.54923611111</v>
      </c>
      <c r="T3578" s="14">
        <f t="shared" si="283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>
        <f t="shared" si="281"/>
        <v>28.89</v>
      </c>
      <c r="Q3579" s="11" t="s">
        <v>8315</v>
      </c>
      <c r="R3579" t="s">
        <v>8316</v>
      </c>
      <c r="S3579" s="14">
        <f t="shared" si="282"/>
        <v>42093.786840277782</v>
      </c>
      <c r="T3579" s="14">
        <f t="shared" si="283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>
        <f t="shared" si="281"/>
        <v>40.549999999999997</v>
      </c>
      <c r="Q3580" s="11" t="s">
        <v>8315</v>
      </c>
      <c r="R3580" t="s">
        <v>8316</v>
      </c>
      <c r="S3580" s="14">
        <f t="shared" si="282"/>
        <v>42460.733530092592</v>
      </c>
      <c r="T3580" s="14">
        <f t="shared" si="283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>
        <f t="shared" si="281"/>
        <v>35.71</v>
      </c>
      <c r="Q3581" s="11" t="s">
        <v>8315</v>
      </c>
      <c r="R3581" t="s">
        <v>8316</v>
      </c>
      <c r="S3581" s="14">
        <f t="shared" si="282"/>
        <v>42430.762222222227</v>
      </c>
      <c r="T3581" s="14">
        <f t="shared" si="283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81"/>
        <v>37.96</v>
      </c>
      <c r="Q3582" s="11" t="s">
        <v>8315</v>
      </c>
      <c r="R3582" t="s">
        <v>8316</v>
      </c>
      <c r="S3582" s="14">
        <f t="shared" si="282"/>
        <v>42026.176180555558</v>
      </c>
      <c r="T3582" s="14">
        <f t="shared" si="283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>
        <f t="shared" si="281"/>
        <v>33.33</v>
      </c>
      <c r="Q3583" s="11" t="s">
        <v>8315</v>
      </c>
      <c r="R3583" t="s">
        <v>8316</v>
      </c>
      <c r="S3583" s="14">
        <f t="shared" si="282"/>
        <v>41836.471180555556</v>
      </c>
      <c r="T3583" s="14">
        <f t="shared" si="283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81"/>
        <v>58.57</v>
      </c>
      <c r="Q3584" s="11" t="s">
        <v>8315</v>
      </c>
      <c r="R3584" t="s">
        <v>8316</v>
      </c>
      <c r="S3584" s="14">
        <f t="shared" si="282"/>
        <v>42451.095856481479</v>
      </c>
      <c r="T3584" s="14">
        <f t="shared" si="283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81"/>
        <v>135.63</v>
      </c>
      <c r="Q3585" s="11" t="s">
        <v>8315</v>
      </c>
      <c r="R3585" t="s">
        <v>8316</v>
      </c>
      <c r="S3585" s="14">
        <f t="shared" si="282"/>
        <v>42418.425983796296</v>
      </c>
      <c r="T3585" s="14">
        <f t="shared" si="283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>
        <f t="shared" si="281"/>
        <v>30.94</v>
      </c>
      <c r="Q3586" s="11" t="s">
        <v>8315</v>
      </c>
      <c r="R3586" t="s">
        <v>8316</v>
      </c>
      <c r="S3586" s="14">
        <f t="shared" si="282"/>
        <v>42168.316481481481</v>
      </c>
      <c r="T3586" s="14">
        <f t="shared" si="283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1" t="s">
        <v>8315</v>
      </c>
      <c r="R3587" t="s">
        <v>8316</v>
      </c>
      <c r="S3587" s="14">
        <f t="shared" si="282"/>
        <v>41964.716319444444</v>
      </c>
      <c r="T3587" s="14">
        <f t="shared" si="283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ref="O3594:O3657" si="285">IFERROR(ROUND(E3594/D3594*100,0),"N/A")</f>
        <v>127</v>
      </c>
      <c r="P3594">
        <f t="shared" ref="P3594:P3657" si="286">IFERROR(ROUND(E3594/L3594,2),"N/A")</f>
        <v>72.709999999999994</v>
      </c>
      <c r="Q3594" s="11" t="s">
        <v>8315</v>
      </c>
      <c r="R3594" t="s">
        <v>8316</v>
      </c>
      <c r="S3594" s="14">
        <f t="shared" ref="S3594:S3657" si="287">(((J3594/60)/60)/24)+DATE(1970,1,1)</f>
        <v>41988.829942129625</v>
      </c>
      <c r="T3594" s="14">
        <f t="shared" ref="T3594:T3657" si="288">(((I3594/60)/60)/24)+DATE(1970,1,1)</f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5"/>
        <v>111</v>
      </c>
      <c r="P3595">
        <f t="shared" si="286"/>
        <v>77.19</v>
      </c>
      <c r="Q3595" s="11" t="s">
        <v>8315</v>
      </c>
      <c r="R3595" t="s">
        <v>8316</v>
      </c>
      <c r="S3595" s="14">
        <f t="shared" si="287"/>
        <v>41974.898599537039</v>
      </c>
      <c r="T3595" s="14">
        <f t="shared" si="288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5"/>
        <v>126</v>
      </c>
      <c r="P3596">
        <f t="shared" si="286"/>
        <v>55.97</v>
      </c>
      <c r="Q3596" s="11" t="s">
        <v>8315</v>
      </c>
      <c r="R3596" t="s">
        <v>8316</v>
      </c>
      <c r="S3596" s="14">
        <f t="shared" si="287"/>
        <v>42592.066921296297</v>
      </c>
      <c r="T3596" s="14">
        <f t="shared" si="288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5"/>
        <v>119</v>
      </c>
      <c r="P3597">
        <f t="shared" si="286"/>
        <v>49.69</v>
      </c>
      <c r="Q3597" s="11" t="s">
        <v>8315</v>
      </c>
      <c r="R3597" t="s">
        <v>8316</v>
      </c>
      <c r="S3597" s="14">
        <f t="shared" si="287"/>
        <v>42050.008368055554</v>
      </c>
      <c r="T3597" s="14">
        <f t="shared" si="288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5"/>
        <v>108</v>
      </c>
      <c r="P3598">
        <f t="shared" si="286"/>
        <v>79</v>
      </c>
      <c r="Q3598" s="11" t="s">
        <v>8315</v>
      </c>
      <c r="R3598" t="s">
        <v>8316</v>
      </c>
      <c r="S3598" s="14">
        <f t="shared" si="287"/>
        <v>41856.715069444443</v>
      </c>
      <c r="T3598" s="14">
        <f t="shared" si="288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5"/>
        <v>103</v>
      </c>
      <c r="P3599">
        <f t="shared" si="286"/>
        <v>77.73</v>
      </c>
      <c r="Q3599" s="11" t="s">
        <v>8315</v>
      </c>
      <c r="R3599" t="s">
        <v>8316</v>
      </c>
      <c r="S3599" s="14">
        <f t="shared" si="287"/>
        <v>42417.585532407407</v>
      </c>
      <c r="T3599" s="14">
        <f t="shared" si="288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5"/>
        <v>110</v>
      </c>
      <c r="P3600">
        <f t="shared" si="286"/>
        <v>40.78</v>
      </c>
      <c r="Q3600" s="11" t="s">
        <v>8315</v>
      </c>
      <c r="R3600" t="s">
        <v>8316</v>
      </c>
      <c r="S3600" s="14">
        <f t="shared" si="287"/>
        <v>41866.79886574074</v>
      </c>
      <c r="T3600" s="14">
        <f t="shared" si="288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5"/>
        <v>202</v>
      </c>
      <c r="P3601">
        <f t="shared" si="286"/>
        <v>59.41</v>
      </c>
      <c r="Q3601" s="11" t="s">
        <v>8315</v>
      </c>
      <c r="R3601" t="s">
        <v>8316</v>
      </c>
      <c r="S3601" s="14">
        <f t="shared" si="287"/>
        <v>42220.79487268519</v>
      </c>
      <c r="T3601" s="14">
        <f t="shared" si="288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5"/>
        <v>130</v>
      </c>
      <c r="P3602">
        <f t="shared" si="286"/>
        <v>3.25</v>
      </c>
      <c r="Q3602" s="11" t="s">
        <v>8315</v>
      </c>
      <c r="R3602" t="s">
        <v>8316</v>
      </c>
      <c r="S3602" s="14">
        <f t="shared" si="287"/>
        <v>42628.849120370374</v>
      </c>
      <c r="T3602" s="14">
        <f t="shared" si="288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5"/>
        <v>104</v>
      </c>
      <c r="P3603">
        <f t="shared" si="286"/>
        <v>39.380000000000003</v>
      </c>
      <c r="Q3603" s="11" t="s">
        <v>8315</v>
      </c>
      <c r="R3603" t="s">
        <v>8316</v>
      </c>
      <c r="S3603" s="14">
        <f t="shared" si="287"/>
        <v>41990.99863425926</v>
      </c>
      <c r="T3603" s="14">
        <f t="shared" si="288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5"/>
        <v>100</v>
      </c>
      <c r="P3604">
        <f t="shared" si="286"/>
        <v>81.67</v>
      </c>
      <c r="Q3604" s="11" t="s">
        <v>8315</v>
      </c>
      <c r="R3604" t="s">
        <v>8316</v>
      </c>
      <c r="S3604" s="14">
        <f t="shared" si="287"/>
        <v>42447.894432870366</v>
      </c>
      <c r="T3604" s="14">
        <f t="shared" si="288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5"/>
        <v>171</v>
      </c>
      <c r="P3605">
        <f t="shared" si="286"/>
        <v>44.91</v>
      </c>
      <c r="Q3605" s="11" t="s">
        <v>8315</v>
      </c>
      <c r="R3605" t="s">
        <v>8316</v>
      </c>
      <c r="S3605" s="14">
        <f t="shared" si="287"/>
        <v>42283.864351851851</v>
      </c>
      <c r="T3605" s="14">
        <f t="shared" si="288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5"/>
        <v>113</v>
      </c>
      <c r="P3606">
        <f t="shared" si="286"/>
        <v>49.06</v>
      </c>
      <c r="Q3606" s="11" t="s">
        <v>8315</v>
      </c>
      <c r="R3606" t="s">
        <v>8316</v>
      </c>
      <c r="S3606" s="14">
        <f t="shared" si="287"/>
        <v>42483.015694444446</v>
      </c>
      <c r="T3606" s="14">
        <f t="shared" si="288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5"/>
        <v>184</v>
      </c>
      <c r="P3607">
        <f t="shared" si="286"/>
        <v>30.67</v>
      </c>
      <c r="Q3607" s="11" t="s">
        <v>8315</v>
      </c>
      <c r="R3607" t="s">
        <v>8316</v>
      </c>
      <c r="S3607" s="14">
        <f t="shared" si="287"/>
        <v>42383.793124999997</v>
      </c>
      <c r="T3607" s="14">
        <f t="shared" si="288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5"/>
        <v>130</v>
      </c>
      <c r="P3608">
        <f t="shared" si="286"/>
        <v>61.06</v>
      </c>
      <c r="Q3608" s="11" t="s">
        <v>8315</v>
      </c>
      <c r="R3608" t="s">
        <v>8316</v>
      </c>
      <c r="S3608" s="14">
        <f t="shared" si="287"/>
        <v>42566.604826388888</v>
      </c>
      <c r="T3608" s="14">
        <f t="shared" si="288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5"/>
        <v>105</v>
      </c>
      <c r="P3609">
        <f t="shared" si="286"/>
        <v>29</v>
      </c>
      <c r="Q3609" s="11" t="s">
        <v>8315</v>
      </c>
      <c r="R3609" t="s">
        <v>8316</v>
      </c>
      <c r="S3609" s="14">
        <f t="shared" si="287"/>
        <v>42338.963912037041</v>
      </c>
      <c r="T3609" s="14">
        <f t="shared" si="288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5"/>
        <v>100</v>
      </c>
      <c r="P3610">
        <f t="shared" si="286"/>
        <v>29.63</v>
      </c>
      <c r="Q3610" s="11" t="s">
        <v>8315</v>
      </c>
      <c r="R3610" t="s">
        <v>8316</v>
      </c>
      <c r="S3610" s="14">
        <f t="shared" si="287"/>
        <v>42506.709375000006</v>
      </c>
      <c r="T3610" s="14">
        <f t="shared" si="288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5"/>
        <v>153</v>
      </c>
      <c r="P3611">
        <f t="shared" si="286"/>
        <v>143.1</v>
      </c>
      <c r="Q3611" s="11" t="s">
        <v>8315</v>
      </c>
      <c r="R3611" t="s">
        <v>8316</v>
      </c>
      <c r="S3611" s="14">
        <f t="shared" si="287"/>
        <v>42429.991724537031</v>
      </c>
      <c r="T3611" s="14">
        <f t="shared" si="288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5"/>
        <v>162</v>
      </c>
      <c r="P3612">
        <f t="shared" si="286"/>
        <v>52.35</v>
      </c>
      <c r="Q3612" s="11" t="s">
        <v>8315</v>
      </c>
      <c r="R3612" t="s">
        <v>8316</v>
      </c>
      <c r="S3612" s="14">
        <f t="shared" si="287"/>
        <v>42203.432129629626</v>
      </c>
      <c r="T3612" s="14">
        <f t="shared" si="288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5"/>
        <v>136</v>
      </c>
      <c r="P3613">
        <f t="shared" si="286"/>
        <v>66.67</v>
      </c>
      <c r="Q3613" s="11" t="s">
        <v>8315</v>
      </c>
      <c r="R3613" t="s">
        <v>8316</v>
      </c>
      <c r="S3613" s="14">
        <f t="shared" si="287"/>
        <v>42072.370381944449</v>
      </c>
      <c r="T3613" s="14">
        <f t="shared" si="288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5"/>
        <v>144</v>
      </c>
      <c r="P3614">
        <f t="shared" si="286"/>
        <v>126.67</v>
      </c>
      <c r="Q3614" s="11" t="s">
        <v>8315</v>
      </c>
      <c r="R3614" t="s">
        <v>8316</v>
      </c>
      <c r="S3614" s="14">
        <f t="shared" si="287"/>
        <v>41789.726979166669</v>
      </c>
      <c r="T3614" s="14">
        <f t="shared" si="288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100</v>
      </c>
      <c r="P3615">
        <f t="shared" si="286"/>
        <v>62.5</v>
      </c>
      <c r="Q3615" s="11" t="s">
        <v>8315</v>
      </c>
      <c r="R3615" t="s">
        <v>8316</v>
      </c>
      <c r="S3615" s="14">
        <f t="shared" si="287"/>
        <v>41788.58997685185</v>
      </c>
      <c r="T3615" s="14">
        <f t="shared" si="288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5"/>
        <v>101</v>
      </c>
      <c r="P3616">
        <f t="shared" si="286"/>
        <v>35.49</v>
      </c>
      <c r="Q3616" s="11" t="s">
        <v>8315</v>
      </c>
      <c r="R3616" t="s">
        <v>8316</v>
      </c>
      <c r="S3616" s="14">
        <f t="shared" si="287"/>
        <v>42144.041851851856</v>
      </c>
      <c r="T3616" s="14">
        <f t="shared" si="288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5"/>
        <v>107</v>
      </c>
      <c r="P3617">
        <f t="shared" si="286"/>
        <v>37.08</v>
      </c>
      <c r="Q3617" s="11" t="s">
        <v>8315</v>
      </c>
      <c r="R3617" t="s">
        <v>8316</v>
      </c>
      <c r="S3617" s="14">
        <f t="shared" si="287"/>
        <v>42318.593703703707</v>
      </c>
      <c r="T3617" s="14">
        <f t="shared" si="288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5"/>
        <v>125</v>
      </c>
      <c r="P3618">
        <f t="shared" si="286"/>
        <v>69.33</v>
      </c>
      <c r="Q3618" s="11" t="s">
        <v>8315</v>
      </c>
      <c r="R3618" t="s">
        <v>8316</v>
      </c>
      <c r="S3618" s="14">
        <f t="shared" si="287"/>
        <v>42052.949814814812</v>
      </c>
      <c r="T3618" s="14">
        <f t="shared" si="288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5"/>
        <v>119</v>
      </c>
      <c r="P3619">
        <f t="shared" si="286"/>
        <v>17.25</v>
      </c>
      <c r="Q3619" s="11" t="s">
        <v>8315</v>
      </c>
      <c r="R3619" t="s">
        <v>8316</v>
      </c>
      <c r="S3619" s="14">
        <f t="shared" si="287"/>
        <v>42779.610289351855</v>
      </c>
      <c r="T3619" s="14">
        <f t="shared" si="288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5"/>
        <v>101</v>
      </c>
      <c r="P3620">
        <f t="shared" si="286"/>
        <v>36.07</v>
      </c>
      <c r="Q3620" s="11" t="s">
        <v>8315</v>
      </c>
      <c r="R3620" t="s">
        <v>8316</v>
      </c>
      <c r="S3620" s="14">
        <f t="shared" si="287"/>
        <v>42128.627893518518</v>
      </c>
      <c r="T3620" s="14">
        <f t="shared" si="288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5"/>
        <v>113</v>
      </c>
      <c r="P3621">
        <f t="shared" si="286"/>
        <v>66.47</v>
      </c>
      <c r="Q3621" s="11" t="s">
        <v>8315</v>
      </c>
      <c r="R3621" t="s">
        <v>8316</v>
      </c>
      <c r="S3621" s="14">
        <f t="shared" si="287"/>
        <v>42661.132245370376</v>
      </c>
      <c r="T3621" s="14">
        <f t="shared" si="288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5"/>
        <v>105</v>
      </c>
      <c r="P3622">
        <f t="shared" si="286"/>
        <v>56.07</v>
      </c>
      <c r="Q3622" s="11" t="s">
        <v>8315</v>
      </c>
      <c r="R3622" t="s">
        <v>8316</v>
      </c>
      <c r="S3622" s="14">
        <f t="shared" si="287"/>
        <v>42037.938206018516</v>
      </c>
      <c r="T3622" s="14">
        <f t="shared" si="288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5"/>
        <v>110</v>
      </c>
      <c r="P3623">
        <f t="shared" si="286"/>
        <v>47.03</v>
      </c>
      <c r="Q3623" s="11" t="s">
        <v>8315</v>
      </c>
      <c r="R3623" t="s">
        <v>8316</v>
      </c>
      <c r="S3623" s="14">
        <f t="shared" si="287"/>
        <v>42619.935694444444</v>
      </c>
      <c r="T3623" s="14">
        <f t="shared" si="288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5"/>
        <v>100</v>
      </c>
      <c r="P3624">
        <f t="shared" si="286"/>
        <v>47.67</v>
      </c>
      <c r="Q3624" s="11" t="s">
        <v>8315</v>
      </c>
      <c r="R3624" t="s">
        <v>8316</v>
      </c>
      <c r="S3624" s="14">
        <f t="shared" si="287"/>
        <v>41877.221886574072</v>
      </c>
      <c r="T3624" s="14">
        <f t="shared" si="288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5"/>
        <v>120</v>
      </c>
      <c r="P3625">
        <f t="shared" si="286"/>
        <v>88.24</v>
      </c>
      <c r="Q3625" s="11" t="s">
        <v>8315</v>
      </c>
      <c r="R3625" t="s">
        <v>8316</v>
      </c>
      <c r="S3625" s="14">
        <f t="shared" si="287"/>
        <v>41828.736921296295</v>
      </c>
      <c r="T3625" s="14">
        <f t="shared" si="288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5"/>
        <v>105</v>
      </c>
      <c r="P3626">
        <f t="shared" si="286"/>
        <v>80.72</v>
      </c>
      <c r="Q3626" s="11" t="s">
        <v>8315</v>
      </c>
      <c r="R3626" t="s">
        <v>8316</v>
      </c>
      <c r="S3626" s="14">
        <f t="shared" si="287"/>
        <v>42545.774189814809</v>
      </c>
      <c r="T3626" s="14">
        <f t="shared" si="288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5"/>
        <v>103</v>
      </c>
      <c r="P3627">
        <f t="shared" si="286"/>
        <v>39.49</v>
      </c>
      <c r="Q3627" s="11" t="s">
        <v>8315</v>
      </c>
      <c r="R3627" t="s">
        <v>8316</v>
      </c>
      <c r="S3627" s="14">
        <f t="shared" si="287"/>
        <v>42157.652511574073</v>
      </c>
      <c r="T3627" s="14">
        <f t="shared" si="288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5"/>
        <v>102</v>
      </c>
      <c r="P3628">
        <f t="shared" si="286"/>
        <v>84.85</v>
      </c>
      <c r="Q3628" s="11" t="s">
        <v>8315</v>
      </c>
      <c r="R3628" t="s">
        <v>8316</v>
      </c>
      <c r="S3628" s="14">
        <f t="shared" si="287"/>
        <v>41846.667326388888</v>
      </c>
      <c r="T3628" s="14">
        <f t="shared" si="288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100</v>
      </c>
      <c r="P3629">
        <f t="shared" si="286"/>
        <v>68.97</v>
      </c>
      <c r="Q3629" s="11" t="s">
        <v>8315</v>
      </c>
      <c r="R3629" t="s">
        <v>8316</v>
      </c>
      <c r="S3629" s="14">
        <f t="shared" si="287"/>
        <v>42460.741747685184</v>
      </c>
      <c r="T3629" s="14">
        <f t="shared" si="288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 t="str">
        <f t="shared" si="286"/>
        <v>N/A</v>
      </c>
      <c r="Q3630" s="11" t="s">
        <v>8315</v>
      </c>
      <c r="R3630" t="s">
        <v>8357</v>
      </c>
      <c r="S3630" s="14">
        <f t="shared" si="287"/>
        <v>42291.833287037036</v>
      </c>
      <c r="T3630" s="14">
        <f t="shared" si="288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1" t="s">
        <v>8315</v>
      </c>
      <c r="R3631" t="s">
        <v>8357</v>
      </c>
      <c r="S3631" s="14">
        <f t="shared" si="287"/>
        <v>42437.094490740739</v>
      </c>
      <c r="T3631" s="14">
        <f t="shared" si="288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11" t="s">
        <v>8315</v>
      </c>
      <c r="R3632" t="s">
        <v>8357</v>
      </c>
      <c r="S3632" s="14">
        <f t="shared" si="287"/>
        <v>41942.84710648148</v>
      </c>
      <c r="T3632" s="14">
        <f t="shared" si="288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1" t="s">
        <v>8315</v>
      </c>
      <c r="R3633" t="s">
        <v>8357</v>
      </c>
      <c r="S3633" s="14">
        <f t="shared" si="287"/>
        <v>41880.753437499996</v>
      </c>
      <c r="T3633" s="14">
        <f t="shared" si="288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s="11" t="s">
        <v>8315</v>
      </c>
      <c r="R3634" t="s">
        <v>8357</v>
      </c>
      <c r="S3634" s="14">
        <f t="shared" si="287"/>
        <v>41946.936909722222</v>
      </c>
      <c r="T3634" s="14">
        <f t="shared" si="288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1" t="s">
        <v>8315</v>
      </c>
      <c r="R3635" t="s">
        <v>8357</v>
      </c>
      <c r="S3635" s="14">
        <f t="shared" si="287"/>
        <v>42649.623460648145</v>
      </c>
      <c r="T3635" s="14">
        <f t="shared" si="288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1" t="s">
        <v>8315</v>
      </c>
      <c r="R3636" t="s">
        <v>8357</v>
      </c>
      <c r="S3636" s="14">
        <f t="shared" si="287"/>
        <v>42701.166365740741</v>
      </c>
      <c r="T3636" s="14">
        <f t="shared" si="288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1" t="s">
        <v>8315</v>
      </c>
      <c r="R3637" t="s">
        <v>8357</v>
      </c>
      <c r="S3637" s="14">
        <f t="shared" si="287"/>
        <v>42450.88282407407</v>
      </c>
      <c r="T3637" s="14">
        <f t="shared" si="288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 t="str">
        <f t="shared" si="286"/>
        <v>N/A</v>
      </c>
      <c r="Q3638" s="11" t="s">
        <v>8315</v>
      </c>
      <c r="R3638" t="s">
        <v>8357</v>
      </c>
      <c r="S3638" s="14">
        <f t="shared" si="287"/>
        <v>42226.694780092599</v>
      </c>
      <c r="T3638" s="14">
        <f t="shared" si="288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1" t="s">
        <v>8315</v>
      </c>
      <c r="R3639" t="s">
        <v>8357</v>
      </c>
      <c r="S3639" s="14">
        <f t="shared" si="287"/>
        <v>41975.700636574074</v>
      </c>
      <c r="T3639" s="14">
        <f t="shared" si="288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1" t="s">
        <v>8315</v>
      </c>
      <c r="R3640" t="s">
        <v>8357</v>
      </c>
      <c r="S3640" s="14">
        <f t="shared" si="287"/>
        <v>42053.672824074078</v>
      </c>
      <c r="T3640" s="14">
        <f t="shared" si="288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1" t="s">
        <v>8315</v>
      </c>
      <c r="R3641" t="s">
        <v>8357</v>
      </c>
      <c r="S3641" s="14">
        <f t="shared" si="287"/>
        <v>42590.677152777775</v>
      </c>
      <c r="T3641" s="14">
        <f t="shared" si="288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1" t="s">
        <v>8315</v>
      </c>
      <c r="R3642" t="s">
        <v>8357</v>
      </c>
      <c r="S3642" s="14">
        <f t="shared" si="287"/>
        <v>42104.781597222223</v>
      </c>
      <c r="T3642" s="14">
        <f t="shared" si="288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 t="str">
        <f t="shared" si="286"/>
        <v>N/A</v>
      </c>
      <c r="Q3643" s="11" t="s">
        <v>8315</v>
      </c>
      <c r="R3643" t="s">
        <v>8357</v>
      </c>
      <c r="S3643" s="14">
        <f t="shared" si="287"/>
        <v>41899.627071759263</v>
      </c>
      <c r="T3643" s="14">
        <f t="shared" si="288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1" t="s">
        <v>8315</v>
      </c>
      <c r="R3644" t="s">
        <v>8357</v>
      </c>
      <c r="S3644" s="14">
        <f t="shared" si="287"/>
        <v>42297.816284722227</v>
      </c>
      <c r="T3644" s="14">
        <f t="shared" si="288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 t="str">
        <f t="shared" si="286"/>
        <v>N/A</v>
      </c>
      <c r="Q3645" s="11" t="s">
        <v>8315</v>
      </c>
      <c r="R3645" t="s">
        <v>8357</v>
      </c>
      <c r="S3645" s="14">
        <f t="shared" si="287"/>
        <v>42285.143969907411</v>
      </c>
      <c r="T3645" s="14">
        <f t="shared" si="288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1" t="s">
        <v>8315</v>
      </c>
      <c r="R3646" t="s">
        <v>8357</v>
      </c>
      <c r="S3646" s="14">
        <f t="shared" si="287"/>
        <v>42409.241747685184</v>
      </c>
      <c r="T3646" s="14">
        <f t="shared" si="288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1" t="s">
        <v>8315</v>
      </c>
      <c r="R3647" t="s">
        <v>8357</v>
      </c>
      <c r="S3647" s="14">
        <f t="shared" si="287"/>
        <v>42665.970347222217</v>
      </c>
      <c r="T3647" s="14">
        <f t="shared" si="288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1" t="s">
        <v>8315</v>
      </c>
      <c r="R3648" t="s">
        <v>8357</v>
      </c>
      <c r="S3648" s="14">
        <f t="shared" si="287"/>
        <v>42140.421319444446</v>
      </c>
      <c r="T3648" s="14">
        <f t="shared" si="288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11" t="s">
        <v>8315</v>
      </c>
      <c r="R3649" t="s">
        <v>8357</v>
      </c>
      <c r="S3649" s="14">
        <f t="shared" si="287"/>
        <v>42598.749155092592</v>
      </c>
      <c r="T3649" s="14">
        <f t="shared" si="288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>
        <f t="shared" si="286"/>
        <v>550.04</v>
      </c>
      <c r="Q3650" s="11" t="s">
        <v>8315</v>
      </c>
      <c r="R3650" t="s">
        <v>8316</v>
      </c>
      <c r="S3650" s="14">
        <f t="shared" si="287"/>
        <v>41887.292187500003</v>
      </c>
      <c r="T3650" s="14">
        <f t="shared" si="288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1" t="s">
        <v>8315</v>
      </c>
      <c r="R3651" t="s">
        <v>8316</v>
      </c>
      <c r="S3651" s="14">
        <f t="shared" si="287"/>
        <v>41780.712893518517</v>
      </c>
      <c r="T3651" s="14">
        <f t="shared" si="288"/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ref="O3658:O3721" si="290">IFERROR(ROUND(E3658/D3658*100,0),"N/A")</f>
        <v>106</v>
      </c>
      <c r="P3658">
        <f t="shared" ref="P3658:P3721" si="291">IFERROR(ROUND(E3658/L3658,2),"N/A")</f>
        <v>115.02</v>
      </c>
      <c r="Q3658" s="11" t="s">
        <v>8315</v>
      </c>
      <c r="R3658" t="s">
        <v>8316</v>
      </c>
      <c r="S3658" s="14">
        <f t="shared" ref="S3658:S3721" si="292">(((J3658/60)/60)/24)+DATE(1970,1,1)</f>
        <v>42737.910138888896</v>
      </c>
      <c r="T3658" s="14">
        <f t="shared" ref="T3658:T3721" si="293">(((I3658/60)/60)/24)+DATE(1970,1,1)</f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90"/>
        <v>111</v>
      </c>
      <c r="P3659">
        <f t="shared" si="291"/>
        <v>110.75</v>
      </c>
      <c r="Q3659" s="11" t="s">
        <v>8315</v>
      </c>
      <c r="R3659" t="s">
        <v>8316</v>
      </c>
      <c r="S3659" s="14">
        <f t="shared" si="292"/>
        <v>42499.629849537043</v>
      </c>
      <c r="T3659" s="14">
        <f t="shared" si="293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90"/>
        <v>101</v>
      </c>
      <c r="P3660">
        <f t="shared" si="291"/>
        <v>75.5</v>
      </c>
      <c r="Q3660" s="11" t="s">
        <v>8315</v>
      </c>
      <c r="R3660" t="s">
        <v>8316</v>
      </c>
      <c r="S3660" s="14">
        <f t="shared" si="292"/>
        <v>41775.858564814815</v>
      </c>
      <c r="T3660" s="14">
        <f t="shared" si="293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90"/>
        <v>102</v>
      </c>
      <c r="P3661">
        <f t="shared" si="291"/>
        <v>235.46</v>
      </c>
      <c r="Q3661" s="11" t="s">
        <v>8315</v>
      </c>
      <c r="R3661" t="s">
        <v>8316</v>
      </c>
      <c r="S3661" s="14">
        <f t="shared" si="292"/>
        <v>42055.277199074073</v>
      </c>
      <c r="T3661" s="14">
        <f t="shared" si="293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90"/>
        <v>100</v>
      </c>
      <c r="P3662">
        <f t="shared" si="291"/>
        <v>11.36</v>
      </c>
      <c r="Q3662" s="11" t="s">
        <v>8315</v>
      </c>
      <c r="R3662" t="s">
        <v>8316</v>
      </c>
      <c r="S3662" s="14">
        <f t="shared" si="292"/>
        <v>41971.881076388891</v>
      </c>
      <c r="T3662" s="14">
        <f t="shared" si="293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90"/>
        <v>111</v>
      </c>
      <c r="P3663">
        <f t="shared" si="291"/>
        <v>92.5</v>
      </c>
      <c r="Q3663" s="11" t="s">
        <v>8315</v>
      </c>
      <c r="R3663" t="s">
        <v>8316</v>
      </c>
      <c r="S3663" s="14">
        <f t="shared" si="292"/>
        <v>42447.896666666667</v>
      </c>
      <c r="T3663" s="14">
        <f t="shared" si="293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90"/>
        <v>101</v>
      </c>
      <c r="P3664">
        <f t="shared" si="291"/>
        <v>202.85</v>
      </c>
      <c r="Q3664" s="11" t="s">
        <v>8315</v>
      </c>
      <c r="R3664" t="s">
        <v>8316</v>
      </c>
      <c r="S3664" s="14">
        <f t="shared" si="292"/>
        <v>42064.220069444447</v>
      </c>
      <c r="T3664" s="14">
        <f t="shared" si="293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90"/>
        <v>104</v>
      </c>
      <c r="P3665">
        <f t="shared" si="291"/>
        <v>26</v>
      </c>
      <c r="Q3665" s="11" t="s">
        <v>8315</v>
      </c>
      <c r="R3665" t="s">
        <v>8316</v>
      </c>
      <c r="S3665" s="14">
        <f t="shared" si="292"/>
        <v>42665.451736111107</v>
      </c>
      <c r="T3665" s="14">
        <f t="shared" si="293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90"/>
        <v>109</v>
      </c>
      <c r="P3666">
        <f t="shared" si="291"/>
        <v>46.05</v>
      </c>
      <c r="Q3666" s="11" t="s">
        <v>8315</v>
      </c>
      <c r="R3666" t="s">
        <v>8316</v>
      </c>
      <c r="S3666" s="14">
        <f t="shared" si="292"/>
        <v>42523.248715277776</v>
      </c>
      <c r="T3666" s="14">
        <f t="shared" si="293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90"/>
        <v>115</v>
      </c>
      <c r="P3667">
        <f t="shared" si="291"/>
        <v>51</v>
      </c>
      <c r="Q3667" s="11" t="s">
        <v>8315</v>
      </c>
      <c r="R3667" t="s">
        <v>8316</v>
      </c>
      <c r="S3667" s="14">
        <f t="shared" si="292"/>
        <v>42294.808124999996</v>
      </c>
      <c r="T3667" s="14">
        <f t="shared" si="293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90"/>
        <v>100</v>
      </c>
      <c r="P3668">
        <f t="shared" si="291"/>
        <v>31.58</v>
      </c>
      <c r="Q3668" s="11" t="s">
        <v>8315</v>
      </c>
      <c r="R3668" t="s">
        <v>8316</v>
      </c>
      <c r="S3668" s="14">
        <f t="shared" si="292"/>
        <v>41822.90488425926</v>
      </c>
      <c r="T3668" s="14">
        <f t="shared" si="293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90"/>
        <v>103</v>
      </c>
      <c r="P3669">
        <f t="shared" si="291"/>
        <v>53.36</v>
      </c>
      <c r="Q3669" s="11" t="s">
        <v>8315</v>
      </c>
      <c r="R3669" t="s">
        <v>8316</v>
      </c>
      <c r="S3669" s="14">
        <f t="shared" si="292"/>
        <v>42173.970127314817</v>
      </c>
      <c r="T3669" s="14">
        <f t="shared" si="293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90"/>
        <v>104</v>
      </c>
      <c r="P3670">
        <f t="shared" si="291"/>
        <v>36.96</v>
      </c>
      <c r="Q3670" s="11" t="s">
        <v>8315</v>
      </c>
      <c r="R3670" t="s">
        <v>8316</v>
      </c>
      <c r="S3670" s="14">
        <f t="shared" si="292"/>
        <v>42185.556157407409</v>
      </c>
      <c r="T3670" s="14">
        <f t="shared" si="293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90"/>
        <v>138</v>
      </c>
      <c r="P3671">
        <f t="shared" si="291"/>
        <v>81.290000000000006</v>
      </c>
      <c r="Q3671" s="11" t="s">
        <v>8315</v>
      </c>
      <c r="R3671" t="s">
        <v>8316</v>
      </c>
      <c r="S3671" s="14">
        <f t="shared" si="292"/>
        <v>42136.675196759257</v>
      </c>
      <c r="T3671" s="14">
        <f t="shared" si="293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90"/>
        <v>110</v>
      </c>
      <c r="P3672">
        <f t="shared" si="291"/>
        <v>20.079999999999998</v>
      </c>
      <c r="Q3672" s="11" t="s">
        <v>8315</v>
      </c>
      <c r="R3672" t="s">
        <v>8316</v>
      </c>
      <c r="S3672" s="14">
        <f t="shared" si="292"/>
        <v>42142.514016203699</v>
      </c>
      <c r="T3672" s="14">
        <f t="shared" si="293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90"/>
        <v>101</v>
      </c>
      <c r="P3673">
        <f t="shared" si="291"/>
        <v>88.25</v>
      </c>
      <c r="Q3673" s="11" t="s">
        <v>8315</v>
      </c>
      <c r="R3673" t="s">
        <v>8316</v>
      </c>
      <c r="S3673" s="14">
        <f t="shared" si="292"/>
        <v>41820.62809027778</v>
      </c>
      <c r="T3673" s="14">
        <f t="shared" si="293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90"/>
        <v>102</v>
      </c>
      <c r="P3674">
        <f t="shared" si="291"/>
        <v>53.44</v>
      </c>
      <c r="Q3674" s="11" t="s">
        <v>8315</v>
      </c>
      <c r="R3674" t="s">
        <v>8316</v>
      </c>
      <c r="S3674" s="14">
        <f t="shared" si="292"/>
        <v>41878.946574074071</v>
      </c>
      <c r="T3674" s="14">
        <f t="shared" si="293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90"/>
        <v>114</v>
      </c>
      <c r="P3675">
        <f t="shared" si="291"/>
        <v>39.869999999999997</v>
      </c>
      <c r="Q3675" s="11" t="s">
        <v>8315</v>
      </c>
      <c r="R3675" t="s">
        <v>8316</v>
      </c>
      <c r="S3675" s="14">
        <f t="shared" si="292"/>
        <v>41914.295104166667</v>
      </c>
      <c r="T3675" s="14">
        <f t="shared" si="293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0"/>
        <v>100</v>
      </c>
      <c r="P3676">
        <f t="shared" si="291"/>
        <v>145.16</v>
      </c>
      <c r="Q3676" s="11" t="s">
        <v>8315</v>
      </c>
      <c r="R3676" t="s">
        <v>8316</v>
      </c>
      <c r="S3676" s="14">
        <f t="shared" si="292"/>
        <v>42556.873020833329</v>
      </c>
      <c r="T3676" s="14">
        <f t="shared" si="293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90"/>
        <v>140</v>
      </c>
      <c r="P3677">
        <f t="shared" si="291"/>
        <v>23.33</v>
      </c>
      <c r="Q3677" s="11" t="s">
        <v>8315</v>
      </c>
      <c r="R3677" t="s">
        <v>8316</v>
      </c>
      <c r="S3677" s="14">
        <f t="shared" si="292"/>
        <v>42493.597013888888</v>
      </c>
      <c r="T3677" s="14">
        <f t="shared" si="293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0"/>
        <v>129</v>
      </c>
      <c r="P3678">
        <f t="shared" si="291"/>
        <v>64.38</v>
      </c>
      <c r="Q3678" s="11" t="s">
        <v>8315</v>
      </c>
      <c r="R3678" t="s">
        <v>8316</v>
      </c>
      <c r="S3678" s="14">
        <f t="shared" si="292"/>
        <v>41876.815787037034</v>
      </c>
      <c r="T3678" s="14">
        <f t="shared" si="293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0"/>
        <v>103</v>
      </c>
      <c r="P3679">
        <f t="shared" si="291"/>
        <v>62.05</v>
      </c>
      <c r="Q3679" s="11" t="s">
        <v>8315</v>
      </c>
      <c r="R3679" t="s">
        <v>8316</v>
      </c>
      <c r="S3679" s="14">
        <f t="shared" si="292"/>
        <v>41802.574282407404</v>
      </c>
      <c r="T3679" s="14">
        <f t="shared" si="293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0"/>
        <v>103</v>
      </c>
      <c r="P3680">
        <f t="shared" si="291"/>
        <v>66.13</v>
      </c>
      <c r="Q3680" s="11" t="s">
        <v>8315</v>
      </c>
      <c r="R3680" t="s">
        <v>8316</v>
      </c>
      <c r="S3680" s="14">
        <f t="shared" si="292"/>
        <v>42120.531226851846</v>
      </c>
      <c r="T3680" s="14">
        <f t="shared" si="293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0"/>
        <v>110</v>
      </c>
      <c r="P3681">
        <f t="shared" si="291"/>
        <v>73.400000000000006</v>
      </c>
      <c r="Q3681" s="11" t="s">
        <v>8315</v>
      </c>
      <c r="R3681" t="s">
        <v>8316</v>
      </c>
      <c r="S3681" s="14">
        <f t="shared" si="292"/>
        <v>41786.761354166665</v>
      </c>
      <c r="T3681" s="14">
        <f t="shared" si="293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0"/>
        <v>113</v>
      </c>
      <c r="P3682">
        <f t="shared" si="291"/>
        <v>99.5</v>
      </c>
      <c r="Q3682" s="11" t="s">
        <v>8315</v>
      </c>
      <c r="R3682" t="s">
        <v>8316</v>
      </c>
      <c r="S3682" s="14">
        <f t="shared" si="292"/>
        <v>42627.454097222217</v>
      </c>
      <c r="T3682" s="14">
        <f t="shared" si="293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112</v>
      </c>
      <c r="P3683">
        <f t="shared" si="291"/>
        <v>62.17</v>
      </c>
      <c r="Q3683" s="11" t="s">
        <v>8315</v>
      </c>
      <c r="R3683" t="s">
        <v>8316</v>
      </c>
      <c r="S3683" s="14">
        <f t="shared" si="292"/>
        <v>42374.651504629626</v>
      </c>
      <c r="T3683" s="14">
        <f t="shared" si="293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0"/>
        <v>139</v>
      </c>
      <c r="P3684">
        <f t="shared" si="291"/>
        <v>62.33</v>
      </c>
      <c r="Q3684" s="11" t="s">
        <v>8315</v>
      </c>
      <c r="R3684" t="s">
        <v>8316</v>
      </c>
      <c r="S3684" s="14">
        <f t="shared" si="292"/>
        <v>41772.685393518521</v>
      </c>
      <c r="T3684" s="14">
        <f t="shared" si="293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0"/>
        <v>111</v>
      </c>
      <c r="P3685">
        <f t="shared" si="291"/>
        <v>58.79</v>
      </c>
      <c r="Q3685" s="11" t="s">
        <v>8315</v>
      </c>
      <c r="R3685" t="s">
        <v>8316</v>
      </c>
      <c r="S3685" s="14">
        <f t="shared" si="292"/>
        <v>42633.116851851853</v>
      </c>
      <c r="T3685" s="14">
        <f t="shared" si="293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0"/>
        <v>139</v>
      </c>
      <c r="P3686">
        <f t="shared" si="291"/>
        <v>45.35</v>
      </c>
      <c r="Q3686" s="11" t="s">
        <v>8315</v>
      </c>
      <c r="R3686" t="s">
        <v>8316</v>
      </c>
      <c r="S3686" s="14">
        <f t="shared" si="292"/>
        <v>42219.180393518516</v>
      </c>
      <c r="T3686" s="14">
        <f t="shared" si="293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0"/>
        <v>106</v>
      </c>
      <c r="P3687">
        <f t="shared" si="291"/>
        <v>41.94</v>
      </c>
      <c r="Q3687" s="11" t="s">
        <v>8315</v>
      </c>
      <c r="R3687" t="s">
        <v>8316</v>
      </c>
      <c r="S3687" s="14">
        <f t="shared" si="292"/>
        <v>41753.593275462961</v>
      </c>
      <c r="T3687" s="14">
        <f t="shared" si="293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0"/>
        <v>101</v>
      </c>
      <c r="P3688">
        <f t="shared" si="291"/>
        <v>59.17</v>
      </c>
      <c r="Q3688" s="11" t="s">
        <v>8315</v>
      </c>
      <c r="R3688" t="s">
        <v>8316</v>
      </c>
      <c r="S3688" s="14">
        <f t="shared" si="292"/>
        <v>42230.662731481483</v>
      </c>
      <c r="T3688" s="14">
        <f t="shared" si="293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0"/>
        <v>100</v>
      </c>
      <c r="P3689">
        <f t="shared" si="291"/>
        <v>200.49</v>
      </c>
      <c r="Q3689" s="11" t="s">
        <v>8315</v>
      </c>
      <c r="R3689" t="s">
        <v>8316</v>
      </c>
      <c r="S3689" s="14">
        <f t="shared" si="292"/>
        <v>41787.218229166669</v>
      </c>
      <c r="T3689" s="14">
        <f t="shared" si="293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0"/>
        <v>109</v>
      </c>
      <c r="P3690">
        <f t="shared" si="291"/>
        <v>83.97</v>
      </c>
      <c r="Q3690" s="11" t="s">
        <v>8315</v>
      </c>
      <c r="R3690" t="s">
        <v>8316</v>
      </c>
      <c r="S3690" s="14">
        <f t="shared" si="292"/>
        <v>41829.787083333329</v>
      </c>
      <c r="T3690" s="14">
        <f t="shared" si="293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0"/>
        <v>118</v>
      </c>
      <c r="P3691">
        <f t="shared" si="291"/>
        <v>57.26</v>
      </c>
      <c r="Q3691" s="11" t="s">
        <v>8315</v>
      </c>
      <c r="R3691" t="s">
        <v>8316</v>
      </c>
      <c r="S3691" s="14">
        <f t="shared" si="292"/>
        <v>42147.826840277776</v>
      </c>
      <c r="T3691" s="14">
        <f t="shared" si="293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0"/>
        <v>120</v>
      </c>
      <c r="P3692">
        <f t="shared" si="291"/>
        <v>58.06</v>
      </c>
      <c r="Q3692" s="11" t="s">
        <v>8315</v>
      </c>
      <c r="R3692" t="s">
        <v>8316</v>
      </c>
      <c r="S3692" s="14">
        <f t="shared" si="292"/>
        <v>41940.598182870373</v>
      </c>
      <c r="T3692" s="14">
        <f t="shared" si="293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128</v>
      </c>
      <c r="P3693">
        <f t="shared" si="291"/>
        <v>186.8</v>
      </c>
      <c r="Q3693" s="11" t="s">
        <v>8315</v>
      </c>
      <c r="R3693" t="s">
        <v>8316</v>
      </c>
      <c r="S3693" s="14">
        <f t="shared" si="292"/>
        <v>42020.700567129628</v>
      </c>
      <c r="T3693" s="14">
        <f t="shared" si="293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126</v>
      </c>
      <c r="P3694">
        <f t="shared" si="291"/>
        <v>74.12</v>
      </c>
      <c r="Q3694" s="11" t="s">
        <v>8315</v>
      </c>
      <c r="R3694" t="s">
        <v>8316</v>
      </c>
      <c r="S3694" s="14">
        <f t="shared" si="292"/>
        <v>41891.96503472222</v>
      </c>
      <c r="T3694" s="14">
        <f t="shared" si="293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0"/>
        <v>129</v>
      </c>
      <c r="P3695">
        <f t="shared" si="291"/>
        <v>30.71</v>
      </c>
      <c r="Q3695" s="11" t="s">
        <v>8315</v>
      </c>
      <c r="R3695" t="s">
        <v>8316</v>
      </c>
      <c r="S3695" s="14">
        <f t="shared" si="292"/>
        <v>42309.191307870366</v>
      </c>
      <c r="T3695" s="14">
        <f t="shared" si="293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107</v>
      </c>
      <c r="P3696">
        <f t="shared" si="291"/>
        <v>62.67</v>
      </c>
      <c r="Q3696" s="11" t="s">
        <v>8315</v>
      </c>
      <c r="R3696" t="s">
        <v>8316</v>
      </c>
      <c r="S3696" s="14">
        <f t="shared" si="292"/>
        <v>42490.133877314816</v>
      </c>
      <c r="T3696" s="14">
        <f t="shared" si="293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100</v>
      </c>
      <c r="P3697">
        <f t="shared" si="291"/>
        <v>121.36</v>
      </c>
      <c r="Q3697" s="11" t="s">
        <v>8315</v>
      </c>
      <c r="R3697" t="s">
        <v>8316</v>
      </c>
      <c r="S3697" s="14">
        <f t="shared" si="292"/>
        <v>41995.870486111111</v>
      </c>
      <c r="T3697" s="14">
        <f t="shared" si="293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0"/>
        <v>155</v>
      </c>
      <c r="P3698">
        <f t="shared" si="291"/>
        <v>39.74</v>
      </c>
      <c r="Q3698" s="11" t="s">
        <v>8315</v>
      </c>
      <c r="R3698" t="s">
        <v>8316</v>
      </c>
      <c r="S3698" s="14">
        <f t="shared" si="292"/>
        <v>41988.617083333331</v>
      </c>
      <c r="T3698" s="14">
        <f t="shared" si="293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0"/>
        <v>108</v>
      </c>
      <c r="P3699">
        <f t="shared" si="291"/>
        <v>72</v>
      </c>
      <c r="Q3699" s="11" t="s">
        <v>8315</v>
      </c>
      <c r="R3699" t="s">
        <v>8316</v>
      </c>
      <c r="S3699" s="14">
        <f t="shared" si="292"/>
        <v>42479.465833333335</v>
      </c>
      <c r="T3699" s="14">
        <f t="shared" si="293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111</v>
      </c>
      <c r="P3700">
        <f t="shared" si="291"/>
        <v>40.630000000000003</v>
      </c>
      <c r="Q3700" s="11" t="s">
        <v>8315</v>
      </c>
      <c r="R3700" t="s">
        <v>8316</v>
      </c>
      <c r="S3700" s="14">
        <f t="shared" si="292"/>
        <v>42401.806562500002</v>
      </c>
      <c r="T3700" s="14">
        <f t="shared" si="293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101</v>
      </c>
      <c r="P3701">
        <f t="shared" si="291"/>
        <v>63</v>
      </c>
      <c r="Q3701" s="11" t="s">
        <v>8315</v>
      </c>
      <c r="R3701" t="s">
        <v>8316</v>
      </c>
      <c r="S3701" s="14">
        <f t="shared" si="292"/>
        <v>41897.602037037039</v>
      </c>
      <c r="T3701" s="14">
        <f t="shared" si="293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>
        <f t="shared" si="291"/>
        <v>33.67</v>
      </c>
      <c r="Q3702" s="11" t="s">
        <v>8315</v>
      </c>
      <c r="R3702" t="s">
        <v>8316</v>
      </c>
      <c r="S3702" s="14">
        <f t="shared" si="292"/>
        <v>41882.585648148146</v>
      </c>
      <c r="T3702" s="14">
        <f t="shared" si="293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0"/>
        <v>100</v>
      </c>
      <c r="P3703">
        <f t="shared" si="291"/>
        <v>38.590000000000003</v>
      </c>
      <c r="Q3703" s="11" t="s">
        <v>8315</v>
      </c>
      <c r="R3703" t="s">
        <v>8316</v>
      </c>
      <c r="S3703" s="14">
        <f t="shared" si="292"/>
        <v>42129.541585648149</v>
      </c>
      <c r="T3703" s="14">
        <f t="shared" si="293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109</v>
      </c>
      <c r="P3704">
        <f t="shared" si="291"/>
        <v>155.94999999999999</v>
      </c>
      <c r="Q3704" s="11" t="s">
        <v>8315</v>
      </c>
      <c r="R3704" t="s">
        <v>8316</v>
      </c>
      <c r="S3704" s="14">
        <f t="shared" si="292"/>
        <v>42524.53800925926</v>
      </c>
      <c r="T3704" s="14">
        <f t="shared" si="293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>
        <f t="shared" si="291"/>
        <v>43.2</v>
      </c>
      <c r="Q3705" s="11" t="s">
        <v>8315</v>
      </c>
      <c r="R3705" t="s">
        <v>8316</v>
      </c>
      <c r="S3705" s="14">
        <f t="shared" si="292"/>
        <v>42556.504490740743</v>
      </c>
      <c r="T3705" s="14">
        <f t="shared" si="293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0"/>
        <v>136</v>
      </c>
      <c r="P3706">
        <f t="shared" si="291"/>
        <v>15.15</v>
      </c>
      <c r="Q3706" s="11" t="s">
        <v>8315</v>
      </c>
      <c r="R3706" t="s">
        <v>8316</v>
      </c>
      <c r="S3706" s="14">
        <f t="shared" si="292"/>
        <v>42461.689745370371</v>
      </c>
      <c r="T3706" s="14">
        <f t="shared" si="293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>
        <f t="shared" si="291"/>
        <v>83.57</v>
      </c>
      <c r="Q3707" s="11" t="s">
        <v>8315</v>
      </c>
      <c r="R3707" t="s">
        <v>8316</v>
      </c>
      <c r="S3707" s="14">
        <f t="shared" si="292"/>
        <v>41792.542986111112</v>
      </c>
      <c r="T3707" s="14">
        <f t="shared" si="293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>
        <f t="shared" si="291"/>
        <v>140</v>
      </c>
      <c r="Q3708" s="11" t="s">
        <v>8315</v>
      </c>
      <c r="R3708" t="s">
        <v>8316</v>
      </c>
      <c r="S3708" s="14">
        <f t="shared" si="292"/>
        <v>41879.913761574076</v>
      </c>
      <c r="T3708" s="14">
        <f t="shared" si="293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>
        <f t="shared" si="291"/>
        <v>80.87</v>
      </c>
      <c r="Q3709" s="11" t="s">
        <v>8315</v>
      </c>
      <c r="R3709" t="s">
        <v>8316</v>
      </c>
      <c r="S3709" s="14">
        <f t="shared" si="292"/>
        <v>42552.048356481479</v>
      </c>
      <c r="T3709" s="14">
        <f t="shared" si="293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91"/>
        <v>53.85</v>
      </c>
      <c r="Q3710" s="11" t="s">
        <v>8315</v>
      </c>
      <c r="R3710" t="s">
        <v>8316</v>
      </c>
      <c r="S3710" s="14">
        <f t="shared" si="292"/>
        <v>41810.142199074071</v>
      </c>
      <c r="T3710" s="14">
        <f t="shared" si="293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>
        <f t="shared" si="291"/>
        <v>30.93</v>
      </c>
      <c r="Q3711" s="11" t="s">
        <v>8315</v>
      </c>
      <c r="R3711" t="s">
        <v>8316</v>
      </c>
      <c r="S3711" s="14">
        <f t="shared" si="292"/>
        <v>41785.707708333335</v>
      </c>
      <c r="T3711" s="14">
        <f t="shared" si="293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91"/>
        <v>67.959999999999994</v>
      </c>
      <c r="Q3712" s="11" t="s">
        <v>8315</v>
      </c>
      <c r="R3712" t="s">
        <v>8316</v>
      </c>
      <c r="S3712" s="14">
        <f t="shared" si="292"/>
        <v>42072.576249999998</v>
      </c>
      <c r="T3712" s="14">
        <f t="shared" si="293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91"/>
        <v>27.14</v>
      </c>
      <c r="Q3713" s="11" t="s">
        <v>8315</v>
      </c>
      <c r="R3713" t="s">
        <v>8316</v>
      </c>
      <c r="S3713" s="14">
        <f t="shared" si="292"/>
        <v>41779.724224537036</v>
      </c>
      <c r="T3713" s="14">
        <f t="shared" si="293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>
        <f t="shared" si="291"/>
        <v>110.87</v>
      </c>
      <c r="Q3714" s="11" t="s">
        <v>8315</v>
      </c>
      <c r="R3714" t="s">
        <v>8316</v>
      </c>
      <c r="S3714" s="14">
        <f t="shared" si="292"/>
        <v>42134.172071759262</v>
      </c>
      <c r="T3714" s="14">
        <f t="shared" si="293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1" t="s">
        <v>8315</v>
      </c>
      <c r="R3715" t="s">
        <v>8316</v>
      </c>
      <c r="S3715" s="14">
        <f t="shared" si="292"/>
        <v>42505.738032407404</v>
      </c>
      <c r="T3715" s="14">
        <f t="shared" si="293"/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ref="O3722:O3785" si="295">IFERROR(ROUND(E3722/D3722*100,0),"N/A")</f>
        <v>105</v>
      </c>
      <c r="P3722">
        <f t="shared" ref="P3722:P3785" si="296">IFERROR(ROUND(E3722/L3722,2),"N/A")</f>
        <v>86.23</v>
      </c>
      <c r="Q3722" s="11" t="s">
        <v>8315</v>
      </c>
      <c r="R3722" t="s">
        <v>8316</v>
      </c>
      <c r="S3722" s="14">
        <f t="shared" ref="S3722:S3785" si="297">(((J3722/60)/60)/24)+DATE(1970,1,1)</f>
        <v>42165.993125000001</v>
      </c>
      <c r="T3722" s="14">
        <f t="shared" ref="T3722:T3785" si="298">(((I3722/60)/60)/24)+DATE(1970,1,1)</f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5"/>
        <v>101</v>
      </c>
      <c r="P3723">
        <f t="shared" si="296"/>
        <v>114.55</v>
      </c>
      <c r="Q3723" s="11" t="s">
        <v>8315</v>
      </c>
      <c r="R3723" t="s">
        <v>8316</v>
      </c>
      <c r="S3723" s="14">
        <f t="shared" si="297"/>
        <v>41927.936157407406</v>
      </c>
      <c r="T3723" s="14">
        <f t="shared" si="298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5"/>
        <v>111</v>
      </c>
      <c r="P3724">
        <f t="shared" si="296"/>
        <v>47.66</v>
      </c>
      <c r="Q3724" s="11" t="s">
        <v>8315</v>
      </c>
      <c r="R3724" t="s">
        <v>8316</v>
      </c>
      <c r="S3724" s="14">
        <f t="shared" si="297"/>
        <v>42381.671840277777</v>
      </c>
      <c r="T3724" s="14">
        <f t="shared" si="298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5"/>
        <v>102</v>
      </c>
      <c r="P3725">
        <f t="shared" si="296"/>
        <v>72.89</v>
      </c>
      <c r="Q3725" s="11" t="s">
        <v>8315</v>
      </c>
      <c r="R3725" t="s">
        <v>8316</v>
      </c>
      <c r="S3725" s="14">
        <f t="shared" si="297"/>
        <v>41943.753032407411</v>
      </c>
      <c r="T3725" s="14">
        <f t="shared" si="298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5"/>
        <v>103</v>
      </c>
      <c r="P3726">
        <f t="shared" si="296"/>
        <v>49.55</v>
      </c>
      <c r="Q3726" s="11" t="s">
        <v>8315</v>
      </c>
      <c r="R3726" t="s">
        <v>8316</v>
      </c>
      <c r="S3726" s="14">
        <f t="shared" si="297"/>
        <v>42465.491435185191</v>
      </c>
      <c r="T3726" s="14">
        <f t="shared" si="298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5"/>
        <v>127</v>
      </c>
      <c r="P3727">
        <f t="shared" si="296"/>
        <v>25.4</v>
      </c>
      <c r="Q3727" s="11" t="s">
        <v>8315</v>
      </c>
      <c r="R3727" t="s">
        <v>8316</v>
      </c>
      <c r="S3727" s="14">
        <f t="shared" si="297"/>
        <v>42401.945219907408</v>
      </c>
      <c r="T3727" s="14">
        <f t="shared" si="298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5"/>
        <v>339</v>
      </c>
      <c r="P3728">
        <f t="shared" si="296"/>
        <v>62.59</v>
      </c>
      <c r="Q3728" s="11" t="s">
        <v>8315</v>
      </c>
      <c r="R3728" t="s">
        <v>8316</v>
      </c>
      <c r="S3728" s="14">
        <f t="shared" si="297"/>
        <v>42462.140868055561</v>
      </c>
      <c r="T3728" s="14">
        <f t="shared" si="298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5"/>
        <v>101</v>
      </c>
      <c r="P3729">
        <f t="shared" si="296"/>
        <v>61.06</v>
      </c>
      <c r="Q3729" s="11" t="s">
        <v>8315</v>
      </c>
      <c r="R3729" t="s">
        <v>8316</v>
      </c>
      <c r="S3729" s="14">
        <f t="shared" si="297"/>
        <v>42632.348310185189</v>
      </c>
      <c r="T3729" s="14">
        <f t="shared" si="298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>
        <f t="shared" si="296"/>
        <v>60.06</v>
      </c>
      <c r="Q3730" s="11" t="s">
        <v>8315</v>
      </c>
      <c r="R3730" t="s">
        <v>8316</v>
      </c>
      <c r="S3730" s="14">
        <f t="shared" si="297"/>
        <v>42205.171018518522</v>
      </c>
      <c r="T3730" s="14">
        <f t="shared" si="298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>
        <f t="shared" si="296"/>
        <v>72.400000000000006</v>
      </c>
      <c r="Q3731" s="11" t="s">
        <v>8315</v>
      </c>
      <c r="R3731" t="s">
        <v>8316</v>
      </c>
      <c r="S3731" s="14">
        <f t="shared" si="297"/>
        <v>42041.205000000002</v>
      </c>
      <c r="T3731" s="14">
        <f t="shared" si="298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>
        <f t="shared" si="296"/>
        <v>100</v>
      </c>
      <c r="Q3732" s="11" t="s">
        <v>8315</v>
      </c>
      <c r="R3732" t="s">
        <v>8316</v>
      </c>
      <c r="S3732" s="14">
        <f t="shared" si="297"/>
        <v>42203.677766203706</v>
      </c>
      <c r="T3732" s="14">
        <f t="shared" si="298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>
        <f t="shared" si="296"/>
        <v>51.67</v>
      </c>
      <c r="Q3733" s="11" t="s">
        <v>8315</v>
      </c>
      <c r="R3733" t="s">
        <v>8316</v>
      </c>
      <c r="S3733" s="14">
        <f t="shared" si="297"/>
        <v>41983.752847222218</v>
      </c>
      <c r="T3733" s="14">
        <f t="shared" si="298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>
        <f t="shared" si="296"/>
        <v>32.75</v>
      </c>
      <c r="Q3734" s="11" t="s">
        <v>8315</v>
      </c>
      <c r="R3734" t="s">
        <v>8316</v>
      </c>
      <c r="S3734" s="14">
        <f t="shared" si="297"/>
        <v>41968.677465277782</v>
      </c>
      <c r="T3734" s="14">
        <f t="shared" si="298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 t="str">
        <f t="shared" si="296"/>
        <v>N/A</v>
      </c>
      <c r="Q3735" s="11" t="s">
        <v>8315</v>
      </c>
      <c r="R3735" t="s">
        <v>8316</v>
      </c>
      <c r="S3735" s="14">
        <f t="shared" si="297"/>
        <v>42103.024398148147</v>
      </c>
      <c r="T3735" s="14">
        <f t="shared" si="298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>
        <f t="shared" si="296"/>
        <v>61</v>
      </c>
      <c r="Q3736" s="11" t="s">
        <v>8315</v>
      </c>
      <c r="R3736" t="s">
        <v>8316</v>
      </c>
      <c r="S3736" s="14">
        <f t="shared" si="297"/>
        <v>42089.901574074072</v>
      </c>
      <c r="T3736" s="14">
        <f t="shared" si="298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5"/>
        <v>13</v>
      </c>
      <c r="P3737">
        <f t="shared" si="296"/>
        <v>10</v>
      </c>
      <c r="Q3737" s="11" t="s">
        <v>8315</v>
      </c>
      <c r="R3737" t="s">
        <v>8316</v>
      </c>
      <c r="S3737" s="14">
        <f t="shared" si="297"/>
        <v>42122.693159722221</v>
      </c>
      <c r="T3737" s="14">
        <f t="shared" si="298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>
        <f t="shared" si="296"/>
        <v>10</v>
      </c>
      <c r="Q3738" s="11" t="s">
        <v>8315</v>
      </c>
      <c r="R3738" t="s">
        <v>8316</v>
      </c>
      <c r="S3738" s="14">
        <f t="shared" si="297"/>
        <v>42048.711724537032</v>
      </c>
      <c r="T3738" s="14">
        <f t="shared" si="298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>
        <f t="shared" si="296"/>
        <v>37.5</v>
      </c>
      <c r="Q3739" s="11" t="s">
        <v>8315</v>
      </c>
      <c r="R3739" t="s">
        <v>8316</v>
      </c>
      <c r="S3739" s="14">
        <f t="shared" si="297"/>
        <v>42297.691006944442</v>
      </c>
      <c r="T3739" s="14">
        <f t="shared" si="298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>
        <f t="shared" si="296"/>
        <v>45</v>
      </c>
      <c r="Q3740" s="11" t="s">
        <v>8315</v>
      </c>
      <c r="R3740" t="s">
        <v>8316</v>
      </c>
      <c r="S3740" s="14">
        <f t="shared" si="297"/>
        <v>41813.938715277778</v>
      </c>
      <c r="T3740" s="14">
        <f t="shared" si="298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>
        <f t="shared" si="296"/>
        <v>100.63</v>
      </c>
      <c r="Q3741" s="11" t="s">
        <v>8315</v>
      </c>
      <c r="R3741" t="s">
        <v>8316</v>
      </c>
      <c r="S3741" s="14">
        <f t="shared" si="297"/>
        <v>42548.449861111112</v>
      </c>
      <c r="T3741" s="14">
        <f t="shared" si="298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6"/>
        <v>25.57</v>
      </c>
      <c r="Q3742" s="11" t="s">
        <v>8315</v>
      </c>
      <c r="R3742" t="s">
        <v>8316</v>
      </c>
      <c r="S3742" s="14">
        <f t="shared" si="297"/>
        <v>41833.089756944442</v>
      </c>
      <c r="T3742" s="14">
        <f t="shared" si="298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 t="str">
        <f t="shared" si="296"/>
        <v>N/A</v>
      </c>
      <c r="Q3743" s="11" t="s">
        <v>8315</v>
      </c>
      <c r="R3743" t="s">
        <v>8316</v>
      </c>
      <c r="S3743" s="14">
        <f t="shared" si="297"/>
        <v>42325.920717592591</v>
      </c>
      <c r="T3743" s="14">
        <f t="shared" si="298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6"/>
        <v>25</v>
      </c>
      <c r="Q3744" s="11" t="s">
        <v>8315</v>
      </c>
      <c r="R3744" t="s">
        <v>8316</v>
      </c>
      <c r="S3744" s="14">
        <f t="shared" si="297"/>
        <v>41858.214629629627</v>
      </c>
      <c r="T3744" s="14">
        <f t="shared" si="298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 t="str">
        <f t="shared" si="296"/>
        <v>N/A</v>
      </c>
      <c r="Q3745" s="11" t="s">
        <v>8315</v>
      </c>
      <c r="R3745" t="s">
        <v>8316</v>
      </c>
      <c r="S3745" s="14">
        <f t="shared" si="297"/>
        <v>41793.710231481484</v>
      </c>
      <c r="T3745" s="14">
        <f t="shared" si="298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 t="str">
        <f t="shared" si="296"/>
        <v>N/A</v>
      </c>
      <c r="Q3746" s="11" t="s">
        <v>8315</v>
      </c>
      <c r="R3746" t="s">
        <v>8316</v>
      </c>
      <c r="S3746" s="14">
        <f t="shared" si="297"/>
        <v>41793.814259259263</v>
      </c>
      <c r="T3746" s="14">
        <f t="shared" si="298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6"/>
        <v>10</v>
      </c>
      <c r="Q3747" s="11" t="s">
        <v>8315</v>
      </c>
      <c r="R3747" t="s">
        <v>8316</v>
      </c>
      <c r="S3747" s="14">
        <f t="shared" si="297"/>
        <v>41831.697939814818</v>
      </c>
      <c r="T3747" s="14">
        <f t="shared" si="298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6"/>
        <v>202</v>
      </c>
      <c r="Q3748" s="11" t="s">
        <v>8315</v>
      </c>
      <c r="R3748" t="s">
        <v>8316</v>
      </c>
      <c r="S3748" s="14">
        <f t="shared" si="297"/>
        <v>42621.389340277776</v>
      </c>
      <c r="T3748" s="14">
        <f t="shared" si="298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6"/>
        <v>25</v>
      </c>
      <c r="Q3749" s="11" t="s">
        <v>8315</v>
      </c>
      <c r="R3749" t="s">
        <v>8316</v>
      </c>
      <c r="S3749" s="14">
        <f t="shared" si="297"/>
        <v>42164.299722222218</v>
      </c>
      <c r="T3749" s="14">
        <f t="shared" si="298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s="11" t="s">
        <v>8315</v>
      </c>
      <c r="R3750" t="s">
        <v>8357</v>
      </c>
      <c r="S3750" s="14">
        <f t="shared" si="297"/>
        <v>42395.706435185188</v>
      </c>
      <c r="T3750" s="14">
        <f t="shared" si="298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s="11" t="s">
        <v>8315</v>
      </c>
      <c r="R3751" t="s">
        <v>8357</v>
      </c>
      <c r="S3751" s="14">
        <f t="shared" si="297"/>
        <v>42458.127175925925</v>
      </c>
      <c r="T3751" s="14">
        <f t="shared" si="298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s="11" t="s">
        <v>8315</v>
      </c>
      <c r="R3752" t="s">
        <v>8357</v>
      </c>
      <c r="S3752" s="14">
        <f t="shared" si="297"/>
        <v>42016.981574074074</v>
      </c>
      <c r="T3752" s="14">
        <f t="shared" si="298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s="11" t="s">
        <v>8315</v>
      </c>
      <c r="R3753" t="s">
        <v>8357</v>
      </c>
      <c r="S3753" s="14">
        <f t="shared" si="297"/>
        <v>42403.035567129627</v>
      </c>
      <c r="T3753" s="14">
        <f t="shared" si="298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s="11" t="s">
        <v>8315</v>
      </c>
      <c r="R3754" t="s">
        <v>8357</v>
      </c>
      <c r="S3754" s="14">
        <f t="shared" si="297"/>
        <v>42619.802488425921</v>
      </c>
      <c r="T3754" s="14">
        <f t="shared" si="298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s="11" t="s">
        <v>8315</v>
      </c>
      <c r="R3755" t="s">
        <v>8357</v>
      </c>
      <c r="S3755" s="14">
        <f t="shared" si="297"/>
        <v>42128.824074074073</v>
      </c>
      <c r="T3755" s="14">
        <f t="shared" si="298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s="11" t="s">
        <v>8315</v>
      </c>
      <c r="R3756" t="s">
        <v>8357</v>
      </c>
      <c r="S3756" s="14">
        <f t="shared" si="297"/>
        <v>41808.881215277775</v>
      </c>
      <c r="T3756" s="14">
        <f t="shared" si="298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s="11" t="s">
        <v>8315</v>
      </c>
      <c r="R3757" t="s">
        <v>8357</v>
      </c>
      <c r="S3757" s="14">
        <f t="shared" si="297"/>
        <v>42445.866979166662</v>
      </c>
      <c r="T3757" s="14">
        <f t="shared" si="298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1" t="s">
        <v>8315</v>
      </c>
      <c r="R3758" t="s">
        <v>8357</v>
      </c>
      <c r="S3758" s="14">
        <f t="shared" si="297"/>
        <v>41771.814791666664</v>
      </c>
      <c r="T3758" s="14">
        <f t="shared" si="298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1" t="s">
        <v>8315</v>
      </c>
      <c r="R3759" t="s">
        <v>8357</v>
      </c>
      <c r="S3759" s="14">
        <f t="shared" si="297"/>
        <v>41954.850868055553</v>
      </c>
      <c r="T3759" s="14">
        <f t="shared" si="298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1" t="s">
        <v>8315</v>
      </c>
      <c r="R3760" t="s">
        <v>8357</v>
      </c>
      <c r="S3760" s="14">
        <f t="shared" si="297"/>
        <v>41747.471504629626</v>
      </c>
      <c r="T3760" s="14">
        <f t="shared" si="298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1" t="s">
        <v>8315</v>
      </c>
      <c r="R3761" t="s">
        <v>8357</v>
      </c>
      <c r="S3761" s="14">
        <f t="shared" si="297"/>
        <v>42182.108252314814</v>
      </c>
      <c r="T3761" s="14">
        <f t="shared" si="298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1" t="s">
        <v>8315</v>
      </c>
      <c r="R3762" t="s">
        <v>8357</v>
      </c>
      <c r="S3762" s="14">
        <f t="shared" si="297"/>
        <v>41739.525300925925</v>
      </c>
      <c r="T3762" s="14">
        <f t="shared" si="298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s="11" t="s">
        <v>8315</v>
      </c>
      <c r="R3763" t="s">
        <v>8357</v>
      </c>
      <c r="S3763" s="14">
        <f t="shared" si="297"/>
        <v>42173.466863425929</v>
      </c>
      <c r="T3763" s="14">
        <f t="shared" si="298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s="11" t="s">
        <v>8315</v>
      </c>
      <c r="R3764" t="s">
        <v>8357</v>
      </c>
      <c r="S3764" s="14">
        <f t="shared" si="297"/>
        <v>42193.813530092593</v>
      </c>
      <c r="T3764" s="14">
        <f t="shared" si="298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1" t="s">
        <v>8315</v>
      </c>
      <c r="R3765" t="s">
        <v>8357</v>
      </c>
      <c r="S3765" s="14">
        <f t="shared" si="297"/>
        <v>42065.750300925924</v>
      </c>
      <c r="T3765" s="14">
        <f t="shared" si="298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1" t="s">
        <v>8315</v>
      </c>
      <c r="R3766" t="s">
        <v>8357</v>
      </c>
      <c r="S3766" s="14">
        <f t="shared" si="297"/>
        <v>42499.842962962968</v>
      </c>
      <c r="T3766" s="14">
        <f t="shared" si="298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1" t="s">
        <v>8315</v>
      </c>
      <c r="R3767" t="s">
        <v>8357</v>
      </c>
      <c r="S3767" s="14">
        <f t="shared" si="297"/>
        <v>41820.776412037041</v>
      </c>
      <c r="T3767" s="14">
        <f t="shared" si="298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1" t="s">
        <v>8315</v>
      </c>
      <c r="R3768" t="s">
        <v>8357</v>
      </c>
      <c r="S3768" s="14">
        <f t="shared" si="297"/>
        <v>41788.167187500003</v>
      </c>
      <c r="T3768" s="14">
        <f t="shared" si="298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1" t="s">
        <v>8315</v>
      </c>
      <c r="R3769" t="s">
        <v>8357</v>
      </c>
      <c r="S3769" s="14">
        <f t="shared" si="297"/>
        <v>42050.019641203704</v>
      </c>
      <c r="T3769" s="14">
        <f t="shared" si="298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1" t="s">
        <v>8315</v>
      </c>
      <c r="R3770" t="s">
        <v>8357</v>
      </c>
      <c r="S3770" s="14">
        <f t="shared" si="297"/>
        <v>41772.727893518517</v>
      </c>
      <c r="T3770" s="14">
        <f t="shared" si="298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1" t="s">
        <v>8315</v>
      </c>
      <c r="R3771" t="s">
        <v>8357</v>
      </c>
      <c r="S3771" s="14">
        <f t="shared" si="297"/>
        <v>42445.598136574074</v>
      </c>
      <c r="T3771" s="14">
        <f t="shared" si="298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11" t="s">
        <v>8315</v>
      </c>
      <c r="R3772" t="s">
        <v>8357</v>
      </c>
      <c r="S3772" s="14">
        <f t="shared" si="297"/>
        <v>42138.930671296301</v>
      </c>
      <c r="T3772" s="14">
        <f t="shared" si="298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1" t="s">
        <v>8315</v>
      </c>
      <c r="R3773" t="s">
        <v>8357</v>
      </c>
      <c r="S3773" s="14">
        <f t="shared" si="297"/>
        <v>42493.857083333336</v>
      </c>
      <c r="T3773" s="14">
        <f t="shared" si="298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1" t="s">
        <v>8315</v>
      </c>
      <c r="R3774" t="s">
        <v>8357</v>
      </c>
      <c r="S3774" s="14">
        <f t="shared" si="297"/>
        <v>42682.616967592592</v>
      </c>
      <c r="T3774" s="14">
        <f t="shared" si="298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1" t="s">
        <v>8315</v>
      </c>
      <c r="R3775" t="s">
        <v>8357</v>
      </c>
      <c r="S3775" s="14">
        <f t="shared" si="297"/>
        <v>42656.005173611105</v>
      </c>
      <c r="T3775" s="14">
        <f t="shared" si="298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1" t="s">
        <v>8315</v>
      </c>
      <c r="R3776" t="s">
        <v>8357</v>
      </c>
      <c r="S3776" s="14">
        <f t="shared" si="297"/>
        <v>42087.792303240742</v>
      </c>
      <c r="T3776" s="14">
        <f t="shared" si="298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1" t="s">
        <v>8315</v>
      </c>
      <c r="R3777" t="s">
        <v>8357</v>
      </c>
      <c r="S3777" s="14">
        <f t="shared" si="297"/>
        <v>42075.942627314813</v>
      </c>
      <c r="T3777" s="14">
        <f t="shared" si="298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1" t="s">
        <v>8315</v>
      </c>
      <c r="R3778" t="s">
        <v>8357</v>
      </c>
      <c r="S3778" s="14">
        <f t="shared" si="297"/>
        <v>41814.367800925924</v>
      </c>
      <c r="T3778" s="14">
        <f t="shared" si="298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4">
        <f t="shared" si="297"/>
        <v>41887.111354166671</v>
      </c>
      <c r="T3779" s="14">
        <f t="shared" si="298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00">IFERROR(ROUND(E3786/D3786*100,0),"N/A")</f>
        <v>115</v>
      </c>
      <c r="P3786">
        <f t="shared" ref="P3786:P3849" si="301">IFERROR(ROUND(E3786/L3786,2),"N/A")</f>
        <v>115</v>
      </c>
      <c r="Q3786" s="11" t="s">
        <v>8315</v>
      </c>
      <c r="R3786" t="s">
        <v>8357</v>
      </c>
      <c r="S3786" s="14">
        <f t="shared" ref="S3786:S3849" si="302">(((J3786/60)/60)/24)+DATE(1970,1,1)</f>
        <v>42531.980694444443</v>
      </c>
      <c r="T3786" s="14">
        <f t="shared" ref="T3786:T3849" si="303">(((I3786/60)/60)/24)+DATE(1970,1,1)</f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>
        <f t="shared" si="301"/>
        <v>100.5</v>
      </c>
      <c r="Q3787" s="11" t="s">
        <v>8315</v>
      </c>
      <c r="R3787" t="s">
        <v>8357</v>
      </c>
      <c r="S3787" s="14">
        <f t="shared" si="302"/>
        <v>42548.63853009259</v>
      </c>
      <c r="T3787" s="14">
        <f t="shared" si="303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s="11" t="s">
        <v>8315</v>
      </c>
      <c r="R3788" t="s">
        <v>8357</v>
      </c>
      <c r="S3788" s="14">
        <f t="shared" si="302"/>
        <v>42487.037905092591</v>
      </c>
      <c r="T3788" s="14">
        <f t="shared" si="303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s="11" t="s">
        <v>8315</v>
      </c>
      <c r="R3789" t="s">
        <v>8357</v>
      </c>
      <c r="S3789" s="14">
        <f t="shared" si="302"/>
        <v>42167.534791666665</v>
      </c>
      <c r="T3789" s="14">
        <f t="shared" si="303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s="11" t="s">
        <v>8315</v>
      </c>
      <c r="R3790" t="s">
        <v>8357</v>
      </c>
      <c r="S3790" s="14">
        <f t="shared" si="302"/>
        <v>42333.695821759262</v>
      </c>
      <c r="T3790" s="14">
        <f t="shared" si="303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>
        <f t="shared" si="301"/>
        <v>29</v>
      </c>
      <c r="Q3791" s="11" t="s">
        <v>8315</v>
      </c>
      <c r="R3791" t="s">
        <v>8357</v>
      </c>
      <c r="S3791" s="14">
        <f t="shared" si="302"/>
        <v>42138.798819444448</v>
      </c>
      <c r="T3791" s="14">
        <f t="shared" si="303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 t="str">
        <f t="shared" si="301"/>
        <v>N/A</v>
      </c>
      <c r="Q3792" s="11" t="s">
        <v>8315</v>
      </c>
      <c r="R3792" t="s">
        <v>8357</v>
      </c>
      <c r="S3792" s="14">
        <f t="shared" si="302"/>
        <v>42666.666932870372</v>
      </c>
      <c r="T3792" s="14">
        <f t="shared" si="303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 t="str">
        <f t="shared" si="301"/>
        <v>N/A</v>
      </c>
      <c r="Q3793" s="11" t="s">
        <v>8315</v>
      </c>
      <c r="R3793" t="s">
        <v>8357</v>
      </c>
      <c r="S3793" s="14">
        <f t="shared" si="302"/>
        <v>41766.692037037035</v>
      </c>
      <c r="T3793" s="14">
        <f t="shared" si="303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s="11" t="s">
        <v>8315</v>
      </c>
      <c r="R3794" t="s">
        <v>8357</v>
      </c>
      <c r="S3794" s="14">
        <f t="shared" si="302"/>
        <v>42170.447013888886</v>
      </c>
      <c r="T3794" s="14">
        <f t="shared" si="303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s="11" t="s">
        <v>8315</v>
      </c>
      <c r="R3795" t="s">
        <v>8357</v>
      </c>
      <c r="S3795" s="14">
        <f t="shared" si="302"/>
        <v>41968.938993055555</v>
      </c>
      <c r="T3795" s="14">
        <f t="shared" si="303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>
        <f t="shared" si="301"/>
        <v>50</v>
      </c>
      <c r="Q3796" s="11" t="s">
        <v>8315</v>
      </c>
      <c r="R3796" t="s">
        <v>8357</v>
      </c>
      <c r="S3796" s="14">
        <f t="shared" si="302"/>
        <v>42132.58048611111</v>
      </c>
      <c r="T3796" s="14">
        <f t="shared" si="303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>
        <f t="shared" si="301"/>
        <v>5</v>
      </c>
      <c r="Q3797" s="11" t="s">
        <v>8315</v>
      </c>
      <c r="R3797" t="s">
        <v>8357</v>
      </c>
      <c r="S3797" s="14">
        <f t="shared" si="302"/>
        <v>42201.436226851853</v>
      </c>
      <c r="T3797" s="14">
        <f t="shared" si="303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s="11" t="s">
        <v>8315</v>
      </c>
      <c r="R3798" t="s">
        <v>8357</v>
      </c>
      <c r="S3798" s="14">
        <f t="shared" si="302"/>
        <v>42689.029583333337</v>
      </c>
      <c r="T3798" s="14">
        <f t="shared" si="303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s="11" t="s">
        <v>8315</v>
      </c>
      <c r="R3799" t="s">
        <v>8357</v>
      </c>
      <c r="S3799" s="14">
        <f t="shared" si="302"/>
        <v>42084.881539351853</v>
      </c>
      <c r="T3799" s="14">
        <f t="shared" si="303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s="11" t="s">
        <v>8315</v>
      </c>
      <c r="R3800" t="s">
        <v>8357</v>
      </c>
      <c r="S3800" s="14">
        <f t="shared" si="302"/>
        <v>41831.722777777781</v>
      </c>
      <c r="T3800" s="14">
        <f t="shared" si="303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s="11" t="s">
        <v>8315</v>
      </c>
      <c r="R3801" t="s">
        <v>8357</v>
      </c>
      <c r="S3801" s="14">
        <f t="shared" si="302"/>
        <v>42410.93105324074</v>
      </c>
      <c r="T3801" s="14">
        <f t="shared" si="303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s="11" t="s">
        <v>8315</v>
      </c>
      <c r="R3802" t="s">
        <v>8357</v>
      </c>
      <c r="S3802" s="14">
        <f t="shared" si="302"/>
        <v>41982.737071759257</v>
      </c>
      <c r="T3802" s="14">
        <f t="shared" si="303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s="11" t="s">
        <v>8315</v>
      </c>
      <c r="R3803" t="s">
        <v>8357</v>
      </c>
      <c r="S3803" s="14">
        <f t="shared" si="302"/>
        <v>41975.676111111112</v>
      </c>
      <c r="T3803" s="14">
        <f t="shared" si="303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 t="str">
        <f t="shared" si="301"/>
        <v>N/A</v>
      </c>
      <c r="Q3804" s="11" t="s">
        <v>8315</v>
      </c>
      <c r="R3804" t="s">
        <v>8357</v>
      </c>
      <c r="S3804" s="14">
        <f t="shared" si="302"/>
        <v>42269.126226851848</v>
      </c>
      <c r="T3804" s="14">
        <f t="shared" si="303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s="11" t="s">
        <v>8315</v>
      </c>
      <c r="R3805" t="s">
        <v>8357</v>
      </c>
      <c r="S3805" s="14">
        <f t="shared" si="302"/>
        <v>42403.971851851849</v>
      </c>
      <c r="T3805" s="14">
        <f t="shared" si="303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 t="str">
        <f t="shared" si="301"/>
        <v>N/A</v>
      </c>
      <c r="Q3806" s="11" t="s">
        <v>8315</v>
      </c>
      <c r="R3806" t="s">
        <v>8357</v>
      </c>
      <c r="S3806" s="14">
        <f t="shared" si="302"/>
        <v>42527.00953703704</v>
      </c>
      <c r="T3806" s="14">
        <f t="shared" si="303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s="11" t="s">
        <v>8315</v>
      </c>
      <c r="R3807" t="s">
        <v>8357</v>
      </c>
      <c r="S3807" s="14">
        <f t="shared" si="302"/>
        <v>41849.887037037035</v>
      </c>
      <c r="T3807" s="14">
        <f t="shared" si="303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s="11" t="s">
        <v>8315</v>
      </c>
      <c r="R3808" t="s">
        <v>8357</v>
      </c>
      <c r="S3808" s="14">
        <f t="shared" si="302"/>
        <v>41799.259039351848</v>
      </c>
      <c r="T3808" s="14">
        <f t="shared" si="303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s="11" t="s">
        <v>8315</v>
      </c>
      <c r="R3809" t="s">
        <v>8357</v>
      </c>
      <c r="S3809" s="14">
        <f t="shared" si="302"/>
        <v>42090.909016203703</v>
      </c>
      <c r="T3809" s="14">
        <f t="shared" si="303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0"/>
        <v>100</v>
      </c>
      <c r="P3810">
        <f t="shared" si="301"/>
        <v>41.67</v>
      </c>
      <c r="Q3810" s="11" t="s">
        <v>8315</v>
      </c>
      <c r="R3810" t="s">
        <v>8316</v>
      </c>
      <c r="S3810" s="14">
        <f t="shared" si="302"/>
        <v>42059.453923611116</v>
      </c>
      <c r="T3810" s="14">
        <f t="shared" si="303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0"/>
        <v>101</v>
      </c>
      <c r="P3811">
        <f t="shared" si="301"/>
        <v>53.29</v>
      </c>
      <c r="Q3811" s="11" t="s">
        <v>8315</v>
      </c>
      <c r="R3811" t="s">
        <v>8316</v>
      </c>
      <c r="S3811" s="14">
        <f t="shared" si="302"/>
        <v>41800.526701388888</v>
      </c>
      <c r="T3811" s="14">
        <f t="shared" si="303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0"/>
        <v>122</v>
      </c>
      <c r="P3812">
        <f t="shared" si="301"/>
        <v>70.23</v>
      </c>
      <c r="Q3812" s="11" t="s">
        <v>8315</v>
      </c>
      <c r="R3812" t="s">
        <v>8316</v>
      </c>
      <c r="S3812" s="14">
        <f t="shared" si="302"/>
        <v>42054.849050925928</v>
      </c>
      <c r="T3812" s="14">
        <f t="shared" si="303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0"/>
        <v>330</v>
      </c>
      <c r="P3813">
        <f t="shared" si="301"/>
        <v>43.42</v>
      </c>
      <c r="Q3813" s="11" t="s">
        <v>8315</v>
      </c>
      <c r="R3813" t="s">
        <v>8316</v>
      </c>
      <c r="S3813" s="14">
        <f t="shared" si="302"/>
        <v>42487.62700231481</v>
      </c>
      <c r="T3813" s="14">
        <f t="shared" si="303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0"/>
        <v>110</v>
      </c>
      <c r="P3814">
        <f t="shared" si="301"/>
        <v>199.18</v>
      </c>
      <c r="Q3814" s="11" t="s">
        <v>8315</v>
      </c>
      <c r="R3814" t="s">
        <v>8316</v>
      </c>
      <c r="S3814" s="14">
        <f t="shared" si="302"/>
        <v>42109.751250000001</v>
      </c>
      <c r="T3814" s="14">
        <f t="shared" si="303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0"/>
        <v>101</v>
      </c>
      <c r="P3815">
        <f t="shared" si="301"/>
        <v>78.52</v>
      </c>
      <c r="Q3815" s="11" t="s">
        <v>8315</v>
      </c>
      <c r="R3815" t="s">
        <v>8316</v>
      </c>
      <c r="S3815" s="14">
        <f t="shared" si="302"/>
        <v>42497.275706018518</v>
      </c>
      <c r="T3815" s="14">
        <f t="shared" si="303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0"/>
        <v>140</v>
      </c>
      <c r="P3816">
        <f t="shared" si="301"/>
        <v>61.82</v>
      </c>
      <c r="Q3816" s="11" t="s">
        <v>8315</v>
      </c>
      <c r="R3816" t="s">
        <v>8316</v>
      </c>
      <c r="S3816" s="14">
        <f t="shared" si="302"/>
        <v>42058.904074074075</v>
      </c>
      <c r="T3816" s="14">
        <f t="shared" si="303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0"/>
        <v>100</v>
      </c>
      <c r="P3817">
        <f t="shared" si="301"/>
        <v>50</v>
      </c>
      <c r="Q3817" s="11" t="s">
        <v>8315</v>
      </c>
      <c r="R3817" t="s">
        <v>8316</v>
      </c>
      <c r="S3817" s="14">
        <f t="shared" si="302"/>
        <v>42207.259918981479</v>
      </c>
      <c r="T3817" s="14">
        <f t="shared" si="303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0"/>
        <v>119</v>
      </c>
      <c r="P3818">
        <f t="shared" si="301"/>
        <v>48.34</v>
      </c>
      <c r="Q3818" s="11" t="s">
        <v>8315</v>
      </c>
      <c r="R3818" t="s">
        <v>8316</v>
      </c>
      <c r="S3818" s="14">
        <f t="shared" si="302"/>
        <v>41807.690081018518</v>
      </c>
      <c r="T3818" s="14">
        <f t="shared" si="303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0"/>
        <v>107</v>
      </c>
      <c r="P3819">
        <f t="shared" si="301"/>
        <v>107.25</v>
      </c>
      <c r="Q3819" s="11" t="s">
        <v>8315</v>
      </c>
      <c r="R3819" t="s">
        <v>8316</v>
      </c>
      <c r="S3819" s="14">
        <f t="shared" si="302"/>
        <v>42284.69694444444</v>
      </c>
      <c r="T3819" s="14">
        <f t="shared" si="303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0"/>
        <v>228</v>
      </c>
      <c r="P3820">
        <f t="shared" si="301"/>
        <v>57</v>
      </c>
      <c r="Q3820" s="11" t="s">
        <v>8315</v>
      </c>
      <c r="R3820" t="s">
        <v>8316</v>
      </c>
      <c r="S3820" s="14">
        <f t="shared" si="302"/>
        <v>42045.84238425926</v>
      </c>
      <c r="T3820" s="14">
        <f t="shared" si="303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>
        <f t="shared" si="301"/>
        <v>40.92</v>
      </c>
      <c r="Q3821" s="11" t="s">
        <v>8315</v>
      </c>
      <c r="R3821" t="s">
        <v>8316</v>
      </c>
      <c r="S3821" s="14">
        <f t="shared" si="302"/>
        <v>42184.209537037037</v>
      </c>
      <c r="T3821" s="14">
        <f t="shared" si="303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0"/>
        <v>143</v>
      </c>
      <c r="P3822">
        <f t="shared" si="301"/>
        <v>21.5</v>
      </c>
      <c r="Q3822" s="11" t="s">
        <v>8315</v>
      </c>
      <c r="R3822" t="s">
        <v>8316</v>
      </c>
      <c r="S3822" s="14">
        <f t="shared" si="302"/>
        <v>42160.651817129634</v>
      </c>
      <c r="T3822" s="14">
        <f t="shared" si="303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>
        <f t="shared" si="301"/>
        <v>79.540000000000006</v>
      </c>
      <c r="Q3823" s="11" t="s">
        <v>8315</v>
      </c>
      <c r="R3823" t="s">
        <v>8316</v>
      </c>
      <c r="S3823" s="14">
        <f t="shared" si="302"/>
        <v>42341.180636574078</v>
      </c>
      <c r="T3823" s="14">
        <f t="shared" si="303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>
        <f t="shared" si="301"/>
        <v>72.38</v>
      </c>
      <c r="Q3824" s="11" t="s">
        <v>8315</v>
      </c>
      <c r="R3824" t="s">
        <v>8316</v>
      </c>
      <c r="S3824" s="14">
        <f t="shared" si="302"/>
        <v>42329.838159722218</v>
      </c>
      <c r="T3824" s="14">
        <f t="shared" si="303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>
        <f t="shared" si="301"/>
        <v>64.63</v>
      </c>
      <c r="Q3825" s="11" t="s">
        <v>8315</v>
      </c>
      <c r="R3825" t="s">
        <v>8316</v>
      </c>
      <c r="S3825" s="14">
        <f t="shared" si="302"/>
        <v>42170.910231481481</v>
      </c>
      <c r="T3825" s="14">
        <f t="shared" si="303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0"/>
        <v>108</v>
      </c>
      <c r="P3826">
        <f t="shared" si="301"/>
        <v>38.57</v>
      </c>
      <c r="Q3826" s="11" t="s">
        <v>8315</v>
      </c>
      <c r="R3826" t="s">
        <v>8316</v>
      </c>
      <c r="S3826" s="14">
        <f t="shared" si="302"/>
        <v>42571.626192129625</v>
      </c>
      <c r="T3826" s="14">
        <f t="shared" si="303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>
        <f t="shared" si="301"/>
        <v>107.57</v>
      </c>
      <c r="Q3827" s="11" t="s">
        <v>8315</v>
      </c>
      <c r="R3827" t="s">
        <v>8316</v>
      </c>
      <c r="S3827" s="14">
        <f t="shared" si="302"/>
        <v>42151.069606481484</v>
      </c>
      <c r="T3827" s="14">
        <f t="shared" si="303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0"/>
        <v>119</v>
      </c>
      <c r="P3828">
        <f t="shared" si="301"/>
        <v>27.5</v>
      </c>
      <c r="Q3828" s="11" t="s">
        <v>8315</v>
      </c>
      <c r="R3828" t="s">
        <v>8316</v>
      </c>
      <c r="S3828" s="14">
        <f t="shared" si="302"/>
        <v>42101.423541666663</v>
      </c>
      <c r="T3828" s="14">
        <f t="shared" si="303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0"/>
        <v>153</v>
      </c>
      <c r="P3829">
        <f t="shared" si="301"/>
        <v>70.459999999999994</v>
      </c>
      <c r="Q3829" s="11" t="s">
        <v>8315</v>
      </c>
      <c r="R3829" t="s">
        <v>8316</v>
      </c>
      <c r="S3829" s="14">
        <f t="shared" si="302"/>
        <v>42034.928252314814</v>
      </c>
      <c r="T3829" s="14">
        <f t="shared" si="303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>
        <f t="shared" si="301"/>
        <v>178.57</v>
      </c>
      <c r="Q3830" s="11" t="s">
        <v>8315</v>
      </c>
      <c r="R3830" t="s">
        <v>8316</v>
      </c>
      <c r="S3830" s="14">
        <f t="shared" si="302"/>
        <v>41944.527627314819</v>
      </c>
      <c r="T3830" s="14">
        <f t="shared" si="303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>
        <f t="shared" si="301"/>
        <v>62.63</v>
      </c>
      <c r="Q3831" s="11" t="s">
        <v>8315</v>
      </c>
      <c r="R3831" t="s">
        <v>8316</v>
      </c>
      <c r="S3831" s="14">
        <f t="shared" si="302"/>
        <v>42593.865405092598</v>
      </c>
      <c r="T3831" s="14">
        <f t="shared" si="303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>
        <f t="shared" si="301"/>
        <v>75</v>
      </c>
      <c r="Q3832" s="11" t="s">
        <v>8315</v>
      </c>
      <c r="R3832" t="s">
        <v>8316</v>
      </c>
      <c r="S3832" s="14">
        <f t="shared" si="302"/>
        <v>42503.740868055553</v>
      </c>
      <c r="T3832" s="14">
        <f t="shared" si="303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>
        <f t="shared" si="301"/>
        <v>58.9</v>
      </c>
      <c r="Q3833" s="11" t="s">
        <v>8315</v>
      </c>
      <c r="R3833" t="s">
        <v>8316</v>
      </c>
      <c r="S3833" s="14">
        <f t="shared" si="302"/>
        <v>41927.848900462966</v>
      </c>
      <c r="T3833" s="14">
        <f t="shared" si="303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>
        <f t="shared" si="301"/>
        <v>139.56</v>
      </c>
      <c r="Q3834" s="11" t="s">
        <v>8315</v>
      </c>
      <c r="R3834" t="s">
        <v>8316</v>
      </c>
      <c r="S3834" s="14">
        <f t="shared" si="302"/>
        <v>42375.114988425921</v>
      </c>
      <c r="T3834" s="14">
        <f t="shared" si="303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301"/>
        <v>70</v>
      </c>
      <c r="Q3835" s="11" t="s">
        <v>8315</v>
      </c>
      <c r="R3835" t="s">
        <v>8316</v>
      </c>
      <c r="S3835" s="14">
        <f t="shared" si="302"/>
        <v>41963.872361111105</v>
      </c>
      <c r="T3835" s="14">
        <f t="shared" si="303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>
        <f t="shared" si="301"/>
        <v>57.39</v>
      </c>
      <c r="Q3836" s="11" t="s">
        <v>8315</v>
      </c>
      <c r="R3836" t="s">
        <v>8316</v>
      </c>
      <c r="S3836" s="14">
        <f t="shared" si="302"/>
        <v>42143.445219907408</v>
      </c>
      <c r="T3836" s="14">
        <f t="shared" si="303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>
        <f t="shared" si="301"/>
        <v>40</v>
      </c>
      <c r="Q3837" s="11" t="s">
        <v>8315</v>
      </c>
      <c r="R3837" t="s">
        <v>8316</v>
      </c>
      <c r="S3837" s="14">
        <f t="shared" si="302"/>
        <v>42460.94222222222</v>
      </c>
      <c r="T3837" s="14">
        <f t="shared" si="303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301"/>
        <v>64.290000000000006</v>
      </c>
      <c r="Q3838" s="11" t="s">
        <v>8315</v>
      </c>
      <c r="R3838" t="s">
        <v>8316</v>
      </c>
      <c r="S3838" s="14">
        <f t="shared" si="302"/>
        <v>42553.926527777774</v>
      </c>
      <c r="T3838" s="14">
        <f t="shared" si="303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>
        <f t="shared" si="301"/>
        <v>120.12</v>
      </c>
      <c r="Q3839" s="11" t="s">
        <v>8315</v>
      </c>
      <c r="R3839" t="s">
        <v>8316</v>
      </c>
      <c r="S3839" s="14">
        <f t="shared" si="302"/>
        <v>42152.765717592592</v>
      </c>
      <c r="T3839" s="14">
        <f t="shared" si="303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301"/>
        <v>1008.24</v>
      </c>
      <c r="Q3840" s="11" t="s">
        <v>8315</v>
      </c>
      <c r="R3840" t="s">
        <v>8316</v>
      </c>
      <c r="S3840" s="14">
        <f t="shared" si="302"/>
        <v>42116.710752314815</v>
      </c>
      <c r="T3840" s="14">
        <f t="shared" si="303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301"/>
        <v>63.28</v>
      </c>
      <c r="Q3841" s="11" t="s">
        <v>8315</v>
      </c>
      <c r="R3841" t="s">
        <v>8316</v>
      </c>
      <c r="S3841" s="14">
        <f t="shared" si="302"/>
        <v>42155.142638888887</v>
      </c>
      <c r="T3841" s="14">
        <f t="shared" si="303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>
        <f t="shared" si="301"/>
        <v>21.67</v>
      </c>
      <c r="Q3842" s="11" t="s">
        <v>8315</v>
      </c>
      <c r="R3842" t="s">
        <v>8316</v>
      </c>
      <c r="S3842" s="14">
        <f t="shared" si="302"/>
        <v>42432.701724537037</v>
      </c>
      <c r="T3842" s="14">
        <f t="shared" si="303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1" t="s">
        <v>8315</v>
      </c>
      <c r="R3843" t="s">
        <v>8316</v>
      </c>
      <c r="S3843" s="14">
        <f t="shared" si="302"/>
        <v>41780.785729166666</v>
      </c>
      <c r="T3843" s="14">
        <f t="shared" si="303"/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ref="O3850:O3913" si="305">IFERROR(ROUND(E3850/D3850*100,0),"N/A")</f>
        <v>16</v>
      </c>
      <c r="P3850">
        <f t="shared" ref="P3850:P3913" si="306">IFERROR(ROUND(E3850/L3850,2),"N/A")</f>
        <v>49.51</v>
      </c>
      <c r="Q3850" s="11" t="s">
        <v>8315</v>
      </c>
      <c r="R3850" t="s">
        <v>8316</v>
      </c>
      <c r="S3850" s="14">
        <f t="shared" ref="S3850:S3913" si="307">(((J3850/60)/60)/24)+DATE(1970,1,1)</f>
        <v>42265.817002314812</v>
      </c>
      <c r="T3850" s="14">
        <f t="shared" ref="T3850:T3913" si="308">(((I3850/60)/60)/24)+DATE(1970,1,1)</f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>
        <f t="shared" si="306"/>
        <v>75.459999999999994</v>
      </c>
      <c r="Q3851" s="11" t="s">
        <v>8315</v>
      </c>
      <c r="R3851" t="s">
        <v>8316</v>
      </c>
      <c r="S3851" s="14">
        <f t="shared" si="307"/>
        <v>42136.767175925925</v>
      </c>
      <c r="T3851" s="14">
        <f t="shared" si="308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>
        <f t="shared" si="306"/>
        <v>9.5</v>
      </c>
      <c r="Q3852" s="11" t="s">
        <v>8315</v>
      </c>
      <c r="R3852" t="s">
        <v>8316</v>
      </c>
      <c r="S3852" s="14">
        <f t="shared" si="307"/>
        <v>41975.124340277776</v>
      </c>
      <c r="T3852" s="14">
        <f t="shared" si="308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5"/>
        <v>34</v>
      </c>
      <c r="P3853">
        <f t="shared" si="306"/>
        <v>35.5</v>
      </c>
      <c r="Q3853" s="11" t="s">
        <v>8315</v>
      </c>
      <c r="R3853" t="s">
        <v>8316</v>
      </c>
      <c r="S3853" s="14">
        <f t="shared" si="307"/>
        <v>42172.439571759256</v>
      </c>
      <c r="T3853" s="14">
        <f t="shared" si="308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>
        <f t="shared" si="306"/>
        <v>10</v>
      </c>
      <c r="Q3854" s="11" t="s">
        <v>8315</v>
      </c>
      <c r="R3854" t="s">
        <v>8316</v>
      </c>
      <c r="S3854" s="14">
        <f t="shared" si="307"/>
        <v>42065.190694444449</v>
      </c>
      <c r="T3854" s="14">
        <f t="shared" si="308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>
        <f t="shared" si="306"/>
        <v>13</v>
      </c>
      <c r="Q3855" s="11" t="s">
        <v>8315</v>
      </c>
      <c r="R3855" t="s">
        <v>8316</v>
      </c>
      <c r="S3855" s="14">
        <f t="shared" si="307"/>
        <v>41848.84002314815</v>
      </c>
      <c r="T3855" s="14">
        <f t="shared" si="308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>
        <f t="shared" si="306"/>
        <v>89.4</v>
      </c>
      <c r="Q3856" s="11" t="s">
        <v>8315</v>
      </c>
      <c r="R3856" t="s">
        <v>8316</v>
      </c>
      <c r="S3856" s="14">
        <f t="shared" si="307"/>
        <v>42103.884930555556</v>
      </c>
      <c r="T3856" s="14">
        <f t="shared" si="308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>
        <f t="shared" si="306"/>
        <v>25</v>
      </c>
      <c r="Q3857" s="11" t="s">
        <v>8315</v>
      </c>
      <c r="R3857" t="s">
        <v>8316</v>
      </c>
      <c r="S3857" s="14">
        <f t="shared" si="307"/>
        <v>42059.970729166671</v>
      </c>
      <c r="T3857" s="14">
        <f t="shared" si="308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>
        <f t="shared" si="306"/>
        <v>1</v>
      </c>
      <c r="Q3858" s="11" t="s">
        <v>8315</v>
      </c>
      <c r="R3858" t="s">
        <v>8316</v>
      </c>
      <c r="S3858" s="14">
        <f t="shared" si="307"/>
        <v>42041.743090277778</v>
      </c>
      <c r="T3858" s="14">
        <f t="shared" si="308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5"/>
        <v>5</v>
      </c>
      <c r="P3859">
        <f t="shared" si="306"/>
        <v>65</v>
      </c>
      <c r="Q3859" s="11" t="s">
        <v>8315</v>
      </c>
      <c r="R3859" t="s">
        <v>8316</v>
      </c>
      <c r="S3859" s="14">
        <f t="shared" si="307"/>
        <v>41829.73715277778</v>
      </c>
      <c r="T3859" s="14">
        <f t="shared" si="308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5"/>
        <v>2</v>
      </c>
      <c r="P3860">
        <f t="shared" si="306"/>
        <v>10</v>
      </c>
      <c r="Q3860" s="11" t="s">
        <v>8315</v>
      </c>
      <c r="R3860" t="s">
        <v>8316</v>
      </c>
      <c r="S3860" s="14">
        <f t="shared" si="307"/>
        <v>42128.431064814817</v>
      </c>
      <c r="T3860" s="14">
        <f t="shared" si="308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>
        <f t="shared" si="306"/>
        <v>1</v>
      </c>
      <c r="Q3861" s="11" t="s">
        <v>8315</v>
      </c>
      <c r="R3861" t="s">
        <v>8316</v>
      </c>
      <c r="S3861" s="14">
        <f t="shared" si="307"/>
        <v>41789.893599537041</v>
      </c>
      <c r="T3861" s="14">
        <f t="shared" si="308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18</v>
      </c>
      <c r="P3862">
        <f t="shared" si="306"/>
        <v>81.540000000000006</v>
      </c>
      <c r="Q3862" s="11" t="s">
        <v>8315</v>
      </c>
      <c r="R3862" t="s">
        <v>8316</v>
      </c>
      <c r="S3862" s="14">
        <f t="shared" si="307"/>
        <v>41833.660995370366</v>
      </c>
      <c r="T3862" s="14">
        <f t="shared" si="308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>
        <f t="shared" si="306"/>
        <v>100</v>
      </c>
      <c r="Q3863" s="11" t="s">
        <v>8315</v>
      </c>
      <c r="R3863" t="s">
        <v>8316</v>
      </c>
      <c r="S3863" s="14">
        <f t="shared" si="307"/>
        <v>41914.590011574073</v>
      </c>
      <c r="T3863" s="14">
        <f t="shared" si="308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5"/>
        <v>0</v>
      </c>
      <c r="P3864">
        <f t="shared" si="306"/>
        <v>1</v>
      </c>
      <c r="Q3864" s="11" t="s">
        <v>8315</v>
      </c>
      <c r="R3864" t="s">
        <v>8316</v>
      </c>
      <c r="S3864" s="14">
        <f t="shared" si="307"/>
        <v>42611.261064814811</v>
      </c>
      <c r="T3864" s="14">
        <f t="shared" si="308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5"/>
        <v>0</v>
      </c>
      <c r="P3865" t="str">
        <f t="shared" si="306"/>
        <v>N/A</v>
      </c>
      <c r="Q3865" s="11" t="s">
        <v>8315</v>
      </c>
      <c r="R3865" t="s">
        <v>8316</v>
      </c>
      <c r="S3865" s="14">
        <f t="shared" si="307"/>
        <v>42253.633159722223</v>
      </c>
      <c r="T3865" s="14">
        <f t="shared" si="308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>
        <f t="shared" si="306"/>
        <v>20</v>
      </c>
      <c r="Q3866" s="11" t="s">
        <v>8315</v>
      </c>
      <c r="R3866" t="s">
        <v>8316</v>
      </c>
      <c r="S3866" s="14">
        <f t="shared" si="307"/>
        <v>42295.891828703709</v>
      </c>
      <c r="T3866" s="14">
        <f t="shared" si="308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>
        <f t="shared" si="306"/>
        <v>46.43</v>
      </c>
      <c r="Q3867" s="11" t="s">
        <v>8315</v>
      </c>
      <c r="R3867" t="s">
        <v>8316</v>
      </c>
      <c r="S3867" s="14">
        <f t="shared" si="307"/>
        <v>41841.651597222226</v>
      </c>
      <c r="T3867" s="14">
        <f t="shared" si="308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>
        <f t="shared" si="306"/>
        <v>5.5</v>
      </c>
      <c r="Q3868" s="11" t="s">
        <v>8315</v>
      </c>
      <c r="R3868" t="s">
        <v>8316</v>
      </c>
      <c r="S3868" s="14">
        <f t="shared" si="307"/>
        <v>42402.947002314817</v>
      </c>
      <c r="T3868" s="14">
        <f t="shared" si="308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>
        <f t="shared" si="306"/>
        <v>50.2</v>
      </c>
      <c r="Q3869" s="11" t="s">
        <v>8315</v>
      </c>
      <c r="R3869" t="s">
        <v>8316</v>
      </c>
      <c r="S3869" s="14">
        <f t="shared" si="307"/>
        <v>42509.814108796301</v>
      </c>
      <c r="T3869" s="14">
        <f t="shared" si="308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 s="11" t="s">
        <v>8315</v>
      </c>
      <c r="R3870" t="s">
        <v>8357</v>
      </c>
      <c r="S3870" s="14">
        <f t="shared" si="307"/>
        <v>41865.659780092588</v>
      </c>
      <c r="T3870" s="14">
        <f t="shared" si="308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s="11" t="s">
        <v>8315</v>
      </c>
      <c r="R3871" t="s">
        <v>8357</v>
      </c>
      <c r="S3871" s="14">
        <f t="shared" si="307"/>
        <v>42047.724444444444</v>
      </c>
      <c r="T3871" s="14">
        <f t="shared" si="308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s="11" t="s">
        <v>8315</v>
      </c>
      <c r="R3872" t="s">
        <v>8357</v>
      </c>
      <c r="S3872" s="14">
        <f t="shared" si="307"/>
        <v>41793.17219907407</v>
      </c>
      <c r="T3872" s="14">
        <f t="shared" si="308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s="11" t="s">
        <v>8315</v>
      </c>
      <c r="R3873" t="s">
        <v>8357</v>
      </c>
      <c r="S3873" s="14">
        <f t="shared" si="307"/>
        <v>42763.780671296292</v>
      </c>
      <c r="T3873" s="14">
        <f t="shared" si="308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 t="str">
        <f t="shared" si="306"/>
        <v>N/A</v>
      </c>
      <c r="Q3874" s="11" t="s">
        <v>8315</v>
      </c>
      <c r="R3874" t="s">
        <v>8357</v>
      </c>
      <c r="S3874" s="14">
        <f t="shared" si="307"/>
        <v>42180.145787037036</v>
      </c>
      <c r="T3874" s="14">
        <f t="shared" si="308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 t="str">
        <f t="shared" si="306"/>
        <v>N/A</v>
      </c>
      <c r="Q3875" s="11" t="s">
        <v>8315</v>
      </c>
      <c r="R3875" t="s">
        <v>8357</v>
      </c>
      <c r="S3875" s="14">
        <f t="shared" si="307"/>
        <v>42255.696006944447</v>
      </c>
      <c r="T3875" s="14">
        <f t="shared" si="308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 t="str">
        <f t="shared" si="306"/>
        <v>N/A</v>
      </c>
      <c r="Q3876" s="11" t="s">
        <v>8315</v>
      </c>
      <c r="R3876" t="s">
        <v>8357</v>
      </c>
      <c r="S3876" s="14">
        <f t="shared" si="307"/>
        <v>42007.016458333332</v>
      </c>
      <c r="T3876" s="14">
        <f t="shared" si="308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 t="str">
        <f t="shared" si="306"/>
        <v>N/A</v>
      </c>
      <c r="Q3877" s="11" t="s">
        <v>8315</v>
      </c>
      <c r="R3877" t="s">
        <v>8357</v>
      </c>
      <c r="S3877" s="14">
        <f t="shared" si="307"/>
        <v>42615.346817129626</v>
      </c>
      <c r="T3877" s="14">
        <f t="shared" si="308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 s="11" t="s">
        <v>8315</v>
      </c>
      <c r="R3878" t="s">
        <v>8357</v>
      </c>
      <c r="S3878" s="14">
        <f t="shared" si="307"/>
        <v>42372.624166666668</v>
      </c>
      <c r="T3878" s="14">
        <f t="shared" si="308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s="11" t="s">
        <v>8315</v>
      </c>
      <c r="R3879" t="s">
        <v>8357</v>
      </c>
      <c r="S3879" s="14">
        <f t="shared" si="307"/>
        <v>42682.67768518519</v>
      </c>
      <c r="T3879" s="14">
        <f t="shared" si="308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s="11" t="s">
        <v>8315</v>
      </c>
      <c r="R3880" t="s">
        <v>8357</v>
      </c>
      <c r="S3880" s="14">
        <f t="shared" si="307"/>
        <v>42154.818819444445</v>
      </c>
      <c r="T3880" s="14">
        <f t="shared" si="308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 t="str">
        <f t="shared" si="306"/>
        <v>N/A</v>
      </c>
      <c r="Q3881" s="11" t="s">
        <v>8315</v>
      </c>
      <c r="R3881" t="s">
        <v>8357</v>
      </c>
      <c r="S3881" s="14">
        <f t="shared" si="307"/>
        <v>41999.861064814817</v>
      </c>
      <c r="T3881" s="14">
        <f t="shared" si="308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 s="11" t="s">
        <v>8315</v>
      </c>
      <c r="R3882" t="s">
        <v>8357</v>
      </c>
      <c r="S3882" s="14">
        <f t="shared" si="307"/>
        <v>41815.815046296295</v>
      </c>
      <c r="T3882" s="14">
        <f t="shared" si="308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s="11" t="s">
        <v>8315</v>
      </c>
      <c r="R3883" t="s">
        <v>8357</v>
      </c>
      <c r="S3883" s="14">
        <f t="shared" si="307"/>
        <v>42756.018506944441</v>
      </c>
      <c r="T3883" s="14">
        <f t="shared" si="308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 t="str">
        <f t="shared" si="306"/>
        <v>N/A</v>
      </c>
      <c r="Q3884" s="11" t="s">
        <v>8315</v>
      </c>
      <c r="R3884" t="s">
        <v>8357</v>
      </c>
      <c r="S3884" s="14">
        <f t="shared" si="307"/>
        <v>42373.983449074076</v>
      </c>
      <c r="T3884" s="14">
        <f t="shared" si="308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 t="str">
        <f t="shared" si="306"/>
        <v>N/A</v>
      </c>
      <c r="Q3885" s="11" t="s">
        <v>8315</v>
      </c>
      <c r="R3885" t="s">
        <v>8357</v>
      </c>
      <c r="S3885" s="14">
        <f t="shared" si="307"/>
        <v>41854.602650462963</v>
      </c>
      <c r="T3885" s="14">
        <f t="shared" si="308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 t="str">
        <f t="shared" si="306"/>
        <v>N/A</v>
      </c>
      <c r="Q3886" s="11" t="s">
        <v>8315</v>
      </c>
      <c r="R3886" t="s">
        <v>8357</v>
      </c>
      <c r="S3886" s="14">
        <f t="shared" si="307"/>
        <v>42065.791574074072</v>
      </c>
      <c r="T3886" s="14">
        <f t="shared" si="308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 t="str">
        <f t="shared" si="306"/>
        <v>N/A</v>
      </c>
      <c r="Q3887" s="11" t="s">
        <v>8315</v>
      </c>
      <c r="R3887" t="s">
        <v>8357</v>
      </c>
      <c r="S3887" s="14">
        <f t="shared" si="307"/>
        <v>42469.951284722221</v>
      </c>
      <c r="T3887" s="14">
        <f t="shared" si="308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 t="str">
        <f t="shared" si="306"/>
        <v>N/A</v>
      </c>
      <c r="Q3888" s="11" t="s">
        <v>8315</v>
      </c>
      <c r="R3888" t="s">
        <v>8357</v>
      </c>
      <c r="S3888" s="14">
        <f t="shared" si="307"/>
        <v>41954.228032407409</v>
      </c>
      <c r="T3888" s="14">
        <f t="shared" si="308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s="11" t="s">
        <v>8315</v>
      </c>
      <c r="R3889" t="s">
        <v>8357</v>
      </c>
      <c r="S3889" s="14">
        <f t="shared" si="307"/>
        <v>42079.857974537037</v>
      </c>
      <c r="T3889" s="14">
        <f t="shared" si="308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>
        <f t="shared" si="306"/>
        <v>38.71</v>
      </c>
      <c r="Q3890" s="11" t="s">
        <v>8315</v>
      </c>
      <c r="R3890" t="s">
        <v>8316</v>
      </c>
      <c r="S3890" s="14">
        <f t="shared" si="307"/>
        <v>42762.545810185184</v>
      </c>
      <c r="T3890" s="14">
        <f t="shared" si="308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 s="11" t="s">
        <v>8315</v>
      </c>
      <c r="R3891" t="s">
        <v>8316</v>
      </c>
      <c r="S3891" s="14">
        <f t="shared" si="307"/>
        <v>41977.004976851851</v>
      </c>
      <c r="T3891" s="14">
        <f t="shared" si="308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 s="11" t="s">
        <v>8315</v>
      </c>
      <c r="R3892" t="s">
        <v>8316</v>
      </c>
      <c r="S3892" s="14">
        <f t="shared" si="307"/>
        <v>42171.758611111116</v>
      </c>
      <c r="T3892" s="14">
        <f t="shared" si="308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 s="11" t="s">
        <v>8315</v>
      </c>
      <c r="R3893" t="s">
        <v>8316</v>
      </c>
      <c r="S3893" s="14">
        <f t="shared" si="307"/>
        <v>42056.1324537037</v>
      </c>
      <c r="T3893" s="14">
        <f t="shared" si="308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 t="str">
        <f t="shared" si="306"/>
        <v>N/A</v>
      </c>
      <c r="Q3894" s="11" t="s">
        <v>8315</v>
      </c>
      <c r="R3894" t="s">
        <v>8316</v>
      </c>
      <c r="S3894" s="14">
        <f t="shared" si="307"/>
        <v>41867.652280092596</v>
      </c>
      <c r="T3894" s="14">
        <f t="shared" si="308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 s="11" t="s">
        <v>8315</v>
      </c>
      <c r="R3895" t="s">
        <v>8316</v>
      </c>
      <c r="S3895" s="14">
        <f t="shared" si="307"/>
        <v>41779.657870370371</v>
      </c>
      <c r="T3895" s="14">
        <f t="shared" si="308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 s="11" t="s">
        <v>8315</v>
      </c>
      <c r="R3896" t="s">
        <v>8316</v>
      </c>
      <c r="S3896" s="14">
        <f t="shared" si="307"/>
        <v>42679.958472222221</v>
      </c>
      <c r="T3896" s="14">
        <f t="shared" si="308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 s="11" t="s">
        <v>8315</v>
      </c>
      <c r="R3897" t="s">
        <v>8316</v>
      </c>
      <c r="S3897" s="14">
        <f t="shared" si="307"/>
        <v>42032.250208333338</v>
      </c>
      <c r="T3897" s="14">
        <f t="shared" si="308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6"/>
        <v>42.5</v>
      </c>
      <c r="Q3898" s="11" t="s">
        <v>8315</v>
      </c>
      <c r="R3898" t="s">
        <v>8316</v>
      </c>
      <c r="S3898" s="14">
        <f t="shared" si="307"/>
        <v>41793.191875000004</v>
      </c>
      <c r="T3898" s="14">
        <f t="shared" si="308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s="11" t="s">
        <v>8315</v>
      </c>
      <c r="R3899" t="s">
        <v>8316</v>
      </c>
      <c r="S3899" s="14">
        <f t="shared" si="307"/>
        <v>41982.87364583333</v>
      </c>
      <c r="T3899" s="14">
        <f t="shared" si="308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6"/>
        <v>50.88</v>
      </c>
      <c r="Q3900" s="11" t="s">
        <v>8315</v>
      </c>
      <c r="R3900" t="s">
        <v>8316</v>
      </c>
      <c r="S3900" s="14">
        <f t="shared" si="307"/>
        <v>42193.482291666667</v>
      </c>
      <c r="T3900" s="14">
        <f t="shared" si="308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6"/>
        <v>62.5</v>
      </c>
      <c r="Q3901" s="11" t="s">
        <v>8315</v>
      </c>
      <c r="R3901" t="s">
        <v>8316</v>
      </c>
      <c r="S3901" s="14">
        <f t="shared" si="307"/>
        <v>41843.775011574071</v>
      </c>
      <c r="T3901" s="14">
        <f t="shared" si="308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6"/>
        <v>27</v>
      </c>
      <c r="Q3902" s="11" t="s">
        <v>8315</v>
      </c>
      <c r="R3902" t="s">
        <v>8316</v>
      </c>
      <c r="S3902" s="14">
        <f t="shared" si="307"/>
        <v>42136.092488425929</v>
      </c>
      <c r="T3902" s="14">
        <f t="shared" si="308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6"/>
        <v>25</v>
      </c>
      <c r="Q3903" s="11" t="s">
        <v>8315</v>
      </c>
      <c r="R3903" t="s">
        <v>8316</v>
      </c>
      <c r="S3903" s="14">
        <f t="shared" si="307"/>
        <v>42317.826377314821</v>
      </c>
      <c r="T3903" s="14">
        <f t="shared" si="308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6"/>
        <v>47.26</v>
      </c>
      <c r="Q3904" s="11" t="s">
        <v>8315</v>
      </c>
      <c r="R3904" t="s">
        <v>8316</v>
      </c>
      <c r="S3904" s="14">
        <f t="shared" si="307"/>
        <v>42663.468078703707</v>
      </c>
      <c r="T3904" s="14">
        <f t="shared" si="308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 t="str">
        <f t="shared" si="306"/>
        <v>N/A</v>
      </c>
      <c r="Q3905" s="11" t="s">
        <v>8315</v>
      </c>
      <c r="R3905" t="s">
        <v>8316</v>
      </c>
      <c r="S3905" s="14">
        <f t="shared" si="307"/>
        <v>42186.01116898148</v>
      </c>
      <c r="T3905" s="14">
        <f t="shared" si="308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5"/>
        <v>0</v>
      </c>
      <c r="P3906">
        <f t="shared" si="306"/>
        <v>1.5</v>
      </c>
      <c r="Q3906" s="11" t="s">
        <v>8315</v>
      </c>
      <c r="R3906" t="s">
        <v>8316</v>
      </c>
      <c r="S3906" s="14">
        <f t="shared" si="307"/>
        <v>42095.229166666672</v>
      </c>
      <c r="T3906" s="14">
        <f t="shared" si="308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1" t="s">
        <v>8315</v>
      </c>
      <c r="R3907" t="s">
        <v>8316</v>
      </c>
      <c r="S3907" s="14">
        <f t="shared" si="307"/>
        <v>42124.623877314814</v>
      </c>
      <c r="T3907" s="14">
        <f t="shared" si="308"/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ref="O3914:O3977" si="310">IFERROR(ROUND(E3914/D3914*100,0),"N/A")</f>
        <v>0</v>
      </c>
      <c r="P3914">
        <f t="shared" ref="P3914:P3977" si="311">IFERROR(ROUND(E3914/L3914,2),"N/A")</f>
        <v>1</v>
      </c>
      <c r="Q3914" s="11" t="s">
        <v>8315</v>
      </c>
      <c r="R3914" t="s">
        <v>8316</v>
      </c>
      <c r="S3914" s="14">
        <f t="shared" ref="S3914:S3977" si="312">(((J3914/60)/60)/24)+DATE(1970,1,1)</f>
        <v>42059.270023148143</v>
      </c>
      <c r="T3914" s="14">
        <f t="shared" ref="T3914:T3977" si="313">(((I3914/60)/60)/24)+DATE(1970,1,1)</f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11"/>
        <v>142.86000000000001</v>
      </c>
      <c r="Q3915" s="11" t="s">
        <v>8315</v>
      </c>
      <c r="R3915" t="s">
        <v>8316</v>
      </c>
      <c r="S3915" s="14">
        <f t="shared" si="312"/>
        <v>42308.211215277777</v>
      </c>
      <c r="T3915" s="14">
        <f t="shared" si="313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>
        <f t="shared" si="311"/>
        <v>33.67</v>
      </c>
      <c r="Q3916" s="11" t="s">
        <v>8315</v>
      </c>
      <c r="R3916" t="s">
        <v>8316</v>
      </c>
      <c r="S3916" s="14">
        <f t="shared" si="312"/>
        <v>42114.818935185183</v>
      </c>
      <c r="T3916" s="14">
        <f t="shared" si="313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>
        <f t="shared" si="311"/>
        <v>5</v>
      </c>
      <c r="Q3917" s="11" t="s">
        <v>8315</v>
      </c>
      <c r="R3917" t="s">
        <v>8316</v>
      </c>
      <c r="S3917" s="14">
        <f t="shared" si="312"/>
        <v>42492.98505787037</v>
      </c>
      <c r="T3917" s="14">
        <f t="shared" si="313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 t="str">
        <f t="shared" si="311"/>
        <v>N/A</v>
      </c>
      <c r="Q3918" s="11" t="s">
        <v>8315</v>
      </c>
      <c r="R3918" t="s">
        <v>8316</v>
      </c>
      <c r="S3918" s="14">
        <f t="shared" si="312"/>
        <v>42494.471666666665</v>
      </c>
      <c r="T3918" s="14">
        <f t="shared" si="313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>
        <f t="shared" si="311"/>
        <v>10</v>
      </c>
      <c r="Q3919" s="11" t="s">
        <v>8315</v>
      </c>
      <c r="R3919" t="s">
        <v>8316</v>
      </c>
      <c r="S3919" s="14">
        <f t="shared" si="312"/>
        <v>41863.527326388888</v>
      </c>
      <c r="T3919" s="14">
        <f t="shared" si="313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>
        <f t="shared" si="311"/>
        <v>40</v>
      </c>
      <c r="Q3920" s="11" t="s">
        <v>8315</v>
      </c>
      <c r="R3920" t="s">
        <v>8316</v>
      </c>
      <c r="S3920" s="14">
        <f t="shared" si="312"/>
        <v>41843.664618055554</v>
      </c>
      <c r="T3920" s="14">
        <f t="shared" si="313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>
        <f t="shared" si="311"/>
        <v>30</v>
      </c>
      <c r="Q3921" s="11" t="s">
        <v>8315</v>
      </c>
      <c r="R3921" t="s">
        <v>8316</v>
      </c>
      <c r="S3921" s="14">
        <f t="shared" si="312"/>
        <v>42358.684872685189</v>
      </c>
      <c r="T3921" s="14">
        <f t="shared" si="313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>
        <f t="shared" si="311"/>
        <v>45</v>
      </c>
      <c r="Q3922" s="11" t="s">
        <v>8315</v>
      </c>
      <c r="R3922" t="s">
        <v>8316</v>
      </c>
      <c r="S3922" s="14">
        <f t="shared" si="312"/>
        <v>42657.38726851852</v>
      </c>
      <c r="T3922" s="14">
        <f t="shared" si="313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 t="str">
        <f t="shared" si="311"/>
        <v>N/A</v>
      </c>
      <c r="Q3923" s="11" t="s">
        <v>8315</v>
      </c>
      <c r="R3923" t="s">
        <v>8316</v>
      </c>
      <c r="S3923" s="14">
        <f t="shared" si="312"/>
        <v>41926.542303240742</v>
      </c>
      <c r="T3923" s="14">
        <f t="shared" si="313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11"/>
        <v>10.17</v>
      </c>
      <c r="Q3924" s="11" t="s">
        <v>8315</v>
      </c>
      <c r="R3924" t="s">
        <v>8316</v>
      </c>
      <c r="S3924" s="14">
        <f t="shared" si="312"/>
        <v>42020.768634259264</v>
      </c>
      <c r="T3924" s="14">
        <f t="shared" si="313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>
        <f t="shared" si="311"/>
        <v>81.41</v>
      </c>
      <c r="Q3925" s="11" t="s">
        <v>8315</v>
      </c>
      <c r="R3925" t="s">
        <v>8316</v>
      </c>
      <c r="S3925" s="14">
        <f t="shared" si="312"/>
        <v>42075.979988425926</v>
      </c>
      <c r="T3925" s="14">
        <f t="shared" si="313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11"/>
        <v>57.25</v>
      </c>
      <c r="Q3926" s="11" t="s">
        <v>8315</v>
      </c>
      <c r="R3926" t="s">
        <v>8316</v>
      </c>
      <c r="S3926" s="14">
        <f t="shared" si="312"/>
        <v>41786.959745370368</v>
      </c>
      <c r="T3926" s="14">
        <f t="shared" si="313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11"/>
        <v>5</v>
      </c>
      <c r="Q3927" s="11" t="s">
        <v>8315</v>
      </c>
      <c r="R3927" t="s">
        <v>8316</v>
      </c>
      <c r="S3927" s="14">
        <f t="shared" si="312"/>
        <v>41820.870821759258</v>
      </c>
      <c r="T3927" s="14">
        <f t="shared" si="313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>
        <f t="shared" si="311"/>
        <v>15</v>
      </c>
      <c r="Q3928" s="11" t="s">
        <v>8315</v>
      </c>
      <c r="R3928" t="s">
        <v>8316</v>
      </c>
      <c r="S3928" s="14">
        <f t="shared" si="312"/>
        <v>41970.085046296299</v>
      </c>
      <c r="T3928" s="14">
        <f t="shared" si="313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>
        <f t="shared" si="311"/>
        <v>12.5</v>
      </c>
      <c r="Q3929" s="11" t="s">
        <v>8315</v>
      </c>
      <c r="R3929" t="s">
        <v>8316</v>
      </c>
      <c r="S3929" s="14">
        <f t="shared" si="312"/>
        <v>41830.267407407409</v>
      </c>
      <c r="T3929" s="14">
        <f t="shared" si="313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11"/>
        <v>93</v>
      </c>
      <c r="Q3930" s="11" t="s">
        <v>8315</v>
      </c>
      <c r="R3930" t="s">
        <v>8316</v>
      </c>
      <c r="S3930" s="14">
        <f t="shared" si="312"/>
        <v>42265.683182870373</v>
      </c>
      <c r="T3930" s="14">
        <f t="shared" si="313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11"/>
        <v>32.36</v>
      </c>
      <c r="Q3931" s="11" t="s">
        <v>8315</v>
      </c>
      <c r="R3931" t="s">
        <v>8316</v>
      </c>
      <c r="S3931" s="14">
        <f t="shared" si="312"/>
        <v>42601.827141203699</v>
      </c>
      <c r="T3931" s="14">
        <f t="shared" si="313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 t="str">
        <f t="shared" si="311"/>
        <v>N/A</v>
      </c>
      <c r="Q3932" s="11" t="s">
        <v>8315</v>
      </c>
      <c r="R3932" t="s">
        <v>8316</v>
      </c>
      <c r="S3932" s="14">
        <f t="shared" si="312"/>
        <v>42433.338749999995</v>
      </c>
      <c r="T3932" s="14">
        <f t="shared" si="313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 t="str">
        <f t="shared" si="311"/>
        <v>N/A</v>
      </c>
      <c r="Q3933" s="11" t="s">
        <v>8315</v>
      </c>
      <c r="R3933" t="s">
        <v>8316</v>
      </c>
      <c r="S3933" s="14">
        <f t="shared" si="312"/>
        <v>42228.151701388888</v>
      </c>
      <c r="T3933" s="14">
        <f t="shared" si="313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</v>
      </c>
      <c r="Q3934" s="11" t="s">
        <v>8315</v>
      </c>
      <c r="R3934" t="s">
        <v>8316</v>
      </c>
      <c r="S3934" s="14">
        <f t="shared" si="312"/>
        <v>42415.168564814812</v>
      </c>
      <c r="T3934" s="14">
        <f t="shared" si="313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11"/>
        <v>91.83</v>
      </c>
      <c r="Q3935" s="11" t="s">
        <v>8315</v>
      </c>
      <c r="R3935" t="s">
        <v>8316</v>
      </c>
      <c r="S3935" s="14">
        <f t="shared" si="312"/>
        <v>42538.968310185184</v>
      </c>
      <c r="T3935" s="14">
        <f t="shared" si="313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11"/>
        <v>45.83</v>
      </c>
      <c r="Q3936" s="11" t="s">
        <v>8315</v>
      </c>
      <c r="R3936" t="s">
        <v>8316</v>
      </c>
      <c r="S3936" s="14">
        <f t="shared" si="312"/>
        <v>42233.671747685185</v>
      </c>
      <c r="T3936" s="14">
        <f t="shared" si="313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11"/>
        <v>57.17</v>
      </c>
      <c r="Q3937" s="11" t="s">
        <v>8315</v>
      </c>
      <c r="R3937" t="s">
        <v>8316</v>
      </c>
      <c r="S3937" s="14">
        <f t="shared" si="312"/>
        <v>42221.656782407401</v>
      </c>
      <c r="T3937" s="14">
        <f t="shared" si="313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 t="str">
        <f t="shared" si="311"/>
        <v>N/A</v>
      </c>
      <c r="Q3938" s="11" t="s">
        <v>8315</v>
      </c>
      <c r="R3938" t="s">
        <v>8316</v>
      </c>
      <c r="S3938" s="14">
        <f t="shared" si="312"/>
        <v>42675.262962962966</v>
      </c>
      <c r="T3938" s="14">
        <f t="shared" si="313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11"/>
        <v>248.5</v>
      </c>
      <c r="Q3939" s="11" t="s">
        <v>8315</v>
      </c>
      <c r="R3939" t="s">
        <v>8316</v>
      </c>
      <c r="S3939" s="14">
        <f t="shared" si="312"/>
        <v>42534.631481481483</v>
      </c>
      <c r="T3939" s="14">
        <f t="shared" si="313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11"/>
        <v>79.400000000000006</v>
      </c>
      <c r="Q3940" s="11" t="s">
        <v>8315</v>
      </c>
      <c r="R3940" t="s">
        <v>8316</v>
      </c>
      <c r="S3940" s="14">
        <f t="shared" si="312"/>
        <v>42151.905717592599</v>
      </c>
      <c r="T3940" s="14">
        <f t="shared" si="313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 s="11" t="s">
        <v>8315</v>
      </c>
      <c r="R3941" t="s">
        <v>8316</v>
      </c>
      <c r="S3941" s="14">
        <f t="shared" si="312"/>
        <v>41915.400219907409</v>
      </c>
      <c r="T3941" s="14">
        <f t="shared" si="313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11"/>
        <v>5.5</v>
      </c>
      <c r="Q3942" s="11" t="s">
        <v>8315</v>
      </c>
      <c r="R3942" t="s">
        <v>8316</v>
      </c>
      <c r="S3942" s="14">
        <f t="shared" si="312"/>
        <v>41961.492488425924</v>
      </c>
      <c r="T3942" s="14">
        <f t="shared" si="313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11"/>
        <v>25</v>
      </c>
      <c r="Q3943" s="11" t="s">
        <v>8315</v>
      </c>
      <c r="R3943" t="s">
        <v>8316</v>
      </c>
      <c r="S3943" s="14">
        <f t="shared" si="312"/>
        <v>41940.587233796294</v>
      </c>
      <c r="T3943" s="14">
        <f t="shared" si="313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 t="str">
        <f t="shared" si="311"/>
        <v>N/A</v>
      </c>
      <c r="Q3944" s="11" t="s">
        <v>8315</v>
      </c>
      <c r="R3944" t="s">
        <v>8316</v>
      </c>
      <c r="S3944" s="14">
        <f t="shared" si="312"/>
        <v>42111.904097222221</v>
      </c>
      <c r="T3944" s="14">
        <f t="shared" si="313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11"/>
        <v>137.08000000000001</v>
      </c>
      <c r="Q3945" s="11" t="s">
        <v>8315</v>
      </c>
      <c r="R3945" t="s">
        <v>8316</v>
      </c>
      <c r="S3945" s="14">
        <f t="shared" si="312"/>
        <v>42279.778564814813</v>
      </c>
      <c r="T3945" s="14">
        <f t="shared" si="313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 t="str">
        <f t="shared" si="311"/>
        <v>N/A</v>
      </c>
      <c r="Q3946" s="11" t="s">
        <v>8315</v>
      </c>
      <c r="R3946" t="s">
        <v>8316</v>
      </c>
      <c r="S3946" s="14">
        <f t="shared" si="312"/>
        <v>42213.662905092591</v>
      </c>
      <c r="T3946" s="14">
        <f t="shared" si="313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11"/>
        <v>5</v>
      </c>
      <c r="Q3947" s="11" t="s">
        <v>8315</v>
      </c>
      <c r="R3947" t="s">
        <v>8316</v>
      </c>
      <c r="S3947" s="14">
        <f t="shared" si="312"/>
        <v>42109.801712962959</v>
      </c>
      <c r="T3947" s="14">
        <f t="shared" si="313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11"/>
        <v>39</v>
      </c>
      <c r="Q3948" s="11" t="s">
        <v>8315</v>
      </c>
      <c r="R3948" t="s">
        <v>8316</v>
      </c>
      <c r="S3948" s="14">
        <f t="shared" si="312"/>
        <v>42031.833587962959</v>
      </c>
      <c r="T3948" s="14">
        <f t="shared" si="313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11"/>
        <v>50.5</v>
      </c>
      <c r="Q3949" s="11" t="s">
        <v>8315</v>
      </c>
      <c r="R3949" t="s">
        <v>8316</v>
      </c>
      <c r="S3949" s="14">
        <f t="shared" si="312"/>
        <v>42615.142870370371</v>
      </c>
      <c r="T3949" s="14">
        <f t="shared" si="313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 t="str">
        <f t="shared" si="311"/>
        <v>N/A</v>
      </c>
      <c r="Q3950" s="11" t="s">
        <v>8315</v>
      </c>
      <c r="R3950" t="s">
        <v>8316</v>
      </c>
      <c r="S3950" s="14">
        <f t="shared" si="312"/>
        <v>41829.325497685182</v>
      </c>
      <c r="T3950" s="14">
        <f t="shared" si="313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 s="11" t="s">
        <v>8315</v>
      </c>
      <c r="R3951" t="s">
        <v>8316</v>
      </c>
      <c r="S3951" s="14">
        <f t="shared" si="312"/>
        <v>42016.120613425926</v>
      </c>
      <c r="T3951" s="14">
        <f t="shared" si="313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11"/>
        <v>25</v>
      </c>
      <c r="Q3952" s="11" t="s">
        <v>8315</v>
      </c>
      <c r="R3952" t="s">
        <v>8316</v>
      </c>
      <c r="S3952" s="14">
        <f t="shared" si="312"/>
        <v>42439.702314814815</v>
      </c>
      <c r="T3952" s="14">
        <f t="shared" si="313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 s="11" t="s">
        <v>8315</v>
      </c>
      <c r="R3953" t="s">
        <v>8316</v>
      </c>
      <c r="S3953" s="14">
        <f t="shared" si="312"/>
        <v>42433.825717592597</v>
      </c>
      <c r="T3953" s="14">
        <f t="shared" si="313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11"/>
        <v>25</v>
      </c>
      <c r="Q3954" s="11" t="s">
        <v>8315</v>
      </c>
      <c r="R3954" t="s">
        <v>8316</v>
      </c>
      <c r="S3954" s="14">
        <f t="shared" si="312"/>
        <v>42243.790393518517</v>
      </c>
      <c r="T3954" s="14">
        <f t="shared" si="313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 t="str">
        <f t="shared" si="311"/>
        <v>N/A</v>
      </c>
      <c r="Q3955" s="11" t="s">
        <v>8315</v>
      </c>
      <c r="R3955" t="s">
        <v>8316</v>
      </c>
      <c r="S3955" s="14">
        <f t="shared" si="312"/>
        <v>42550.048449074078</v>
      </c>
      <c r="T3955" s="14">
        <f t="shared" si="313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 t="str">
        <f t="shared" si="311"/>
        <v>N/A</v>
      </c>
      <c r="Q3956" s="11" t="s">
        <v>8315</v>
      </c>
      <c r="R3956" t="s">
        <v>8316</v>
      </c>
      <c r="S3956" s="14">
        <f t="shared" si="312"/>
        <v>41774.651203703703</v>
      </c>
      <c r="T3956" s="14">
        <f t="shared" si="313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11"/>
        <v>53.13</v>
      </c>
      <c r="Q3957" s="11" t="s">
        <v>8315</v>
      </c>
      <c r="R3957" t="s">
        <v>8316</v>
      </c>
      <c r="S3957" s="14">
        <f t="shared" si="312"/>
        <v>42306.848854166667</v>
      </c>
      <c r="T3957" s="14">
        <f t="shared" si="313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 t="str">
        <f t="shared" si="311"/>
        <v>N/A</v>
      </c>
      <c r="Q3958" s="11" t="s">
        <v>8315</v>
      </c>
      <c r="R3958" t="s">
        <v>8316</v>
      </c>
      <c r="S3958" s="14">
        <f t="shared" si="312"/>
        <v>42457.932025462964</v>
      </c>
      <c r="T3958" s="14">
        <f t="shared" si="313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11"/>
        <v>7</v>
      </c>
      <c r="Q3959" s="11" t="s">
        <v>8315</v>
      </c>
      <c r="R3959" t="s">
        <v>8316</v>
      </c>
      <c r="S3959" s="14">
        <f t="shared" si="312"/>
        <v>42513.976319444439</v>
      </c>
      <c r="T3959" s="14">
        <f t="shared" si="313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11"/>
        <v>40.06</v>
      </c>
      <c r="Q3960" s="11" t="s">
        <v>8315</v>
      </c>
      <c r="R3960" t="s">
        <v>8316</v>
      </c>
      <c r="S3960" s="14">
        <f t="shared" si="312"/>
        <v>41816.950370370374</v>
      </c>
      <c r="T3960" s="14">
        <f t="shared" si="313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11"/>
        <v>24.33</v>
      </c>
      <c r="Q3961" s="11" t="s">
        <v>8315</v>
      </c>
      <c r="R3961" t="s">
        <v>8316</v>
      </c>
      <c r="S3961" s="14">
        <f t="shared" si="312"/>
        <v>41880.788842592592</v>
      </c>
      <c r="T3961" s="14">
        <f t="shared" si="313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11"/>
        <v>11.25</v>
      </c>
      <c r="Q3962" s="11" t="s">
        <v>8315</v>
      </c>
      <c r="R3962" t="s">
        <v>8316</v>
      </c>
      <c r="S3962" s="14">
        <f t="shared" si="312"/>
        <v>42342.845555555556</v>
      </c>
      <c r="T3962" s="14">
        <f t="shared" si="313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11"/>
        <v>10.5</v>
      </c>
      <c r="Q3963" s="11" t="s">
        <v>8315</v>
      </c>
      <c r="R3963" t="s">
        <v>8316</v>
      </c>
      <c r="S3963" s="14">
        <f t="shared" si="312"/>
        <v>41745.891319444447</v>
      </c>
      <c r="T3963" s="14">
        <f t="shared" si="313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1"/>
        <v>15</v>
      </c>
      <c r="Q3964" s="11" t="s">
        <v>8315</v>
      </c>
      <c r="R3964" t="s">
        <v>8316</v>
      </c>
      <c r="S3964" s="14">
        <f t="shared" si="312"/>
        <v>42311.621458333335</v>
      </c>
      <c r="T3964" s="14">
        <f t="shared" si="313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 t="str">
        <f t="shared" si="311"/>
        <v>N/A</v>
      </c>
      <c r="Q3965" s="11" t="s">
        <v>8315</v>
      </c>
      <c r="R3965" t="s">
        <v>8316</v>
      </c>
      <c r="S3965" s="14">
        <f t="shared" si="312"/>
        <v>42296.154131944444</v>
      </c>
      <c r="T3965" s="14">
        <f t="shared" si="313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11"/>
        <v>42</v>
      </c>
      <c r="Q3966" s="11" t="s">
        <v>8315</v>
      </c>
      <c r="R3966" t="s">
        <v>8316</v>
      </c>
      <c r="S3966" s="14">
        <f t="shared" si="312"/>
        <v>42053.722060185188</v>
      </c>
      <c r="T3966" s="14">
        <f t="shared" si="313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11"/>
        <v>71.25</v>
      </c>
      <c r="Q3967" s="11" t="s">
        <v>8315</v>
      </c>
      <c r="R3967" t="s">
        <v>8316</v>
      </c>
      <c r="S3967" s="14">
        <f t="shared" si="312"/>
        <v>42414.235879629632</v>
      </c>
      <c r="T3967" s="14">
        <f t="shared" si="313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11"/>
        <v>22.5</v>
      </c>
      <c r="Q3968" s="11" t="s">
        <v>8315</v>
      </c>
      <c r="R3968" t="s">
        <v>8316</v>
      </c>
      <c r="S3968" s="14">
        <f t="shared" si="312"/>
        <v>41801.711550925924</v>
      </c>
      <c r="T3968" s="14">
        <f t="shared" si="313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11"/>
        <v>41</v>
      </c>
      <c r="Q3969" s="11" t="s">
        <v>8315</v>
      </c>
      <c r="R3969" t="s">
        <v>8316</v>
      </c>
      <c r="S3969" s="14">
        <f t="shared" si="312"/>
        <v>42770.290590277778</v>
      </c>
      <c r="T3969" s="14">
        <f t="shared" si="313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0"/>
        <v>11</v>
      </c>
      <c r="P3970">
        <f t="shared" si="311"/>
        <v>47.91</v>
      </c>
      <c r="Q3970" s="11" t="s">
        <v>8315</v>
      </c>
      <c r="R3970" t="s">
        <v>8316</v>
      </c>
      <c r="S3970" s="14">
        <f t="shared" si="312"/>
        <v>42452.815659722226</v>
      </c>
      <c r="T3970" s="14">
        <f t="shared" si="313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1" t="s">
        <v>8315</v>
      </c>
      <c r="R3971" t="s">
        <v>8316</v>
      </c>
      <c r="S3971" s="14">
        <f t="shared" si="312"/>
        <v>42601.854699074072</v>
      </c>
      <c r="T3971" s="14">
        <f t="shared" si="313"/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str">
        <f t="shared" si="311"/>
        <v>N/A</v>
      </c>
      <c r="Q3977" s="11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ref="O3978:O4041" si="315">IFERROR(ROUND(E3978/D3978*100,0),"N/A")</f>
        <v>48</v>
      </c>
      <c r="P3978">
        <f t="shared" ref="P3978:P4041" si="316">IFERROR(ROUND(E3978/L3978,2),"N/A")</f>
        <v>62</v>
      </c>
      <c r="Q3978" s="11" t="s">
        <v>8315</v>
      </c>
      <c r="R3978" t="s">
        <v>8316</v>
      </c>
      <c r="S3978" s="14">
        <f t="shared" ref="S3978:S4041" si="317">(((J3978/60)/60)/24)+DATE(1970,1,1)</f>
        <v>41830.858344907407</v>
      </c>
      <c r="T3978" s="14">
        <f t="shared" ref="T3978:T4041" si="318">(((I3978/60)/60)/24)+DATE(1970,1,1)</f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>
        <f t="shared" si="316"/>
        <v>217.5</v>
      </c>
      <c r="Q3979" s="11" t="s">
        <v>8315</v>
      </c>
      <c r="R3979" t="s">
        <v>8316</v>
      </c>
      <c r="S3979" s="14">
        <f t="shared" si="317"/>
        <v>42543.788564814815</v>
      </c>
      <c r="T3979" s="14">
        <f t="shared" si="318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>
        <f t="shared" si="316"/>
        <v>26.75</v>
      </c>
      <c r="Q3980" s="11" t="s">
        <v>8315</v>
      </c>
      <c r="R3980" t="s">
        <v>8316</v>
      </c>
      <c r="S3980" s="14">
        <f t="shared" si="317"/>
        <v>41975.642974537041</v>
      </c>
      <c r="T3980" s="14">
        <f t="shared" si="318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5"/>
        <v>2</v>
      </c>
      <c r="P3981">
        <f t="shared" si="316"/>
        <v>18.329999999999998</v>
      </c>
      <c r="Q3981" s="11" t="s">
        <v>8315</v>
      </c>
      <c r="R3981" t="s">
        <v>8316</v>
      </c>
      <c r="S3981" s="14">
        <f t="shared" si="317"/>
        <v>42069.903437500005</v>
      </c>
      <c r="T3981" s="14">
        <f t="shared" si="318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>
        <f t="shared" si="316"/>
        <v>64.290000000000006</v>
      </c>
      <c r="Q3982" s="11" t="s">
        <v>8315</v>
      </c>
      <c r="R3982" t="s">
        <v>8316</v>
      </c>
      <c r="S3982" s="14">
        <f t="shared" si="317"/>
        <v>41795.598923611113</v>
      </c>
      <c r="T3982" s="14">
        <f t="shared" si="318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>
        <f t="shared" si="316"/>
        <v>175</v>
      </c>
      <c r="Q3983" s="11" t="s">
        <v>8315</v>
      </c>
      <c r="R3983" t="s">
        <v>8316</v>
      </c>
      <c r="S3983" s="14">
        <f t="shared" si="317"/>
        <v>42508.179965277777</v>
      </c>
      <c r="T3983" s="14">
        <f t="shared" si="318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5"/>
        <v>20</v>
      </c>
      <c r="P3984">
        <f t="shared" si="316"/>
        <v>34</v>
      </c>
      <c r="Q3984" s="11" t="s">
        <v>8315</v>
      </c>
      <c r="R3984" t="s">
        <v>8316</v>
      </c>
      <c r="S3984" s="14">
        <f t="shared" si="317"/>
        <v>42132.809953703705</v>
      </c>
      <c r="T3984" s="14">
        <f t="shared" si="318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>
        <f t="shared" si="316"/>
        <v>84.28</v>
      </c>
      <c r="Q3985" s="11" t="s">
        <v>8315</v>
      </c>
      <c r="R3985" t="s">
        <v>8316</v>
      </c>
      <c r="S3985" s="14">
        <f t="shared" si="317"/>
        <v>41747.86986111111</v>
      </c>
      <c r="T3985" s="14">
        <f t="shared" si="318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5"/>
        <v>6</v>
      </c>
      <c r="P3986">
        <f t="shared" si="316"/>
        <v>9.5</v>
      </c>
      <c r="Q3986" s="11" t="s">
        <v>8315</v>
      </c>
      <c r="R3986" t="s">
        <v>8316</v>
      </c>
      <c r="S3986" s="14">
        <f t="shared" si="317"/>
        <v>41920.963472222218</v>
      </c>
      <c r="T3986" s="14">
        <f t="shared" si="318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>
        <f t="shared" si="316"/>
        <v>33.74</v>
      </c>
      <c r="Q3987" s="11" t="s">
        <v>8315</v>
      </c>
      <c r="R3987" t="s">
        <v>8316</v>
      </c>
      <c r="S3987" s="14">
        <f t="shared" si="317"/>
        <v>42399.707407407404</v>
      </c>
      <c r="T3987" s="14">
        <f t="shared" si="318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5"/>
        <v>10</v>
      </c>
      <c r="P3988">
        <f t="shared" si="316"/>
        <v>37.54</v>
      </c>
      <c r="Q3988" s="11" t="s">
        <v>8315</v>
      </c>
      <c r="R3988" t="s">
        <v>8316</v>
      </c>
      <c r="S3988" s="14">
        <f t="shared" si="317"/>
        <v>42467.548541666663</v>
      </c>
      <c r="T3988" s="14">
        <f t="shared" si="318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5"/>
        <v>38</v>
      </c>
      <c r="P3989">
        <f t="shared" si="316"/>
        <v>11.62</v>
      </c>
      <c r="Q3989" s="11" t="s">
        <v>8315</v>
      </c>
      <c r="R3989" t="s">
        <v>8316</v>
      </c>
      <c r="S3989" s="14">
        <f t="shared" si="317"/>
        <v>41765.92465277778</v>
      </c>
      <c r="T3989" s="14">
        <f t="shared" si="318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>
        <f t="shared" si="316"/>
        <v>8</v>
      </c>
      <c r="Q3990" s="11" t="s">
        <v>8315</v>
      </c>
      <c r="R3990" t="s">
        <v>8316</v>
      </c>
      <c r="S3990" s="14">
        <f t="shared" si="317"/>
        <v>42230.08116898148</v>
      </c>
      <c r="T3990" s="14">
        <f t="shared" si="318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 t="str">
        <f t="shared" si="316"/>
        <v>N/A</v>
      </c>
      <c r="Q3991" s="11" t="s">
        <v>8315</v>
      </c>
      <c r="R3991" t="s">
        <v>8316</v>
      </c>
      <c r="S3991" s="14">
        <f t="shared" si="317"/>
        <v>42286.749780092592</v>
      </c>
      <c r="T3991" s="14">
        <f t="shared" si="318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5"/>
        <v>4</v>
      </c>
      <c r="P3992">
        <f t="shared" si="316"/>
        <v>23</v>
      </c>
      <c r="Q3992" s="11" t="s">
        <v>8315</v>
      </c>
      <c r="R3992" t="s">
        <v>8316</v>
      </c>
      <c r="S3992" s="14">
        <f t="shared" si="317"/>
        <v>42401.672372685185</v>
      </c>
      <c r="T3992" s="14">
        <f t="shared" si="318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>
        <f t="shared" si="316"/>
        <v>100</v>
      </c>
      <c r="Q3993" s="11" t="s">
        <v>8315</v>
      </c>
      <c r="R3993" t="s">
        <v>8316</v>
      </c>
      <c r="S3993" s="14">
        <f t="shared" si="317"/>
        <v>42125.644467592589</v>
      </c>
      <c r="T3993" s="14">
        <f t="shared" si="318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>
        <f t="shared" si="316"/>
        <v>60.11</v>
      </c>
      <c r="Q3994" s="11" t="s">
        <v>8315</v>
      </c>
      <c r="R3994" t="s">
        <v>8316</v>
      </c>
      <c r="S3994" s="14">
        <f t="shared" si="317"/>
        <v>42289.94049768518</v>
      </c>
      <c r="T3994" s="14">
        <f t="shared" si="318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>
        <f t="shared" si="316"/>
        <v>3</v>
      </c>
      <c r="Q3995" s="11" t="s">
        <v>8315</v>
      </c>
      <c r="R3995" t="s">
        <v>8316</v>
      </c>
      <c r="S3995" s="14">
        <f t="shared" si="317"/>
        <v>42107.864722222221</v>
      </c>
      <c r="T3995" s="14">
        <f t="shared" si="318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>
        <f t="shared" si="316"/>
        <v>5</v>
      </c>
      <c r="Q3996" s="11" t="s">
        <v>8315</v>
      </c>
      <c r="R3996" t="s">
        <v>8316</v>
      </c>
      <c r="S3996" s="14">
        <f t="shared" si="317"/>
        <v>41809.389930555553</v>
      </c>
      <c r="T3996" s="14">
        <f t="shared" si="318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5"/>
        <v>35</v>
      </c>
      <c r="P3997">
        <f t="shared" si="316"/>
        <v>17.5</v>
      </c>
      <c r="Q3997" s="11" t="s">
        <v>8315</v>
      </c>
      <c r="R3997" t="s">
        <v>8316</v>
      </c>
      <c r="S3997" s="14">
        <f t="shared" si="317"/>
        <v>42019.683761574073</v>
      </c>
      <c r="T3997" s="14">
        <f t="shared" si="318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>
        <f t="shared" si="316"/>
        <v>29.24</v>
      </c>
      <c r="Q3998" s="11" t="s">
        <v>8315</v>
      </c>
      <c r="R3998" t="s">
        <v>8316</v>
      </c>
      <c r="S3998" s="14">
        <f t="shared" si="317"/>
        <v>41950.26694444444</v>
      </c>
      <c r="T3998" s="14">
        <f t="shared" si="318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 t="str">
        <f t="shared" si="316"/>
        <v>N/A</v>
      </c>
      <c r="Q3999" s="11" t="s">
        <v>8315</v>
      </c>
      <c r="R3999" t="s">
        <v>8316</v>
      </c>
      <c r="S3999" s="14">
        <f t="shared" si="317"/>
        <v>42069.391446759255</v>
      </c>
      <c r="T3999" s="14">
        <f t="shared" si="318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>
        <f t="shared" si="316"/>
        <v>59.58</v>
      </c>
      <c r="Q4000" s="11" t="s">
        <v>8315</v>
      </c>
      <c r="R4000" t="s">
        <v>8316</v>
      </c>
      <c r="S4000" s="14">
        <f t="shared" si="317"/>
        <v>42061.963263888887</v>
      </c>
      <c r="T4000" s="14">
        <f t="shared" si="318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>
        <f t="shared" si="316"/>
        <v>82.57</v>
      </c>
      <c r="Q4001" s="11" t="s">
        <v>8315</v>
      </c>
      <c r="R4001" t="s">
        <v>8316</v>
      </c>
      <c r="S4001" s="14">
        <f t="shared" si="317"/>
        <v>41842.828680555554</v>
      </c>
      <c r="T4001" s="14">
        <f t="shared" si="318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>
        <f t="shared" si="316"/>
        <v>10</v>
      </c>
      <c r="Q4002" s="11" t="s">
        <v>8315</v>
      </c>
      <c r="R4002" t="s">
        <v>8316</v>
      </c>
      <c r="S4002" s="14">
        <f t="shared" si="317"/>
        <v>42437.64534722222</v>
      </c>
      <c r="T4002" s="14">
        <f t="shared" si="318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6"/>
        <v>32.36</v>
      </c>
      <c r="Q4003" s="11" t="s">
        <v>8315</v>
      </c>
      <c r="R4003" t="s">
        <v>8316</v>
      </c>
      <c r="S4003" s="14">
        <f t="shared" si="317"/>
        <v>42775.964212962965</v>
      </c>
      <c r="T4003" s="14">
        <f t="shared" si="318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>
        <f t="shared" si="316"/>
        <v>5.75</v>
      </c>
      <c r="Q4004" s="11" t="s">
        <v>8315</v>
      </c>
      <c r="R4004" t="s">
        <v>8316</v>
      </c>
      <c r="S4004" s="14">
        <f t="shared" si="317"/>
        <v>41879.043530092589</v>
      </c>
      <c r="T4004" s="14">
        <f t="shared" si="318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>
        <f t="shared" si="316"/>
        <v>100.5</v>
      </c>
      <c r="Q4005" s="11" t="s">
        <v>8315</v>
      </c>
      <c r="R4005" t="s">
        <v>8316</v>
      </c>
      <c r="S4005" s="14">
        <f t="shared" si="317"/>
        <v>42020.587349537032</v>
      </c>
      <c r="T4005" s="14">
        <f t="shared" si="318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1</v>
      </c>
      <c r="Q4006" s="11" t="s">
        <v>8315</v>
      </c>
      <c r="R4006" t="s">
        <v>8316</v>
      </c>
      <c r="S4006" s="14">
        <f t="shared" si="317"/>
        <v>41890.16269675926</v>
      </c>
      <c r="T4006" s="14">
        <f t="shared" si="318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>
        <f t="shared" si="316"/>
        <v>20</v>
      </c>
      <c r="Q4007" s="11" t="s">
        <v>8315</v>
      </c>
      <c r="R4007" t="s">
        <v>8316</v>
      </c>
      <c r="S4007" s="14">
        <f t="shared" si="317"/>
        <v>41872.807696759257</v>
      </c>
      <c r="T4007" s="14">
        <f t="shared" si="318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6"/>
        <v>2</v>
      </c>
      <c r="Q4008" s="11" t="s">
        <v>8315</v>
      </c>
      <c r="R4008" t="s">
        <v>8316</v>
      </c>
      <c r="S4008" s="14">
        <f t="shared" si="317"/>
        <v>42391.772997685184</v>
      </c>
      <c r="T4008" s="14">
        <f t="shared" si="318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6"/>
        <v>5</v>
      </c>
      <c r="Q4009" s="11" t="s">
        <v>8315</v>
      </c>
      <c r="R4009" t="s">
        <v>8316</v>
      </c>
      <c r="S4009" s="14">
        <f t="shared" si="317"/>
        <v>41848.772928240738</v>
      </c>
      <c r="T4009" s="14">
        <f t="shared" si="318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6"/>
        <v>15</v>
      </c>
      <c r="Q4010" s="11" t="s">
        <v>8315</v>
      </c>
      <c r="R4010" t="s">
        <v>8316</v>
      </c>
      <c r="S4010" s="14">
        <f t="shared" si="317"/>
        <v>42177.964201388888</v>
      </c>
      <c r="T4010" s="14">
        <f t="shared" si="318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6"/>
        <v>25</v>
      </c>
      <c r="Q4011" s="11" t="s">
        <v>8315</v>
      </c>
      <c r="R4011" t="s">
        <v>8316</v>
      </c>
      <c r="S4011" s="14">
        <f t="shared" si="317"/>
        <v>41851.700925925928</v>
      </c>
      <c r="T4011" s="14">
        <f t="shared" si="318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>
        <f t="shared" si="316"/>
        <v>45.84</v>
      </c>
      <c r="Q4012" s="11" t="s">
        <v>8315</v>
      </c>
      <c r="R4012" t="s">
        <v>8316</v>
      </c>
      <c r="S4012" s="14">
        <f t="shared" si="317"/>
        <v>41921.770439814813</v>
      </c>
      <c r="T4012" s="14">
        <f t="shared" si="318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6"/>
        <v>4.75</v>
      </c>
      <c r="Q4013" s="11" t="s">
        <v>8315</v>
      </c>
      <c r="R4013" t="s">
        <v>8316</v>
      </c>
      <c r="S4013" s="14">
        <f t="shared" si="317"/>
        <v>42002.54488425926</v>
      </c>
      <c r="T4013" s="14">
        <f t="shared" si="318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 t="str">
        <f t="shared" si="316"/>
        <v>N/A</v>
      </c>
      <c r="Q4014" s="11" t="s">
        <v>8315</v>
      </c>
      <c r="R4014" t="s">
        <v>8316</v>
      </c>
      <c r="S4014" s="14">
        <f t="shared" si="317"/>
        <v>42096.544548611113</v>
      </c>
      <c r="T4014" s="14">
        <f t="shared" si="318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>
        <f t="shared" si="316"/>
        <v>13</v>
      </c>
      <c r="Q4015" s="11" t="s">
        <v>8315</v>
      </c>
      <c r="R4015" t="s">
        <v>8316</v>
      </c>
      <c r="S4015" s="14">
        <f t="shared" si="317"/>
        <v>42021.301192129627</v>
      </c>
      <c r="T4015" s="14">
        <f t="shared" si="318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 t="str">
        <f t="shared" si="316"/>
        <v>N/A</v>
      </c>
      <c r="Q4016" s="11" t="s">
        <v>8315</v>
      </c>
      <c r="R4016" t="s">
        <v>8316</v>
      </c>
      <c r="S4016" s="14">
        <f t="shared" si="317"/>
        <v>42419.246168981481</v>
      </c>
      <c r="T4016" s="14">
        <f t="shared" si="318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>
        <f t="shared" si="316"/>
        <v>1</v>
      </c>
      <c r="Q4017" s="11" t="s">
        <v>8315</v>
      </c>
      <c r="R4017" t="s">
        <v>8316</v>
      </c>
      <c r="S4017" s="14">
        <f t="shared" si="317"/>
        <v>42174.780821759254</v>
      </c>
      <c r="T4017" s="14">
        <f t="shared" si="318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6"/>
        <v>10</v>
      </c>
      <c r="Q4018" s="11" t="s">
        <v>8315</v>
      </c>
      <c r="R4018" t="s">
        <v>8316</v>
      </c>
      <c r="S4018" s="14">
        <f t="shared" si="317"/>
        <v>41869.872685185182</v>
      </c>
      <c r="T4018" s="14">
        <f t="shared" si="318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>
        <f t="shared" si="316"/>
        <v>52.5</v>
      </c>
      <c r="Q4019" s="11" t="s">
        <v>8315</v>
      </c>
      <c r="R4019" t="s">
        <v>8316</v>
      </c>
      <c r="S4019" s="14">
        <f t="shared" si="317"/>
        <v>41856.672152777777</v>
      </c>
      <c r="T4019" s="14">
        <f t="shared" si="318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6"/>
        <v>32.5</v>
      </c>
      <c r="Q4020" s="11" t="s">
        <v>8315</v>
      </c>
      <c r="R4020" t="s">
        <v>8316</v>
      </c>
      <c r="S4020" s="14">
        <f t="shared" si="317"/>
        <v>42620.91097222222</v>
      </c>
      <c r="T4020" s="14">
        <f t="shared" si="318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>
        <f t="shared" si="316"/>
        <v>7.25</v>
      </c>
      <c r="Q4021" s="11" t="s">
        <v>8315</v>
      </c>
      <c r="R4021" t="s">
        <v>8316</v>
      </c>
      <c r="S4021" s="14">
        <f t="shared" si="317"/>
        <v>42417.675879629634</v>
      </c>
      <c r="T4021" s="14">
        <f t="shared" si="318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6"/>
        <v>33.33</v>
      </c>
      <c r="Q4022" s="11" t="s">
        <v>8315</v>
      </c>
      <c r="R4022" t="s">
        <v>8316</v>
      </c>
      <c r="S4022" s="14">
        <f t="shared" si="317"/>
        <v>42057.190960648149</v>
      </c>
      <c r="T4022" s="14">
        <f t="shared" si="318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6"/>
        <v>62.5</v>
      </c>
      <c r="Q4023" s="11" t="s">
        <v>8315</v>
      </c>
      <c r="R4023" t="s">
        <v>8316</v>
      </c>
      <c r="S4023" s="14">
        <f t="shared" si="317"/>
        <v>41878.911550925928</v>
      </c>
      <c r="T4023" s="14">
        <f t="shared" si="318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6"/>
        <v>63.56</v>
      </c>
      <c r="Q4024" s="11" t="s">
        <v>8315</v>
      </c>
      <c r="R4024" t="s">
        <v>8316</v>
      </c>
      <c r="S4024" s="14">
        <f t="shared" si="317"/>
        <v>41990.584108796291</v>
      </c>
      <c r="T4024" s="14">
        <f t="shared" si="318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 t="str">
        <f t="shared" si="316"/>
        <v>N/A</v>
      </c>
      <c r="Q4025" s="11" t="s">
        <v>8315</v>
      </c>
      <c r="R4025" t="s">
        <v>8316</v>
      </c>
      <c r="S4025" s="14">
        <f t="shared" si="317"/>
        <v>42408.999571759254</v>
      </c>
      <c r="T4025" s="14">
        <f t="shared" si="318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6"/>
        <v>10</v>
      </c>
      <c r="Q4026" s="11" t="s">
        <v>8315</v>
      </c>
      <c r="R4026" t="s">
        <v>8316</v>
      </c>
      <c r="S4026" s="14">
        <f t="shared" si="317"/>
        <v>42217.670104166667</v>
      </c>
      <c r="T4026" s="14">
        <f t="shared" si="318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 s="11" t="s">
        <v>8315</v>
      </c>
      <c r="R4027" t="s">
        <v>8316</v>
      </c>
      <c r="S4027" s="14">
        <f t="shared" si="317"/>
        <v>42151.237685185188</v>
      </c>
      <c r="T4027" s="14">
        <f t="shared" si="318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 t="str">
        <f t="shared" si="316"/>
        <v>N/A</v>
      </c>
      <c r="Q4028" s="11" t="s">
        <v>8315</v>
      </c>
      <c r="R4028" t="s">
        <v>8316</v>
      </c>
      <c r="S4028" s="14">
        <f t="shared" si="317"/>
        <v>42282.655543981484</v>
      </c>
      <c r="T4028" s="14">
        <f t="shared" si="318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6"/>
        <v>30.71</v>
      </c>
      <c r="Q4029" s="11" t="s">
        <v>8315</v>
      </c>
      <c r="R4029" t="s">
        <v>8316</v>
      </c>
      <c r="S4029" s="14">
        <f t="shared" si="317"/>
        <v>42768.97084490741</v>
      </c>
      <c r="T4029" s="14">
        <f t="shared" si="318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6"/>
        <v>51</v>
      </c>
      <c r="Q4030" s="11" t="s">
        <v>8315</v>
      </c>
      <c r="R4030" t="s">
        <v>8316</v>
      </c>
      <c r="S4030" s="14">
        <f t="shared" si="317"/>
        <v>41765.938657407409</v>
      </c>
      <c r="T4030" s="14">
        <f t="shared" si="318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 t="str">
        <f t="shared" si="316"/>
        <v>N/A</v>
      </c>
      <c r="Q4031" s="11" t="s">
        <v>8315</v>
      </c>
      <c r="R4031" t="s">
        <v>8316</v>
      </c>
      <c r="S4031" s="14">
        <f t="shared" si="317"/>
        <v>42322.025115740747</v>
      </c>
      <c r="T4031" s="14">
        <f t="shared" si="318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6"/>
        <v>66.67</v>
      </c>
      <c r="Q4032" s="11" t="s">
        <v>8315</v>
      </c>
      <c r="R4032" t="s">
        <v>8316</v>
      </c>
      <c r="S4032" s="14">
        <f t="shared" si="317"/>
        <v>42374.655081018514</v>
      </c>
      <c r="T4032" s="14">
        <f t="shared" si="318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 t="str">
        <f t="shared" si="316"/>
        <v>N/A</v>
      </c>
      <c r="Q4033" s="11" t="s">
        <v>8315</v>
      </c>
      <c r="R4033" t="s">
        <v>8316</v>
      </c>
      <c r="S4033" s="14">
        <f t="shared" si="317"/>
        <v>41941.585231481484</v>
      </c>
      <c r="T4033" s="14">
        <f t="shared" si="318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5"/>
        <v>7</v>
      </c>
      <c r="P4034">
        <f t="shared" si="316"/>
        <v>59</v>
      </c>
      <c r="Q4034" s="11" t="s">
        <v>8315</v>
      </c>
      <c r="R4034" t="s">
        <v>8316</v>
      </c>
      <c r="S4034" s="14">
        <f t="shared" si="317"/>
        <v>42293.809212962966</v>
      </c>
      <c r="T4034" s="14">
        <f t="shared" si="318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1" t="s">
        <v>8315</v>
      </c>
      <c r="R4035" t="s">
        <v>8316</v>
      </c>
      <c r="S4035" s="14">
        <f t="shared" si="317"/>
        <v>42614.268796296295</v>
      </c>
      <c r="T4035" s="14">
        <f t="shared" si="318"/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ref="O4042:O4105" si="320">IFERROR(ROUND(E4042/D4042*100,0),"N/A")</f>
        <v>31</v>
      </c>
      <c r="P4042">
        <f t="shared" ref="P4042:P4105" si="321">IFERROR(ROUND(E4042/L4042,2),"N/A")</f>
        <v>1250</v>
      </c>
      <c r="Q4042" s="11" t="s">
        <v>8315</v>
      </c>
      <c r="R4042" t="s">
        <v>8316</v>
      </c>
      <c r="S4042" s="14">
        <f t="shared" ref="S4042:S4105" si="322">(((J4042/60)/60)/24)+DATE(1970,1,1)</f>
        <v>42144.231527777782</v>
      </c>
      <c r="T4042" s="14">
        <f t="shared" ref="T4042:T4105" si="323">(((I4042/60)/60)/24)+DATE(1970,1,1)</f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>
        <f t="shared" si="321"/>
        <v>10.5</v>
      </c>
      <c r="Q4043" s="11" t="s">
        <v>8315</v>
      </c>
      <c r="R4043" t="s">
        <v>8316</v>
      </c>
      <c r="S4043" s="14">
        <f t="shared" si="322"/>
        <v>42559.474004629628</v>
      </c>
      <c r="T4043" s="14">
        <f t="shared" si="323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 s="11" t="s">
        <v>8315</v>
      </c>
      <c r="R4044" t="s">
        <v>8316</v>
      </c>
      <c r="S4044" s="14">
        <f t="shared" si="322"/>
        <v>41995.084074074075</v>
      </c>
      <c r="T4044" s="14">
        <f t="shared" si="323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 t="str">
        <f t="shared" si="321"/>
        <v>N/A</v>
      </c>
      <c r="Q4045" s="11" t="s">
        <v>8315</v>
      </c>
      <c r="R4045" t="s">
        <v>8316</v>
      </c>
      <c r="S4045" s="14">
        <f t="shared" si="322"/>
        <v>41948.957465277781</v>
      </c>
      <c r="T4045" s="14">
        <f t="shared" si="323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 s="11" t="s">
        <v>8315</v>
      </c>
      <c r="R4046" t="s">
        <v>8316</v>
      </c>
      <c r="S4046" s="14">
        <f t="shared" si="322"/>
        <v>42074.219699074078</v>
      </c>
      <c r="T4046" s="14">
        <f t="shared" si="323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21"/>
        <v>1</v>
      </c>
      <c r="Q4047" s="11" t="s">
        <v>8315</v>
      </c>
      <c r="R4047" t="s">
        <v>8316</v>
      </c>
      <c r="S4047" s="14">
        <f t="shared" si="322"/>
        <v>41842.201261574075</v>
      </c>
      <c r="T4047" s="14">
        <f t="shared" si="323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21"/>
        <v>38.33</v>
      </c>
      <c r="Q4048" s="11" t="s">
        <v>8315</v>
      </c>
      <c r="R4048" t="s">
        <v>8316</v>
      </c>
      <c r="S4048" s="14">
        <f t="shared" si="322"/>
        <v>41904.650578703702</v>
      </c>
      <c r="T4048" s="14">
        <f t="shared" si="323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21"/>
        <v>27.5</v>
      </c>
      <c r="Q4049" s="11" t="s">
        <v>8315</v>
      </c>
      <c r="R4049" t="s">
        <v>8316</v>
      </c>
      <c r="S4049" s="14">
        <f t="shared" si="322"/>
        <v>41991.022488425922</v>
      </c>
      <c r="T4049" s="14">
        <f t="shared" si="323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>
        <f t="shared" si="321"/>
        <v>32.979999999999997</v>
      </c>
      <c r="Q4050" s="11" t="s">
        <v>8315</v>
      </c>
      <c r="R4050" t="s">
        <v>8316</v>
      </c>
      <c r="S4050" s="14">
        <f t="shared" si="322"/>
        <v>42436.509108796294</v>
      </c>
      <c r="T4050" s="14">
        <f t="shared" si="323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 s="11" t="s">
        <v>8315</v>
      </c>
      <c r="R4051" t="s">
        <v>8316</v>
      </c>
      <c r="S4051" s="14">
        <f t="shared" si="322"/>
        <v>42169.958506944444</v>
      </c>
      <c r="T4051" s="14">
        <f t="shared" si="323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 s="11" t="s">
        <v>8315</v>
      </c>
      <c r="R4052" t="s">
        <v>8316</v>
      </c>
      <c r="S4052" s="14">
        <f t="shared" si="322"/>
        <v>41905.636469907404</v>
      </c>
      <c r="T4052" s="14">
        <f t="shared" si="323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 t="str">
        <f t="shared" si="321"/>
        <v>N/A</v>
      </c>
      <c r="Q4053" s="11" t="s">
        <v>8315</v>
      </c>
      <c r="R4053" t="s">
        <v>8316</v>
      </c>
      <c r="S4053" s="14">
        <f t="shared" si="322"/>
        <v>41761.810150462967</v>
      </c>
      <c r="T4053" s="14">
        <f t="shared" si="323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 s="11" t="s">
        <v>8315</v>
      </c>
      <c r="R4054" t="s">
        <v>8316</v>
      </c>
      <c r="S4054" s="14">
        <f t="shared" si="322"/>
        <v>41865.878657407404</v>
      </c>
      <c r="T4054" s="14">
        <f t="shared" si="323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>
        <f t="shared" si="321"/>
        <v>55</v>
      </c>
      <c r="Q4055" s="11" t="s">
        <v>8315</v>
      </c>
      <c r="R4055" t="s">
        <v>8316</v>
      </c>
      <c r="S4055" s="14">
        <f t="shared" si="322"/>
        <v>41928.690138888887</v>
      </c>
      <c r="T4055" s="14">
        <f t="shared" si="323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 t="str">
        <f t="shared" si="321"/>
        <v>N/A</v>
      </c>
      <c r="Q4056" s="11" t="s">
        <v>8315</v>
      </c>
      <c r="R4056" t="s">
        <v>8316</v>
      </c>
      <c r="S4056" s="14">
        <f t="shared" si="322"/>
        <v>42613.841261574074</v>
      </c>
      <c r="T4056" s="14">
        <f t="shared" si="323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>
        <f t="shared" si="321"/>
        <v>41.95</v>
      </c>
      <c r="Q4057" s="11" t="s">
        <v>8315</v>
      </c>
      <c r="R4057" t="s">
        <v>8316</v>
      </c>
      <c r="S4057" s="14">
        <f t="shared" si="322"/>
        <v>41779.648506944446</v>
      </c>
      <c r="T4057" s="14">
        <f t="shared" si="323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 s="11" t="s">
        <v>8315</v>
      </c>
      <c r="R4058" t="s">
        <v>8316</v>
      </c>
      <c r="S4058" s="14">
        <f t="shared" si="322"/>
        <v>42534.933321759265</v>
      </c>
      <c r="T4058" s="14">
        <f t="shared" si="323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>
        <f t="shared" si="321"/>
        <v>129.16999999999999</v>
      </c>
      <c r="Q4059" s="11" t="s">
        <v>8315</v>
      </c>
      <c r="R4059" t="s">
        <v>8316</v>
      </c>
      <c r="S4059" s="14">
        <f t="shared" si="322"/>
        <v>42310.968518518523</v>
      </c>
      <c r="T4059" s="14">
        <f t="shared" si="323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 s="11" t="s">
        <v>8315</v>
      </c>
      <c r="R4060" t="s">
        <v>8316</v>
      </c>
      <c r="S4060" s="14">
        <f t="shared" si="322"/>
        <v>42446.060694444444</v>
      </c>
      <c r="T4060" s="14">
        <f t="shared" si="323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 s="11" t="s">
        <v>8315</v>
      </c>
      <c r="R4061" t="s">
        <v>8316</v>
      </c>
      <c r="S4061" s="14">
        <f t="shared" si="322"/>
        <v>41866.640648148146</v>
      </c>
      <c r="T4061" s="14">
        <f t="shared" si="323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s="11" t="s">
        <v>8315</v>
      </c>
      <c r="R4062" t="s">
        <v>8316</v>
      </c>
      <c r="S4062" s="14">
        <f t="shared" si="322"/>
        <v>41779.695092592592</v>
      </c>
      <c r="T4062" s="14">
        <f t="shared" si="323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 t="str">
        <f t="shared" si="321"/>
        <v>N/A</v>
      </c>
      <c r="Q4063" s="11" t="s">
        <v>8315</v>
      </c>
      <c r="R4063" t="s">
        <v>8316</v>
      </c>
      <c r="S4063" s="14">
        <f t="shared" si="322"/>
        <v>42421.141469907408</v>
      </c>
      <c r="T4063" s="14">
        <f t="shared" si="323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s="11" t="s">
        <v>8315</v>
      </c>
      <c r="R4064" t="s">
        <v>8316</v>
      </c>
      <c r="S4064" s="14">
        <f t="shared" si="322"/>
        <v>42523.739212962959</v>
      </c>
      <c r="T4064" s="14">
        <f t="shared" si="323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21"/>
        <v>15</v>
      </c>
      <c r="Q4065" s="11" t="s">
        <v>8315</v>
      </c>
      <c r="R4065" t="s">
        <v>8316</v>
      </c>
      <c r="S4065" s="14">
        <f t="shared" si="322"/>
        <v>41787.681527777779</v>
      </c>
      <c r="T4065" s="14">
        <f t="shared" si="323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s="11" t="s">
        <v>8315</v>
      </c>
      <c r="R4066" t="s">
        <v>8316</v>
      </c>
      <c r="S4066" s="14">
        <f t="shared" si="322"/>
        <v>42093.588263888887</v>
      </c>
      <c r="T4066" s="14">
        <f t="shared" si="323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 s="11" t="s">
        <v>8315</v>
      </c>
      <c r="R4067" t="s">
        <v>8316</v>
      </c>
      <c r="S4067" s="14">
        <f t="shared" si="322"/>
        <v>41833.951516203706</v>
      </c>
      <c r="T4067" s="14">
        <f t="shared" si="323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 s="11" t="s">
        <v>8315</v>
      </c>
      <c r="R4068" t="s">
        <v>8316</v>
      </c>
      <c r="S4068" s="14">
        <f t="shared" si="322"/>
        <v>42479.039212962962</v>
      </c>
      <c r="T4068" s="14">
        <f t="shared" si="323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21"/>
        <v>179.12</v>
      </c>
      <c r="Q4069" s="11" t="s">
        <v>8315</v>
      </c>
      <c r="R4069" t="s">
        <v>8316</v>
      </c>
      <c r="S4069" s="14">
        <f t="shared" si="322"/>
        <v>42235.117476851854</v>
      </c>
      <c r="T4069" s="14">
        <f t="shared" si="323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 s="11" t="s">
        <v>8315</v>
      </c>
      <c r="R4070" t="s">
        <v>8316</v>
      </c>
      <c r="S4070" s="14">
        <f t="shared" si="322"/>
        <v>42718.963599537034</v>
      </c>
      <c r="T4070" s="14">
        <f t="shared" si="323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 s="11" t="s">
        <v>8315</v>
      </c>
      <c r="R4071" t="s">
        <v>8316</v>
      </c>
      <c r="S4071" s="14">
        <f t="shared" si="322"/>
        <v>42022.661527777775</v>
      </c>
      <c r="T4071" s="14">
        <f t="shared" si="323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 s="11" t="s">
        <v>8315</v>
      </c>
      <c r="R4072" t="s">
        <v>8316</v>
      </c>
      <c r="S4072" s="14">
        <f t="shared" si="322"/>
        <v>42031.666898148149</v>
      </c>
      <c r="T4072" s="14">
        <f t="shared" si="323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 t="str">
        <f t="shared" si="321"/>
        <v>N/A</v>
      </c>
      <c r="Q4073" s="11" t="s">
        <v>8315</v>
      </c>
      <c r="R4073" t="s">
        <v>8316</v>
      </c>
      <c r="S4073" s="14">
        <f t="shared" si="322"/>
        <v>42700.804756944446</v>
      </c>
      <c r="T4073" s="14">
        <f t="shared" si="323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 s="11" t="s">
        <v>8315</v>
      </c>
      <c r="R4074" t="s">
        <v>8316</v>
      </c>
      <c r="S4074" s="14">
        <f t="shared" si="322"/>
        <v>41812.77443287037</v>
      </c>
      <c r="T4074" s="14">
        <f t="shared" si="323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 s="11" t="s">
        <v>8315</v>
      </c>
      <c r="R4075" t="s">
        <v>8316</v>
      </c>
      <c r="S4075" s="14">
        <f t="shared" si="322"/>
        <v>42078.34520833334</v>
      </c>
      <c r="T4075" s="14">
        <f t="shared" si="323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 s="11" t="s">
        <v>8315</v>
      </c>
      <c r="R4076" t="s">
        <v>8316</v>
      </c>
      <c r="S4076" s="14">
        <f t="shared" si="322"/>
        <v>42283.552951388891</v>
      </c>
      <c r="T4076" s="14">
        <f t="shared" si="323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 s="11" t="s">
        <v>8315</v>
      </c>
      <c r="R4077" t="s">
        <v>8316</v>
      </c>
      <c r="S4077" s="14">
        <f t="shared" si="322"/>
        <v>41779.045937499999</v>
      </c>
      <c r="T4077" s="14">
        <f t="shared" si="323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 t="str">
        <f t="shared" si="321"/>
        <v>N/A</v>
      </c>
      <c r="Q4078" s="11" t="s">
        <v>8315</v>
      </c>
      <c r="R4078" t="s">
        <v>8316</v>
      </c>
      <c r="S4078" s="14">
        <f t="shared" si="322"/>
        <v>41905.795706018522</v>
      </c>
      <c r="T4078" s="14">
        <f t="shared" si="323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 s="11" t="s">
        <v>8315</v>
      </c>
      <c r="R4079" t="s">
        <v>8316</v>
      </c>
      <c r="S4079" s="14">
        <f t="shared" si="322"/>
        <v>42695.7105787037</v>
      </c>
      <c r="T4079" s="14">
        <f t="shared" si="323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 t="str">
        <f t="shared" si="321"/>
        <v>N/A</v>
      </c>
      <c r="Q4080" s="11" t="s">
        <v>8315</v>
      </c>
      <c r="R4080" t="s">
        <v>8316</v>
      </c>
      <c r="S4080" s="14">
        <f t="shared" si="322"/>
        <v>42732.787523148145</v>
      </c>
      <c r="T4080" s="14">
        <f t="shared" si="323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 s="11" t="s">
        <v>8315</v>
      </c>
      <c r="R4081" t="s">
        <v>8316</v>
      </c>
      <c r="S4081" s="14">
        <f t="shared" si="322"/>
        <v>42510.938900462963</v>
      </c>
      <c r="T4081" s="14">
        <f t="shared" si="323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 t="str">
        <f t="shared" si="321"/>
        <v>N/A</v>
      </c>
      <c r="Q4082" s="11" t="s">
        <v>8315</v>
      </c>
      <c r="R4082" t="s">
        <v>8316</v>
      </c>
      <c r="S4082" s="14">
        <f t="shared" si="322"/>
        <v>42511.698101851856</v>
      </c>
      <c r="T4082" s="14">
        <f t="shared" si="323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 s="11" t="s">
        <v>8315</v>
      </c>
      <c r="R4083" t="s">
        <v>8316</v>
      </c>
      <c r="S4083" s="14">
        <f t="shared" si="322"/>
        <v>42041.581307870365</v>
      </c>
      <c r="T4083" s="14">
        <f t="shared" si="323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 s="11" t="s">
        <v>8315</v>
      </c>
      <c r="R4084" t="s">
        <v>8316</v>
      </c>
      <c r="S4084" s="14">
        <f t="shared" si="322"/>
        <v>42307.189270833333</v>
      </c>
      <c r="T4084" s="14">
        <f t="shared" si="323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 s="11" t="s">
        <v>8315</v>
      </c>
      <c r="R4085" t="s">
        <v>8316</v>
      </c>
      <c r="S4085" s="14">
        <f t="shared" si="322"/>
        <v>42353.761759259258</v>
      </c>
      <c r="T4085" s="14">
        <f t="shared" si="323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s="11" t="s">
        <v>8315</v>
      </c>
      <c r="R4086" t="s">
        <v>8316</v>
      </c>
      <c r="S4086" s="14">
        <f t="shared" si="322"/>
        <v>42622.436412037037</v>
      </c>
      <c r="T4086" s="14">
        <f t="shared" si="323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 s="11" t="s">
        <v>8315</v>
      </c>
      <c r="R4087" t="s">
        <v>8316</v>
      </c>
      <c r="S4087" s="14">
        <f t="shared" si="322"/>
        <v>42058.603877314818</v>
      </c>
      <c r="T4087" s="14">
        <f t="shared" si="323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 s="11" t="s">
        <v>8315</v>
      </c>
      <c r="R4088" t="s">
        <v>8316</v>
      </c>
      <c r="S4088" s="14">
        <f t="shared" si="322"/>
        <v>42304.940960648149</v>
      </c>
      <c r="T4088" s="14">
        <f t="shared" si="323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 t="str">
        <f t="shared" si="321"/>
        <v>N/A</v>
      </c>
      <c r="Q4089" s="11" t="s">
        <v>8315</v>
      </c>
      <c r="R4089" t="s">
        <v>8316</v>
      </c>
      <c r="S4089" s="14">
        <f t="shared" si="322"/>
        <v>42538.742893518516</v>
      </c>
      <c r="T4089" s="14">
        <f t="shared" si="323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 s="11" t="s">
        <v>8315</v>
      </c>
      <c r="R4090" t="s">
        <v>8316</v>
      </c>
      <c r="S4090" s="14">
        <f t="shared" si="322"/>
        <v>41990.612546296295</v>
      </c>
      <c r="T4090" s="14">
        <f t="shared" si="323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21"/>
        <v>30</v>
      </c>
      <c r="Q4091" s="11" t="s">
        <v>8315</v>
      </c>
      <c r="R4091" t="s">
        <v>8316</v>
      </c>
      <c r="S4091" s="14">
        <f t="shared" si="322"/>
        <v>42122.732499999998</v>
      </c>
      <c r="T4091" s="14">
        <f t="shared" si="323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 s="11" t="s">
        <v>8315</v>
      </c>
      <c r="R4092" t="s">
        <v>8316</v>
      </c>
      <c r="S4092" s="14">
        <f t="shared" si="322"/>
        <v>42209.67288194444</v>
      </c>
      <c r="T4092" s="14">
        <f t="shared" si="323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 s="11" t="s">
        <v>8315</v>
      </c>
      <c r="R4093" t="s">
        <v>8316</v>
      </c>
      <c r="S4093" s="14">
        <f t="shared" si="322"/>
        <v>41990.506377314814</v>
      </c>
      <c r="T4093" s="14">
        <f t="shared" si="323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 s="11" t="s">
        <v>8315</v>
      </c>
      <c r="R4094" t="s">
        <v>8316</v>
      </c>
      <c r="S4094" s="14">
        <f t="shared" si="322"/>
        <v>42039.194988425923</v>
      </c>
      <c r="T4094" s="14">
        <f t="shared" si="323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 s="11" t="s">
        <v>8315</v>
      </c>
      <c r="R4095" t="s">
        <v>8316</v>
      </c>
      <c r="S4095" s="14">
        <f t="shared" si="322"/>
        <v>42178.815891203703</v>
      </c>
      <c r="T4095" s="14">
        <f t="shared" si="323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 s="11" t="s">
        <v>8315</v>
      </c>
      <c r="R4096" t="s">
        <v>8316</v>
      </c>
      <c r="S4096" s="14">
        <f t="shared" si="322"/>
        <v>41890.086805555555</v>
      </c>
      <c r="T4096" s="14">
        <f t="shared" si="323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s="11" t="s">
        <v>8315</v>
      </c>
      <c r="R4097" t="s">
        <v>8316</v>
      </c>
      <c r="S4097" s="14">
        <f t="shared" si="322"/>
        <v>42693.031828703708</v>
      </c>
      <c r="T4097" s="14">
        <f t="shared" si="323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>
        <f t="shared" si="321"/>
        <v>80</v>
      </c>
      <c r="Q4098" s="11" t="s">
        <v>8315</v>
      </c>
      <c r="R4098" t="s">
        <v>8316</v>
      </c>
      <c r="S4098" s="14">
        <f t="shared" si="322"/>
        <v>42750.530312499999</v>
      </c>
      <c r="T4098" s="14">
        <f t="shared" si="323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t="str">
        <f t="shared" si="321"/>
        <v>N/A</v>
      </c>
      <c r="Q4099" s="11" t="s">
        <v>8315</v>
      </c>
      <c r="R4099" t="s">
        <v>8316</v>
      </c>
      <c r="S4099" s="14">
        <f t="shared" si="322"/>
        <v>42344.824502314819</v>
      </c>
      <c r="T4099" s="14">
        <f t="shared" si="323"/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str">
        <f t="shared" si="321"/>
        <v>N/A</v>
      </c>
      <c r="Q4100" s="11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str">
        <f t="shared" si="321"/>
        <v>N/A</v>
      </c>
      <c r="Q4102" s="11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str">
        <f t="shared" si="321"/>
        <v>N/A</v>
      </c>
      <c r="Q4103" s="11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ref="O4106:O4115" si="325">IFERROR(ROUND(E4106/D4106*100,0),"N/A")</f>
        <v>21</v>
      </c>
      <c r="P4106">
        <f t="shared" ref="P4106:P4115" si="326">IFERROR(ROUND(E4106/L4106,2),"N/A")</f>
        <v>45.79</v>
      </c>
      <c r="Q4106" s="11" t="s">
        <v>8315</v>
      </c>
      <c r="R4106" t="s">
        <v>8316</v>
      </c>
      <c r="S4106" s="14">
        <f t="shared" ref="S4106:S4115" si="327">(((J4106/60)/60)/24)+DATE(1970,1,1)</f>
        <v>42640.278171296297</v>
      </c>
      <c r="T4106" s="14">
        <f t="shared" ref="T4106:T4115" si="328">(((I4106/60)/60)/24)+DATE(1970,1,1)</f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 s="11" t="s">
        <v>8315</v>
      </c>
      <c r="R4107" t="s">
        <v>8316</v>
      </c>
      <c r="S4107" s="14">
        <f t="shared" si="327"/>
        <v>42697.010520833333</v>
      </c>
      <c r="T4107" s="14">
        <f t="shared" si="328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 s="11" t="s">
        <v>8315</v>
      </c>
      <c r="R4108" t="s">
        <v>8316</v>
      </c>
      <c r="S4108" s="14">
        <f t="shared" si="327"/>
        <v>42053.049375000002</v>
      </c>
      <c r="T4108" s="14">
        <f t="shared" si="328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 s="11" t="s">
        <v>8315</v>
      </c>
      <c r="R4109" t="s">
        <v>8316</v>
      </c>
      <c r="S4109" s="14">
        <f t="shared" si="327"/>
        <v>41883.916678240741</v>
      </c>
      <c r="T4109" s="14">
        <f t="shared" si="328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 s="11" t="s">
        <v>8315</v>
      </c>
      <c r="R4110" t="s">
        <v>8316</v>
      </c>
      <c r="S4110" s="14">
        <f t="shared" si="327"/>
        <v>42767.031678240746</v>
      </c>
      <c r="T4110" s="14">
        <f t="shared" si="328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 t="str">
        <f t="shared" si="326"/>
        <v>N/A</v>
      </c>
      <c r="Q4111" s="11" t="s">
        <v>8315</v>
      </c>
      <c r="R4111" t="s">
        <v>8316</v>
      </c>
      <c r="S4111" s="14">
        <f t="shared" si="327"/>
        <v>42307.539398148147</v>
      </c>
      <c r="T4111" s="14">
        <f t="shared" si="328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>
        <f t="shared" si="326"/>
        <v>14.33</v>
      </c>
      <c r="Q4112" s="11" t="s">
        <v>8315</v>
      </c>
      <c r="R4112" t="s">
        <v>8316</v>
      </c>
      <c r="S4112" s="14">
        <f t="shared" si="327"/>
        <v>42512.626747685179</v>
      </c>
      <c r="T4112" s="14">
        <f t="shared" si="328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>
        <f t="shared" si="326"/>
        <v>15.67</v>
      </c>
      <c r="Q4113" s="11" t="s">
        <v>8315</v>
      </c>
      <c r="R4113" t="s">
        <v>8316</v>
      </c>
      <c r="S4113" s="14">
        <f t="shared" si="327"/>
        <v>42029.135879629626</v>
      </c>
      <c r="T4113" s="14">
        <f t="shared" si="328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1</v>
      </c>
      <c r="Q4114" s="11" t="s">
        <v>8315</v>
      </c>
      <c r="R4114" t="s">
        <v>8316</v>
      </c>
      <c r="S4114" s="14">
        <f t="shared" si="327"/>
        <v>42400.946597222224</v>
      </c>
      <c r="T4114" s="14">
        <f t="shared" si="328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s="11" t="s">
        <v>8315</v>
      </c>
      <c r="R4115" t="s">
        <v>8316</v>
      </c>
      <c r="S4115" s="14">
        <f t="shared" si="327"/>
        <v>42358.573182870372</v>
      </c>
      <c r="T4115" s="14">
        <f t="shared" si="328"/>
        <v>42377.273611111115</v>
      </c>
      <c r="U4115">
        <f t="shared" si="324"/>
        <v>2015</v>
      </c>
    </row>
    <row r="4116" spans="1:21" x14ac:dyDescent="0.25">
      <c r="F4116">
        <f ca="1">SUM(F:F)</f>
        <v>0</v>
      </c>
    </row>
  </sheetData>
  <autoFilter ref="A1:T4116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34551-8C64-4534-BE67-4690B6D00590}">
  <dimension ref="A1:H13"/>
  <sheetViews>
    <sheetView workbookViewId="0">
      <selection activeCell="C2" sqref="C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5">
      <c r="A2" t="s">
        <v>8407</v>
      </c>
      <c r="B2">
        <f>COUNTIFS(Kickstarter!$F:$F, "successful",Kickstarter!$R:$R, "plays",Kickstarter!$D:$D, "&lt;1000")</f>
        <v>141</v>
      </c>
      <c r="C2">
        <f>COUNTIFS(Kickstarter!$F:$F, "failed",Kickstarter!$R:$R, "plays",Kickstarter!$D:$D, "&lt;1000")</f>
        <v>45</v>
      </c>
      <c r="D2">
        <f>COUNTIFS(Kickstarter!$F:$F, "canceled",Kickstarter!$R:$R, "plays",Kickstarter!$D:$D, "&gt;1000")</f>
        <v>0</v>
      </c>
      <c r="E2">
        <f>SUM(B2:D2)</f>
        <v>186</v>
      </c>
      <c r="F2" s="18">
        <f>B2/$E2</f>
        <v>0.75806451612903225</v>
      </c>
      <c r="G2" s="18">
        <f>C2/$E2</f>
        <v>0.24193548387096775</v>
      </c>
      <c r="H2" s="18">
        <f t="shared" ref="G2:H13" si="0">D2/$E2</f>
        <v>0</v>
      </c>
    </row>
    <row r="3" spans="1:8" x14ac:dyDescent="0.25">
      <c r="A3" t="s">
        <v>8408</v>
      </c>
      <c r="B3">
        <f>COUNTIFS(Kickstarter!$F:$F, "successful",Kickstarter!$R:$R, "plays",Kickstarter!$D:$D, "&gt;=1000", Kickstarter!$D:$D, "&lt;=4999")</f>
        <v>388</v>
      </c>
      <c r="C3">
        <f>COUNTIFS(Kickstarter!$F:$F, "failed",Kickstarter!$R:$R, "plays",Kickstarter!$D:$D, "&gt;=1000", Kickstarter!$D:$D, "&lt;=4999")</f>
        <v>146</v>
      </c>
      <c r="D3">
        <f>COUNTIFS(Kickstarter!$F:$F, "canceled",Kickstarter!$R:$R, "plays",Kickstarter!$D:$D, "&gt;=1000", Kickstarter!$D:$D, "&lt;=4999")</f>
        <v>0</v>
      </c>
      <c r="E3">
        <f t="shared" ref="E3:E13" si="1">SUM(B3:D3)</f>
        <v>534</v>
      </c>
      <c r="F3" s="18">
        <f t="shared" ref="F3:F13" si="2">B3/$E3</f>
        <v>0.72659176029962547</v>
      </c>
      <c r="G3" s="18">
        <f t="shared" si="0"/>
        <v>0.27340823970037453</v>
      </c>
      <c r="H3" s="18">
        <f t="shared" si="0"/>
        <v>0</v>
      </c>
    </row>
    <row r="4" spans="1:8" x14ac:dyDescent="0.25">
      <c r="A4" t="s">
        <v>8409</v>
      </c>
      <c r="B4">
        <f>COUNTIFS(Kickstarter!$F:$F, "successful",Kickstarter!$R:$R, "plays",Kickstarter!$D:$D, "&gt;=5000", Kickstarter!$D:$D, "&lt;=9999")</f>
        <v>93</v>
      </c>
      <c r="C4">
        <f>COUNTIFS(Kickstarter!$F:$F, "failed",Kickstarter!$R:$R, "plays",Kickstarter!$D:$D, "&gt;=5000", Kickstarter!$D:$D, "&lt;=9999")</f>
        <v>76</v>
      </c>
      <c r="D4">
        <f>COUNTIFS(Kickstarter!$F:$F, "canceled",Kickstarter!$R:$R, "plays",Kickstarter!$D:$D, "&gt;=5000", Kickstarter!$D:$D, "&lt;=9999")</f>
        <v>0</v>
      </c>
      <c r="E4">
        <f t="shared" si="1"/>
        <v>169</v>
      </c>
      <c r="F4" s="18">
        <f t="shared" si="2"/>
        <v>0.55029585798816572</v>
      </c>
      <c r="G4" s="18">
        <f t="shared" si="0"/>
        <v>0.44970414201183434</v>
      </c>
      <c r="H4" s="18">
        <f t="shared" si="0"/>
        <v>0</v>
      </c>
    </row>
    <row r="5" spans="1:8" x14ac:dyDescent="0.25">
      <c r="A5" t="s">
        <v>8410</v>
      </c>
      <c r="B5">
        <f>COUNTIFS(Kickstarter!$F:$F, "successful",Kickstarter!$R:$R, "plays",Kickstarter!$D:$D, "&gt;=10000", Kickstarter!$D:$D, "&lt;=14999")</f>
        <v>39</v>
      </c>
      <c r="C5">
        <f>COUNTIFS(Kickstarter!$F:$F, "failed",Kickstarter!$R:$R, "plays",Kickstarter!$D:$D, "&gt;=10000", Kickstarter!$D:$D, "&lt;=14999")</f>
        <v>33</v>
      </c>
      <c r="D5">
        <f>COUNTIFS(Kickstarter!$F:$F, "canceled",Kickstarter!$R:$R, "plays",Kickstarter!$D:$D, "&gt;=10000", Kickstarter!$D:$D, "&lt;=14999")</f>
        <v>0</v>
      </c>
      <c r="E5">
        <f t="shared" si="1"/>
        <v>72</v>
      </c>
      <c r="F5" s="18">
        <f t="shared" si="2"/>
        <v>0.54166666666666663</v>
      </c>
      <c r="G5" s="18">
        <f t="shared" si="0"/>
        <v>0.45833333333333331</v>
      </c>
      <c r="H5" s="18">
        <f t="shared" si="0"/>
        <v>0</v>
      </c>
    </row>
    <row r="6" spans="1:8" x14ac:dyDescent="0.25">
      <c r="A6" t="s">
        <v>8411</v>
      </c>
      <c r="B6">
        <f>COUNTIFS(Kickstarter!$F:$F, "successful",Kickstarter!$R:$R, "plays",Kickstarter!$D:$D, "&gt;=15000", Kickstarter!$D:$D, "&lt;=19999")</f>
        <v>12</v>
      </c>
      <c r="C6">
        <f>COUNTIFS(Kickstarter!$F:$F, "failed",Kickstarter!$R:$R, "plays",Kickstarter!$D:$D, "&gt;=15000", Kickstarter!$D:$D, "&lt;=19999")</f>
        <v>12</v>
      </c>
      <c r="D6">
        <f>COUNTIFS(Kickstarter!$F:$F, "canceled",Kickstarter!$R:$R, "plays",Kickstarter!$D:$D, "&gt;=15000", Kickstarter!$D:$D, "&lt;=19999")</f>
        <v>0</v>
      </c>
      <c r="E6">
        <f t="shared" si="1"/>
        <v>24</v>
      </c>
      <c r="F6" s="18">
        <f t="shared" si="2"/>
        <v>0.5</v>
      </c>
      <c r="G6" s="18">
        <f t="shared" si="0"/>
        <v>0.5</v>
      </c>
      <c r="H6" s="18">
        <f t="shared" si="0"/>
        <v>0</v>
      </c>
    </row>
    <row r="7" spans="1:8" x14ac:dyDescent="0.25">
      <c r="A7" t="s">
        <v>8412</v>
      </c>
      <c r="B7">
        <f>COUNTIFS(Kickstarter!$F:$F, "successful",Kickstarter!$R:$R, "plays",Kickstarter!$D:$D, "&gt;=20000", Kickstarter!$D:$D, "&lt;=24999")</f>
        <v>9</v>
      </c>
      <c r="C7">
        <f>COUNTIFS(Kickstarter!$F:$F, "failed",Kickstarter!$R:$R, "plays",Kickstarter!$D:$D, "&gt;=20000", Kickstarter!$D:$D, "&lt;=24999")</f>
        <v>11</v>
      </c>
      <c r="D7">
        <f>COUNTIFS(Kickstarter!$F:$F, "canceled",Kickstarter!$R:$R, "plays",Kickstarter!$D:$D, "&gt;=20000", Kickstarter!$D:$D, "&lt;=24999")</f>
        <v>0</v>
      </c>
      <c r="E7">
        <f t="shared" si="1"/>
        <v>20</v>
      </c>
      <c r="F7" s="18">
        <f t="shared" si="2"/>
        <v>0.45</v>
      </c>
      <c r="G7" s="18">
        <f t="shared" si="0"/>
        <v>0.55000000000000004</v>
      </c>
      <c r="H7" s="18">
        <f t="shared" si="0"/>
        <v>0</v>
      </c>
    </row>
    <row r="8" spans="1:8" x14ac:dyDescent="0.25">
      <c r="A8" t="s">
        <v>8413</v>
      </c>
      <c r="B8">
        <f>COUNTIFS(Kickstarter!$F:$F, "successful",Kickstarter!$R:$R, "plays",Kickstarter!$D:$D, "&gt;=25000", Kickstarter!$D:$D, "&lt;=29999")</f>
        <v>1</v>
      </c>
      <c r="C8">
        <f>COUNTIFS(Kickstarter!$F:$F, "failed",Kickstarter!$R:$R, "plays",Kickstarter!$D:$D, "&gt;=25000", Kickstarter!$D:$D, "&lt;=29999")</f>
        <v>4</v>
      </c>
      <c r="D8">
        <f>COUNTIFS(Kickstarter!$F:$F, "canceled",Kickstarter!$R:$R, "plays",Kickstarter!$D:$D, "&gt;=25000", Kickstarter!$D:$D, "&lt;=29999")</f>
        <v>0</v>
      </c>
      <c r="E8">
        <f t="shared" si="1"/>
        <v>5</v>
      </c>
      <c r="F8" s="18">
        <f t="shared" si="2"/>
        <v>0.2</v>
      </c>
      <c r="G8" s="18">
        <f t="shared" si="0"/>
        <v>0.8</v>
      </c>
      <c r="H8" s="18">
        <f t="shared" si="0"/>
        <v>0</v>
      </c>
    </row>
    <row r="9" spans="1:8" x14ac:dyDescent="0.25">
      <c r="A9" t="s">
        <v>8414</v>
      </c>
      <c r="B9">
        <f>COUNTIFS(Kickstarter!$F:$F, "successful",Kickstarter!$R:$R, "plays",Kickstarter!$D:$D, "&gt;=30000", Kickstarter!$D:$D, "&lt;=34999")</f>
        <v>3</v>
      </c>
      <c r="C9">
        <f>COUNTIFS(Kickstarter!$F:$F, "failed",Kickstarter!$R:$R, "plays",Kickstarter!$D:$D, "&gt;=30000", Kickstarter!$D:$D, "&lt;=34999")</f>
        <v>8</v>
      </c>
      <c r="D9">
        <f>COUNTIFS(Kickstarter!$F:$F, "canceled",Kickstarter!$R:$R, "plays",Kickstarter!$D:$D, "&gt;=30000", Kickstarter!$D:$D, "&lt;=34999")</f>
        <v>0</v>
      </c>
      <c r="E9">
        <f t="shared" si="1"/>
        <v>11</v>
      </c>
      <c r="F9" s="18">
        <f t="shared" si="2"/>
        <v>0.27272727272727271</v>
      </c>
      <c r="G9" s="18">
        <f t="shared" si="0"/>
        <v>0.72727272727272729</v>
      </c>
      <c r="H9" s="18">
        <f t="shared" si="0"/>
        <v>0</v>
      </c>
    </row>
    <row r="10" spans="1:8" x14ac:dyDescent="0.25">
      <c r="A10" t="s">
        <v>8415</v>
      </c>
      <c r="B10">
        <f>COUNTIFS(Kickstarter!$F:$F, "successful",Kickstarter!$R:$R, "plays",Kickstarter!$D:$D, "&gt;=35000", Kickstarter!$D:$D, "&lt;=39999")</f>
        <v>4</v>
      </c>
      <c r="C10">
        <f>COUNTIFS(Kickstarter!$F:$F, "failed",Kickstarter!$R:$R, "plays",Kickstarter!$D:$D, "&gt;=35000", Kickstarter!$D:$D, "&lt;=39999")</f>
        <v>2</v>
      </c>
      <c r="D10">
        <f>COUNTIFS(Kickstarter!$F:$F, "canceled",Kickstarter!$R:$R, "plays",Kickstarter!$D:$D, "&gt;=35000", Kickstarter!$D:$D, "&lt;=39999")</f>
        <v>0</v>
      </c>
      <c r="E10">
        <f t="shared" si="1"/>
        <v>6</v>
      </c>
      <c r="F10" s="18">
        <f t="shared" si="2"/>
        <v>0.66666666666666663</v>
      </c>
      <c r="G10" s="18">
        <f t="shared" si="0"/>
        <v>0.33333333333333331</v>
      </c>
      <c r="H10" s="18">
        <f t="shared" si="0"/>
        <v>0</v>
      </c>
    </row>
    <row r="11" spans="1:8" x14ac:dyDescent="0.25">
      <c r="A11" t="s">
        <v>8416</v>
      </c>
      <c r="B11">
        <f>COUNTIFS(Kickstarter!$F:$F, "successful",Kickstarter!$R:$R, "plays",Kickstarter!$D:$D, "&gt;=40000", Kickstarter!$D:$D, "&lt;=44999")</f>
        <v>2</v>
      </c>
      <c r="C11">
        <f>COUNTIFS(Kickstarter!$F:$F, "failed",Kickstarter!$R:$R, "plays",Kickstarter!$D:$D, "&gt;=40000", Kickstarter!$D:$D, "&lt;=44999")</f>
        <v>1</v>
      </c>
      <c r="D11">
        <f>COUNTIFS(Kickstarter!$F:$F, "canceled",Kickstarter!$R:$R, "plays",Kickstarter!$D:$D, "&gt;=40000", Kickstarter!$D:$D, "&lt;=44999")</f>
        <v>0</v>
      </c>
      <c r="E11">
        <f t="shared" si="1"/>
        <v>3</v>
      </c>
      <c r="F11" s="18">
        <f t="shared" si="2"/>
        <v>0.66666666666666663</v>
      </c>
      <c r="G11" s="18">
        <f t="shared" si="0"/>
        <v>0.33333333333333331</v>
      </c>
      <c r="H11" s="18">
        <f t="shared" si="0"/>
        <v>0</v>
      </c>
    </row>
    <row r="12" spans="1:8" x14ac:dyDescent="0.25">
      <c r="A12" t="s">
        <v>8417</v>
      </c>
      <c r="B12">
        <f>COUNTIFS(Kickstarter!$F:$F, "successful",Kickstarter!$R:$R, "plays",Kickstarter!$D:$D, "&gt;=45000", Kickstarter!$D:$D, "&lt;=49999")</f>
        <v>0</v>
      </c>
      <c r="C12">
        <f>COUNTIFS(Kickstarter!$F:$F, "failed",Kickstarter!$R:$R, "plays",Kickstarter!$D:$D, "&gt;=45000", Kickstarter!$D:$D, "&lt;=49999")</f>
        <v>1</v>
      </c>
      <c r="D12">
        <f>COUNTIFS(Kickstarter!$F:$F, "canceled",Kickstarter!$R:$R, "plays",Kickstarter!$D:$D, "&gt;=45000", Kickstarter!$D:$D, "&lt;=49999")</f>
        <v>0</v>
      </c>
      <c r="E12">
        <f t="shared" si="1"/>
        <v>1</v>
      </c>
      <c r="F12" s="18">
        <f t="shared" si="2"/>
        <v>0</v>
      </c>
      <c r="G12" s="18">
        <f t="shared" si="0"/>
        <v>1</v>
      </c>
      <c r="H12" s="18">
        <f t="shared" si="0"/>
        <v>0</v>
      </c>
    </row>
    <row r="13" spans="1:8" x14ac:dyDescent="0.25">
      <c r="A13" t="s">
        <v>8418</v>
      </c>
      <c r="B13">
        <f>COUNTIFS(Kickstarter!$F:$F, "successful",Kickstarter!$R:$R, "plays",Kickstarter!$D:$D, "&gt;50000")</f>
        <v>2</v>
      </c>
      <c r="C13">
        <f>COUNTIFS(Kickstarter!$F:$F, "failed",Kickstarter!$R:$R, "plays",Kickstarter!$D:$D, "&gt;=50000")</f>
        <v>14</v>
      </c>
      <c r="D13">
        <f>COUNTIFS(Kickstarter!$F:$F, "canceled",Kickstarter!$R:$R, "plays",Kickstarter!$D:$D, "&lt;50000")</f>
        <v>0</v>
      </c>
      <c r="E13">
        <f t="shared" si="1"/>
        <v>16</v>
      </c>
      <c r="F13" s="18">
        <f t="shared" si="2"/>
        <v>0.125</v>
      </c>
      <c r="G13" s="18">
        <f t="shared" si="0"/>
        <v>0.875</v>
      </c>
      <c r="H13" s="18">
        <f t="shared" si="0"/>
        <v>0</v>
      </c>
    </row>
  </sheetData>
  <pageMargins left="0.7" right="0.7" top="0.75" bottom="0.75" header="0.3" footer="0.3"/>
  <ignoredErrors>
    <ignoredError sqref="C5:C12 C4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FC0B7-A05C-466E-9879-2A2225A05D91}">
  <dimension ref="A1:E18"/>
  <sheetViews>
    <sheetView topLeftCell="F1" workbookViewId="0">
      <selection activeCell="D5" sqref="D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8363</v>
      </c>
    </row>
    <row r="4" spans="1:5" x14ac:dyDescent="0.25">
      <c r="A4" s="12" t="s">
        <v>8362</v>
      </c>
      <c r="B4" s="12" t="s">
        <v>8360</v>
      </c>
    </row>
    <row r="5" spans="1:5" x14ac:dyDescent="0.25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6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6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6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6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6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6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6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6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6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6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6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6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61300-443B-4FE5-BB2B-0DBB29FAF1F4}">
  <dimension ref="A1:H14"/>
  <sheetViews>
    <sheetView workbookViewId="0">
      <selection activeCell="B2" sqref="B2"/>
    </sheetView>
  </sheetViews>
  <sheetFormatPr defaultRowHeight="15" x14ac:dyDescent="0.25"/>
  <cols>
    <col min="1" max="1" width="16.5703125" bestFit="1" customWidth="1"/>
    <col min="2" max="2" width="10.5703125" style="17" bestFit="1" customWidth="1"/>
    <col min="3" max="3" width="11.5703125" style="17" bestFit="1" customWidth="1"/>
  </cols>
  <sheetData>
    <row r="1" spans="1:8" x14ac:dyDescent="0.25">
      <c r="B1" s="17" t="s">
        <v>8388</v>
      </c>
      <c r="C1" s="17" t="s">
        <v>8389</v>
      </c>
      <c r="G1" s="17" t="s">
        <v>8388</v>
      </c>
      <c r="H1" s="17" t="s">
        <v>8389</v>
      </c>
    </row>
    <row r="2" spans="1:8" x14ac:dyDescent="0.25">
      <c r="A2" t="s">
        <v>8384</v>
      </c>
      <c r="B2" s="17" t="e">
        <f>AVERAGE(#REF!)</f>
        <v>#REF!</v>
      </c>
      <c r="C2" s="17" t="e">
        <f>AVERAGE(#REF!)</f>
        <v>#REF!</v>
      </c>
      <c r="F2" t="s">
        <v>8384</v>
      </c>
      <c r="G2" s="17" t="e">
        <f>AVERAGE(#REF!)</f>
        <v>#REF!</v>
      </c>
      <c r="H2" s="17" t="e">
        <f>AVERAGE(#REF!)</f>
        <v>#REF!</v>
      </c>
    </row>
    <row r="3" spans="1:8" x14ac:dyDescent="0.25">
      <c r="A3" t="s">
        <v>8385</v>
      </c>
      <c r="B3" s="17" t="e">
        <f>MEDIAN(#REF!)</f>
        <v>#REF!</v>
      </c>
      <c r="C3" s="17" t="e">
        <f>MEDIAN(#REF!)</f>
        <v>#REF!</v>
      </c>
      <c r="F3" t="s">
        <v>8385</v>
      </c>
      <c r="G3" s="17" t="e">
        <f>MEDIAN(#REF!)</f>
        <v>#REF!</v>
      </c>
      <c r="H3" s="17" t="e">
        <f>MEDIAN(#REF!)</f>
        <v>#REF!</v>
      </c>
    </row>
    <row r="4" spans="1:8" x14ac:dyDescent="0.25">
      <c r="A4" t="s">
        <v>8398</v>
      </c>
      <c r="B4" s="17" t="e">
        <f>_xlfn.STDEV.P(#REF!)</f>
        <v>#REF!</v>
      </c>
      <c r="C4" s="17" t="e">
        <f>_xlfn.STDEV.P(#REF!)</f>
        <v>#REF!</v>
      </c>
      <c r="G4" s="17"/>
      <c r="H4" s="17"/>
    </row>
    <row r="5" spans="1:8" x14ac:dyDescent="0.25">
      <c r="A5" t="s">
        <v>8392</v>
      </c>
      <c r="B5" s="17" t="e">
        <f>_xlfn.QUARTILE.EXC(#REF!,3)</f>
        <v>#REF!</v>
      </c>
      <c r="C5" s="17" t="e">
        <f>_xlfn.QUARTILE.EXC(#REF!,3)</f>
        <v>#REF!</v>
      </c>
      <c r="F5" t="s">
        <v>8390</v>
      </c>
      <c r="G5" s="17" t="e">
        <f>AVERAGE(#REF!)</f>
        <v>#REF!</v>
      </c>
      <c r="H5" s="17" t="e">
        <f>AVERAGE(#REF!)</f>
        <v>#REF!</v>
      </c>
    </row>
    <row r="6" spans="1:8" x14ac:dyDescent="0.25">
      <c r="A6" t="s">
        <v>8393</v>
      </c>
      <c r="B6" s="17" t="e">
        <f>_xlfn.QUARTILE.EXC(#REF!,1)</f>
        <v>#REF!</v>
      </c>
      <c r="C6" s="17" t="e">
        <f>_xlfn.QUARTILE.EXC(#REF!,1)</f>
        <v>#REF!</v>
      </c>
      <c r="F6" t="s">
        <v>8391</v>
      </c>
      <c r="G6" s="17" t="e">
        <f>MEDIAN(#REF!)</f>
        <v>#REF!</v>
      </c>
      <c r="H6" s="17" t="e">
        <f>MEDIAN(#REF!)</f>
        <v>#REF!</v>
      </c>
    </row>
    <row r="7" spans="1:8" x14ac:dyDescent="0.25">
      <c r="A7" t="s">
        <v>8394</v>
      </c>
      <c r="B7" s="17" t="e">
        <f>B5-B6</f>
        <v>#REF!</v>
      </c>
      <c r="C7" s="17" t="e">
        <f>C5-C6</f>
        <v>#REF!</v>
      </c>
    </row>
    <row r="9" spans="1:8" x14ac:dyDescent="0.25">
      <c r="A9" t="s">
        <v>8386</v>
      </c>
      <c r="B9" s="17" t="e">
        <f>AVERAGE(#REF!)</f>
        <v>#REF!</v>
      </c>
      <c r="C9" s="17" t="e">
        <f>AVERAGE(#REF!)</f>
        <v>#REF!</v>
      </c>
    </row>
    <row r="10" spans="1:8" x14ac:dyDescent="0.25">
      <c r="A10" t="s">
        <v>8387</v>
      </c>
      <c r="B10" s="17" t="e">
        <f>MEDIAN(#REF!)</f>
        <v>#REF!</v>
      </c>
      <c r="C10" s="17" t="e">
        <f>MEDIAN(#REF!)</f>
        <v>#REF!</v>
      </c>
    </row>
    <row r="11" spans="1:8" x14ac:dyDescent="0.25">
      <c r="A11" t="s">
        <v>8399</v>
      </c>
      <c r="B11" s="17" t="e">
        <f>_xlfn.STDEV.P(#REF!)</f>
        <v>#REF!</v>
      </c>
      <c r="C11" s="17" t="e">
        <f>_xlfn.STDEV.P(#REF!)</f>
        <v>#REF!</v>
      </c>
    </row>
    <row r="12" spans="1:8" x14ac:dyDescent="0.25">
      <c r="A12" t="s">
        <v>8395</v>
      </c>
      <c r="B12" s="17" t="e">
        <f>_xlfn.QUARTILE.EXC(#REF!,3)</f>
        <v>#REF!</v>
      </c>
      <c r="C12" s="17" t="e">
        <f>_xlfn.QUARTILE.EXC(#REF!,3)</f>
        <v>#REF!</v>
      </c>
    </row>
    <row r="13" spans="1:8" x14ac:dyDescent="0.25">
      <c r="A13" t="s">
        <v>8396</v>
      </c>
      <c r="B13" s="17" t="e">
        <f>_xlfn.QUARTILE.EXC(#REF!,1)</f>
        <v>#REF!</v>
      </c>
      <c r="C13" s="17" t="e">
        <f>_xlfn.QUARTILE.EXC(#REF!,1)</f>
        <v>#REF!</v>
      </c>
    </row>
    <row r="14" spans="1:8" x14ac:dyDescent="0.25">
      <c r="A14" t="s">
        <v>8397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38736-6B20-4319-AC03-4F5253D2AD1C}">
  <dimension ref="A2:F7"/>
  <sheetViews>
    <sheetView workbookViewId="0">
      <selection activeCell="C7" sqref="C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6" bestFit="1" customWidth="1"/>
    <col min="9" max="13" width="9" bestFit="1" customWidth="1"/>
    <col min="14" max="15" width="6" bestFit="1" customWidth="1"/>
    <col min="16" max="16" width="9" bestFit="1" customWidth="1"/>
    <col min="17" max="19" width="6" bestFit="1" customWidth="1"/>
    <col min="20" max="21" width="9" bestFit="1" customWidth="1"/>
    <col min="22" max="22" width="6" bestFit="1" customWidth="1"/>
    <col min="23" max="23" width="8" bestFit="1" customWidth="1"/>
    <col min="24" max="24" width="10" bestFit="1" customWidth="1"/>
    <col min="25" max="25" width="7" bestFit="1" customWidth="1"/>
    <col min="26" max="27" width="6" bestFit="1" customWidth="1"/>
    <col min="28" max="28" width="9" bestFit="1" customWidth="1"/>
    <col min="29" max="32" width="6" bestFit="1" customWidth="1"/>
    <col min="33" max="33" width="9" bestFit="1" customWidth="1"/>
    <col min="34" max="35" width="6" bestFit="1" customWidth="1"/>
    <col min="36" max="36" width="10" bestFit="1" customWidth="1"/>
    <col min="37" max="37" width="6" bestFit="1" customWidth="1"/>
    <col min="38" max="38" width="9" bestFit="1" customWidth="1"/>
    <col min="39" max="39" width="5" bestFit="1" customWidth="1"/>
    <col min="40" max="40" width="6" bestFit="1" customWidth="1"/>
    <col min="41" max="42" width="7" bestFit="1" customWidth="1"/>
    <col min="43" max="43" width="6" bestFit="1" customWidth="1"/>
    <col min="44" max="44" width="9" bestFit="1" customWidth="1"/>
    <col min="45" max="46" width="6" bestFit="1" customWidth="1"/>
    <col min="47" max="47" width="5" bestFit="1" customWidth="1"/>
    <col min="48" max="49" width="6" bestFit="1" customWidth="1"/>
    <col min="50" max="50" width="5" bestFit="1" customWidth="1"/>
    <col min="51" max="51" width="6" bestFit="1" customWidth="1"/>
    <col min="52" max="52" width="5" bestFit="1" customWidth="1"/>
    <col min="53" max="53" width="7" bestFit="1" customWidth="1"/>
    <col min="54" max="54" width="6" bestFit="1" customWidth="1"/>
    <col min="55" max="55" width="7" bestFit="1" customWidth="1"/>
    <col min="56" max="56" width="5" bestFit="1" customWidth="1"/>
    <col min="57" max="57" width="10" bestFit="1" customWidth="1"/>
    <col min="58" max="58" width="6" bestFit="1" customWidth="1"/>
    <col min="59" max="60" width="9" bestFit="1" customWidth="1"/>
    <col min="61" max="62" width="6" bestFit="1" customWidth="1"/>
    <col min="63" max="63" width="5" bestFit="1" customWidth="1"/>
    <col min="64" max="64" width="6" bestFit="1" customWidth="1"/>
    <col min="65" max="65" width="4" bestFit="1" customWidth="1"/>
    <col min="66" max="66" width="6" bestFit="1" customWidth="1"/>
    <col min="67" max="67" width="5" bestFit="1" customWidth="1"/>
    <col min="68" max="69" width="6" bestFit="1" customWidth="1"/>
    <col min="70" max="71" width="5" bestFit="1" customWidth="1"/>
    <col min="72" max="72" width="6" bestFit="1" customWidth="1"/>
    <col min="73" max="73" width="7" bestFit="1" customWidth="1"/>
    <col min="74" max="74" width="5" bestFit="1" customWidth="1"/>
    <col min="75" max="75" width="8" bestFit="1" customWidth="1"/>
    <col min="76" max="76" width="10" bestFit="1" customWidth="1"/>
    <col min="77" max="77" width="9" bestFit="1" customWidth="1"/>
    <col min="78" max="78" width="6" bestFit="1" customWidth="1"/>
    <col min="79" max="80" width="5" bestFit="1" customWidth="1"/>
    <col min="81" max="81" width="4" bestFit="1" customWidth="1"/>
    <col min="82" max="82" width="10" bestFit="1" customWidth="1"/>
    <col min="83" max="83" width="11" bestFit="1" customWidth="1"/>
    <col min="84" max="98" width="10" bestFit="1" customWidth="1"/>
    <col min="99" max="101" width="9" bestFit="1" customWidth="1"/>
    <col min="102" max="102" width="10" bestFit="1" customWidth="1"/>
    <col min="103" max="103" width="9" bestFit="1" customWidth="1"/>
    <col min="104" max="106" width="10" bestFit="1" customWidth="1"/>
    <col min="107" max="107" width="9" bestFit="1" customWidth="1"/>
    <col min="108" max="110" width="10" bestFit="1" customWidth="1"/>
    <col min="111" max="111" width="6" bestFit="1" customWidth="1"/>
    <col min="112" max="115" width="10" bestFit="1" customWidth="1"/>
    <col min="116" max="117" width="9" bestFit="1" customWidth="1"/>
    <col min="118" max="118" width="10" bestFit="1" customWidth="1"/>
    <col min="119" max="121" width="9" bestFit="1" customWidth="1"/>
    <col min="122" max="122" width="6" bestFit="1" customWidth="1"/>
    <col min="123" max="123" width="10" bestFit="1" customWidth="1"/>
    <col min="124" max="125" width="6" bestFit="1" customWidth="1"/>
    <col min="126" max="127" width="10" bestFit="1" customWidth="1"/>
    <col min="128" max="128" width="9" bestFit="1" customWidth="1"/>
    <col min="129" max="130" width="10" bestFit="1" customWidth="1"/>
    <col min="131" max="131" width="6" bestFit="1" customWidth="1"/>
    <col min="132" max="132" width="8" bestFit="1" customWidth="1"/>
    <col min="133" max="134" width="5" bestFit="1" customWidth="1"/>
    <col min="135" max="135" width="9" bestFit="1" customWidth="1"/>
    <col min="136" max="137" width="10" bestFit="1" customWidth="1"/>
    <col min="138" max="138" width="7" bestFit="1" customWidth="1"/>
    <col min="139" max="139" width="10" bestFit="1" customWidth="1"/>
    <col min="140" max="140" width="6" bestFit="1" customWidth="1"/>
    <col min="141" max="142" width="9" bestFit="1" customWidth="1"/>
    <col min="143" max="143" width="7" bestFit="1" customWidth="1"/>
    <col min="144" max="144" width="8" bestFit="1" customWidth="1"/>
    <col min="145" max="145" width="6" bestFit="1" customWidth="1"/>
    <col min="146" max="146" width="5" bestFit="1" customWidth="1"/>
    <col min="147" max="147" width="6" bestFit="1" customWidth="1"/>
    <col min="148" max="148" width="7" bestFit="1" customWidth="1"/>
    <col min="149" max="150" width="9" bestFit="1" customWidth="1"/>
    <col min="151" max="151" width="5" bestFit="1" customWidth="1"/>
    <col min="152" max="153" width="9" bestFit="1" customWidth="1"/>
    <col min="154" max="154" width="10" bestFit="1" customWidth="1"/>
    <col min="155" max="156" width="9" bestFit="1" customWidth="1"/>
    <col min="157" max="157" width="6" bestFit="1" customWidth="1"/>
    <col min="158" max="160" width="9" bestFit="1" customWidth="1"/>
    <col min="161" max="161" width="6" bestFit="1" customWidth="1"/>
    <col min="162" max="162" width="8" bestFit="1" customWidth="1"/>
    <col min="163" max="163" width="10" bestFit="1" customWidth="1"/>
    <col min="164" max="164" width="9" bestFit="1" customWidth="1"/>
    <col min="165" max="165" width="5" bestFit="1" customWidth="1"/>
    <col min="166" max="166" width="6" bestFit="1" customWidth="1"/>
    <col min="167" max="167" width="5" bestFit="1" customWidth="1"/>
    <col min="168" max="168" width="8" bestFit="1" customWidth="1"/>
    <col min="169" max="169" width="5" bestFit="1" customWidth="1"/>
    <col min="170" max="170" width="9" bestFit="1" customWidth="1"/>
    <col min="171" max="171" width="4" bestFit="1" customWidth="1"/>
    <col min="172" max="172" width="10" bestFit="1" customWidth="1"/>
    <col min="173" max="173" width="5" bestFit="1" customWidth="1"/>
    <col min="174" max="174" width="8" bestFit="1" customWidth="1"/>
    <col min="175" max="175" width="5" bestFit="1" customWidth="1"/>
    <col min="176" max="176" width="8" bestFit="1" customWidth="1"/>
    <col min="177" max="177" width="6" bestFit="1" customWidth="1"/>
    <col min="178" max="178" width="9" bestFit="1" customWidth="1"/>
    <col min="179" max="179" width="10" bestFit="1" customWidth="1"/>
    <col min="180" max="180" width="6" bestFit="1" customWidth="1"/>
    <col min="181" max="181" width="10" bestFit="1" customWidth="1"/>
    <col min="182" max="184" width="9" bestFit="1" customWidth="1"/>
    <col min="185" max="185" width="6" bestFit="1" customWidth="1"/>
    <col min="186" max="186" width="5" bestFit="1" customWidth="1"/>
    <col min="187" max="187" width="10" bestFit="1" customWidth="1"/>
    <col min="188" max="188" width="9" bestFit="1" customWidth="1"/>
    <col min="189" max="189" width="4" bestFit="1" customWidth="1"/>
    <col min="190" max="190" width="10" bestFit="1" customWidth="1"/>
    <col min="191" max="191" width="7" bestFit="1" customWidth="1"/>
    <col min="192" max="192" width="9" bestFit="1" customWidth="1"/>
    <col min="193" max="193" width="6" bestFit="1" customWidth="1"/>
    <col min="194" max="194" width="5" bestFit="1" customWidth="1"/>
    <col min="195" max="195" width="10" bestFit="1" customWidth="1"/>
    <col min="196" max="200" width="5" bestFit="1" customWidth="1"/>
    <col min="201" max="201" width="6" bestFit="1" customWidth="1"/>
    <col min="202" max="202" width="4" bestFit="1" customWidth="1"/>
    <col min="203" max="203" width="7" bestFit="1" customWidth="1"/>
    <col min="204" max="204" width="4" bestFit="1" customWidth="1"/>
    <col min="205" max="205" width="9" bestFit="1" customWidth="1"/>
    <col min="206" max="206" width="5" bestFit="1" customWidth="1"/>
    <col min="207" max="207" width="9" bestFit="1" customWidth="1"/>
    <col min="208" max="208" width="10" bestFit="1" customWidth="1"/>
    <col min="209" max="209" width="6" bestFit="1" customWidth="1"/>
    <col min="210" max="210" width="5" bestFit="1" customWidth="1"/>
    <col min="211" max="211" width="4" bestFit="1" customWidth="1"/>
    <col min="212" max="213" width="5" bestFit="1" customWidth="1"/>
    <col min="214" max="214" width="4" bestFit="1" customWidth="1"/>
    <col min="215" max="215" width="5" bestFit="1" customWidth="1"/>
    <col min="216" max="216" width="6" bestFit="1" customWidth="1"/>
    <col min="217" max="217" width="9" bestFit="1" customWidth="1"/>
    <col min="218" max="218" width="5" bestFit="1" customWidth="1"/>
    <col min="219" max="219" width="10" bestFit="1" customWidth="1"/>
    <col min="220" max="220" width="9" bestFit="1" customWidth="1"/>
    <col min="221" max="221" width="4" bestFit="1" customWidth="1"/>
    <col min="222" max="222" width="5" bestFit="1" customWidth="1"/>
    <col min="223" max="224" width="6" bestFit="1" customWidth="1"/>
    <col min="225" max="225" width="5" bestFit="1" customWidth="1"/>
    <col min="226" max="227" width="10" bestFit="1" customWidth="1"/>
    <col min="228" max="228" width="5" bestFit="1" customWidth="1"/>
    <col min="229" max="229" width="6" bestFit="1" customWidth="1"/>
    <col min="230" max="230" width="11" bestFit="1" customWidth="1"/>
    <col min="231" max="231" width="9" bestFit="1" customWidth="1"/>
    <col min="232" max="232" width="4" bestFit="1" customWidth="1"/>
    <col min="233" max="237" width="6" bestFit="1" customWidth="1"/>
    <col min="238" max="238" width="5" bestFit="1" customWidth="1"/>
    <col min="239" max="240" width="6" bestFit="1" customWidth="1"/>
    <col min="241" max="241" width="5" bestFit="1" customWidth="1"/>
    <col min="242" max="242" width="6" bestFit="1" customWidth="1"/>
    <col min="243" max="243" width="7" bestFit="1" customWidth="1"/>
    <col min="244" max="244" width="4" bestFit="1" customWidth="1"/>
    <col min="245" max="246" width="6" bestFit="1" customWidth="1"/>
    <col min="247" max="248" width="4" bestFit="1" customWidth="1"/>
    <col min="249" max="249" width="8" bestFit="1" customWidth="1"/>
    <col min="250" max="250" width="7" bestFit="1" customWidth="1"/>
    <col min="251" max="251" width="6" bestFit="1" customWidth="1"/>
    <col min="252" max="252" width="8" bestFit="1" customWidth="1"/>
    <col min="253" max="253" width="4" bestFit="1" customWidth="1"/>
    <col min="254" max="254" width="10" bestFit="1" customWidth="1"/>
    <col min="255" max="255" width="6" bestFit="1" customWidth="1"/>
    <col min="256" max="256" width="10" bestFit="1" customWidth="1"/>
    <col min="257" max="257" width="7" bestFit="1" customWidth="1"/>
    <col min="258" max="258" width="5" bestFit="1" customWidth="1"/>
    <col min="259" max="259" width="6" bestFit="1" customWidth="1"/>
    <col min="260" max="260" width="5" bestFit="1" customWidth="1"/>
    <col min="261" max="261" width="6" bestFit="1" customWidth="1"/>
    <col min="262" max="262" width="7" bestFit="1" customWidth="1"/>
    <col min="263" max="264" width="9" bestFit="1" customWidth="1"/>
    <col min="265" max="266" width="6" bestFit="1" customWidth="1"/>
    <col min="267" max="267" width="5" bestFit="1" customWidth="1"/>
    <col min="268" max="268" width="4" bestFit="1" customWidth="1"/>
    <col min="269" max="269" width="5" bestFit="1" customWidth="1"/>
    <col min="270" max="270" width="8" bestFit="1" customWidth="1"/>
    <col min="271" max="272" width="5" bestFit="1" customWidth="1"/>
    <col min="273" max="273" width="6" bestFit="1" customWidth="1"/>
    <col min="274" max="275" width="7" bestFit="1" customWidth="1"/>
    <col min="276" max="277" width="9" bestFit="1" customWidth="1"/>
    <col min="278" max="278" width="7" bestFit="1" customWidth="1"/>
    <col min="279" max="279" width="10" bestFit="1" customWidth="1"/>
    <col min="280" max="280" width="5" bestFit="1" customWidth="1"/>
    <col min="281" max="281" width="6" bestFit="1" customWidth="1"/>
    <col min="282" max="282" width="8" bestFit="1" customWidth="1"/>
    <col min="283" max="283" width="6" bestFit="1" customWidth="1"/>
    <col min="284" max="284" width="5" bestFit="1" customWidth="1"/>
    <col min="285" max="285" width="6" bestFit="1" customWidth="1"/>
    <col min="286" max="287" width="7" bestFit="1" customWidth="1"/>
    <col min="288" max="288" width="5" bestFit="1" customWidth="1"/>
    <col min="289" max="289" width="7" bestFit="1" customWidth="1"/>
    <col min="290" max="290" width="10" bestFit="1" customWidth="1"/>
    <col min="291" max="291" width="5" bestFit="1" customWidth="1"/>
    <col min="292" max="292" width="10" bestFit="1" customWidth="1"/>
    <col min="293" max="293" width="7" bestFit="1" customWidth="1"/>
    <col min="294" max="295" width="8" bestFit="1" customWidth="1"/>
    <col min="296" max="298" width="6" bestFit="1" customWidth="1"/>
    <col min="299" max="299" width="4" bestFit="1" customWidth="1"/>
    <col min="300" max="300" width="6" bestFit="1" customWidth="1"/>
    <col min="301" max="301" width="9" bestFit="1" customWidth="1"/>
    <col min="302" max="302" width="6" bestFit="1" customWidth="1"/>
    <col min="303" max="303" width="10" bestFit="1" customWidth="1"/>
    <col min="304" max="304" width="8" bestFit="1" customWidth="1"/>
    <col min="305" max="305" width="5" bestFit="1" customWidth="1"/>
    <col min="306" max="307" width="6" bestFit="1" customWidth="1"/>
    <col min="308" max="308" width="9" bestFit="1" customWidth="1"/>
    <col min="309" max="309" width="5" bestFit="1" customWidth="1"/>
    <col min="310" max="310" width="6" bestFit="1" customWidth="1"/>
    <col min="311" max="311" width="7" bestFit="1" customWidth="1"/>
    <col min="312" max="313" width="6" bestFit="1" customWidth="1"/>
    <col min="314" max="316" width="5" bestFit="1" customWidth="1"/>
    <col min="317" max="317" width="10" bestFit="1" customWidth="1"/>
    <col min="318" max="318" width="6" bestFit="1" customWidth="1"/>
    <col min="319" max="319" width="10" bestFit="1" customWidth="1"/>
    <col min="320" max="321" width="6" bestFit="1" customWidth="1"/>
    <col min="322" max="322" width="10" bestFit="1" customWidth="1"/>
    <col min="323" max="323" width="6" bestFit="1" customWidth="1"/>
    <col min="324" max="324" width="7" bestFit="1" customWidth="1"/>
    <col min="325" max="325" width="6" bestFit="1" customWidth="1"/>
    <col min="326" max="326" width="8" bestFit="1" customWidth="1"/>
    <col min="327" max="327" width="4" bestFit="1" customWidth="1"/>
    <col min="328" max="328" width="5" bestFit="1" customWidth="1"/>
    <col min="329" max="329" width="9" bestFit="1" customWidth="1"/>
    <col min="330" max="330" width="6" bestFit="1" customWidth="1"/>
    <col min="331" max="331" width="7" bestFit="1" customWidth="1"/>
    <col min="332" max="332" width="9" bestFit="1" customWidth="1"/>
    <col min="333" max="333" width="7" bestFit="1" customWidth="1"/>
    <col min="334" max="334" width="5" bestFit="1" customWidth="1"/>
    <col min="335" max="336" width="9" bestFit="1" customWidth="1"/>
    <col min="337" max="337" width="7" bestFit="1" customWidth="1"/>
    <col min="338" max="338" width="5" bestFit="1" customWidth="1"/>
    <col min="339" max="339" width="9" bestFit="1" customWidth="1"/>
    <col min="340" max="340" width="7" bestFit="1" customWidth="1"/>
    <col min="341" max="341" width="5" bestFit="1" customWidth="1"/>
    <col min="342" max="342" width="4" bestFit="1" customWidth="1"/>
    <col min="343" max="343" width="9" bestFit="1" customWidth="1"/>
    <col min="344" max="345" width="10" bestFit="1" customWidth="1"/>
    <col min="346" max="346" width="5" bestFit="1" customWidth="1"/>
    <col min="347" max="347" width="7" bestFit="1" customWidth="1"/>
    <col min="348" max="348" width="8" bestFit="1" customWidth="1"/>
    <col min="349" max="349" width="9" bestFit="1" customWidth="1"/>
    <col min="350" max="352" width="10" bestFit="1" customWidth="1"/>
    <col min="353" max="353" width="6" bestFit="1" customWidth="1"/>
    <col min="354" max="354" width="5" bestFit="1" customWidth="1"/>
    <col min="355" max="355" width="8" bestFit="1" customWidth="1"/>
    <col min="356" max="356" width="10" bestFit="1" customWidth="1"/>
    <col min="357" max="357" width="9" bestFit="1" customWidth="1"/>
    <col min="358" max="358" width="5" bestFit="1" customWidth="1"/>
    <col min="359" max="359" width="6" bestFit="1" customWidth="1"/>
    <col min="360" max="362" width="10" bestFit="1" customWidth="1"/>
    <col min="363" max="363" width="7" bestFit="1" customWidth="1"/>
    <col min="364" max="364" width="6" bestFit="1" customWidth="1"/>
    <col min="365" max="365" width="9" bestFit="1" customWidth="1"/>
    <col min="366" max="366" width="7" bestFit="1" customWidth="1"/>
    <col min="367" max="367" width="6" bestFit="1" customWidth="1"/>
    <col min="368" max="368" width="8" bestFit="1" customWidth="1"/>
    <col min="369" max="369" width="6" bestFit="1" customWidth="1"/>
    <col min="370" max="370" width="7" bestFit="1" customWidth="1"/>
    <col min="371" max="371" width="5" bestFit="1" customWidth="1"/>
    <col min="372" max="372" width="7" bestFit="1" customWidth="1"/>
    <col min="373" max="373" width="5" bestFit="1" customWidth="1"/>
    <col min="374" max="375" width="11" bestFit="1" customWidth="1"/>
    <col min="376" max="376" width="9" bestFit="1" customWidth="1"/>
    <col min="377" max="377" width="7" bestFit="1" customWidth="1"/>
    <col min="378" max="378" width="8" bestFit="1" customWidth="1"/>
    <col min="379" max="379" width="12" bestFit="1" customWidth="1"/>
    <col min="380" max="380" width="7" bestFit="1" customWidth="1"/>
    <col min="381" max="381" width="9" bestFit="1" customWidth="1"/>
    <col min="382" max="382" width="6" bestFit="1" customWidth="1"/>
    <col min="383" max="383" width="9" bestFit="1" customWidth="1"/>
    <col min="384" max="385" width="6" bestFit="1" customWidth="1"/>
    <col min="386" max="387" width="9" bestFit="1" customWidth="1"/>
    <col min="388" max="389" width="6" bestFit="1" customWidth="1"/>
    <col min="390" max="390" width="8" bestFit="1" customWidth="1"/>
    <col min="391" max="391" width="6" bestFit="1" customWidth="1"/>
    <col min="392" max="392" width="8" bestFit="1" customWidth="1"/>
    <col min="393" max="393" width="10" bestFit="1" customWidth="1"/>
    <col min="394" max="394" width="6" bestFit="1" customWidth="1"/>
    <col min="395" max="398" width="9" bestFit="1" customWidth="1"/>
    <col min="399" max="399" width="10" bestFit="1" customWidth="1"/>
    <col min="400" max="400" width="7" bestFit="1" customWidth="1"/>
    <col min="401" max="401" width="10" bestFit="1" customWidth="1"/>
    <col min="402" max="404" width="6" bestFit="1" customWidth="1"/>
    <col min="405" max="405" width="9" bestFit="1" customWidth="1"/>
    <col min="406" max="406" width="6" bestFit="1" customWidth="1"/>
    <col min="407" max="407" width="9" bestFit="1" customWidth="1"/>
    <col min="408" max="408" width="7" bestFit="1" customWidth="1"/>
    <col min="409" max="410" width="6" bestFit="1" customWidth="1"/>
    <col min="411" max="412" width="9" bestFit="1" customWidth="1"/>
    <col min="413" max="413" width="11" bestFit="1" customWidth="1"/>
    <col min="414" max="414" width="10" bestFit="1" customWidth="1"/>
    <col min="415" max="415" width="7" bestFit="1" customWidth="1"/>
    <col min="416" max="416" width="6" bestFit="1" customWidth="1"/>
    <col min="417" max="417" width="7" bestFit="1" customWidth="1"/>
    <col min="418" max="418" width="8" bestFit="1" customWidth="1"/>
    <col min="419" max="421" width="6" bestFit="1" customWidth="1"/>
    <col min="422" max="422" width="9" bestFit="1" customWidth="1"/>
    <col min="423" max="423" width="6" bestFit="1" customWidth="1"/>
    <col min="424" max="424" width="10" bestFit="1" customWidth="1"/>
    <col min="425" max="426" width="6" bestFit="1" customWidth="1"/>
    <col min="427" max="429" width="9" bestFit="1" customWidth="1"/>
    <col min="430" max="430" width="8" bestFit="1" customWidth="1"/>
    <col min="431" max="432" width="6" bestFit="1" customWidth="1"/>
    <col min="433" max="433" width="9" bestFit="1" customWidth="1"/>
    <col min="434" max="434" width="6" bestFit="1" customWidth="1"/>
    <col min="435" max="435" width="7" bestFit="1" customWidth="1"/>
    <col min="436" max="439" width="6" bestFit="1" customWidth="1"/>
    <col min="440" max="440" width="8" bestFit="1" customWidth="1"/>
    <col min="441" max="442" width="9" bestFit="1" customWidth="1"/>
    <col min="443" max="443" width="7" bestFit="1" customWidth="1"/>
    <col min="444" max="445" width="9" bestFit="1" customWidth="1"/>
    <col min="446" max="446" width="10" bestFit="1" customWidth="1"/>
    <col min="447" max="447" width="6" bestFit="1" customWidth="1"/>
    <col min="448" max="450" width="9" bestFit="1" customWidth="1"/>
    <col min="451" max="451" width="10" bestFit="1" customWidth="1"/>
    <col min="452" max="452" width="9" bestFit="1" customWidth="1"/>
    <col min="453" max="453" width="6" bestFit="1" customWidth="1"/>
    <col min="454" max="454" width="7" bestFit="1" customWidth="1"/>
    <col min="455" max="455" width="10" bestFit="1" customWidth="1"/>
    <col min="456" max="456" width="7" bestFit="1" customWidth="1"/>
    <col min="457" max="457" width="6" bestFit="1" customWidth="1"/>
    <col min="458" max="458" width="10" bestFit="1" customWidth="1"/>
    <col min="459" max="459" width="6" bestFit="1" customWidth="1"/>
    <col min="460" max="461" width="10" bestFit="1" customWidth="1"/>
    <col min="462" max="462" width="7" bestFit="1" customWidth="1"/>
    <col min="463" max="465" width="10" bestFit="1" customWidth="1"/>
    <col min="466" max="466" width="7" bestFit="1" customWidth="1"/>
    <col min="467" max="467" width="9" bestFit="1" customWidth="1"/>
    <col min="468" max="469" width="10" bestFit="1" customWidth="1"/>
    <col min="470" max="471" width="7" bestFit="1" customWidth="1"/>
    <col min="472" max="472" width="8" bestFit="1" customWidth="1"/>
    <col min="473" max="473" width="10" bestFit="1" customWidth="1"/>
    <col min="474" max="476" width="9" bestFit="1" customWidth="1"/>
    <col min="477" max="477" width="7" bestFit="1" customWidth="1"/>
    <col min="478" max="478" width="10" bestFit="1" customWidth="1"/>
    <col min="479" max="480" width="7" bestFit="1" customWidth="1"/>
    <col min="481" max="481" width="10" bestFit="1" customWidth="1"/>
    <col min="482" max="482" width="7" bestFit="1" customWidth="1"/>
    <col min="483" max="483" width="10" bestFit="1" customWidth="1"/>
    <col min="484" max="484" width="7" bestFit="1" customWidth="1"/>
    <col min="485" max="485" width="10" bestFit="1" customWidth="1"/>
    <col min="486" max="486" width="7" bestFit="1" customWidth="1"/>
    <col min="487" max="491" width="10" bestFit="1" customWidth="1"/>
    <col min="492" max="492" width="9" bestFit="1" customWidth="1"/>
    <col min="493" max="493" width="7" bestFit="1" customWidth="1"/>
    <col min="494" max="494" width="11" bestFit="1" customWidth="1"/>
    <col min="495" max="495" width="7" bestFit="1" customWidth="1"/>
    <col min="496" max="496" width="10" bestFit="1" customWidth="1"/>
    <col min="497" max="497" width="7" bestFit="1" customWidth="1"/>
    <col min="498" max="499" width="10" bestFit="1" customWidth="1"/>
    <col min="500" max="500" width="9" bestFit="1" customWidth="1"/>
    <col min="501" max="502" width="10" bestFit="1" customWidth="1"/>
    <col min="503" max="503" width="11" bestFit="1" customWidth="1"/>
    <col min="504" max="504" width="12" bestFit="1" customWidth="1"/>
    <col min="505" max="1828" width="9.140625" bestFit="1" customWidth="1"/>
    <col min="1829" max="2464" width="10.140625" bestFit="1" customWidth="1"/>
    <col min="2465" max="2546" width="11.140625" bestFit="1" customWidth="1"/>
    <col min="2547" max="2549" width="12.7109375" bestFit="1" customWidth="1"/>
    <col min="2550" max="2550" width="11.28515625" bestFit="1" customWidth="1"/>
    <col min="2551" max="2551" width="15" bestFit="1" customWidth="1"/>
    <col min="2552" max="2552" width="18" bestFit="1" customWidth="1"/>
    <col min="2553" max="2553" width="15" bestFit="1" customWidth="1"/>
    <col min="2554" max="2554" width="18" bestFit="1" customWidth="1"/>
    <col min="2555" max="2555" width="15" bestFit="1" customWidth="1"/>
    <col min="2556" max="2556" width="18" bestFit="1" customWidth="1"/>
    <col min="2557" max="2557" width="15" bestFit="1" customWidth="1"/>
    <col min="2558" max="2558" width="18" bestFit="1" customWidth="1"/>
    <col min="2559" max="2559" width="15" bestFit="1" customWidth="1"/>
    <col min="2560" max="2560" width="18" bestFit="1" customWidth="1"/>
    <col min="2561" max="2561" width="15" bestFit="1" customWidth="1"/>
    <col min="2562" max="2562" width="18" bestFit="1" customWidth="1"/>
    <col min="2563" max="2563" width="15" bestFit="1" customWidth="1"/>
    <col min="2564" max="2564" width="18" bestFit="1" customWidth="1"/>
    <col min="2565" max="2565" width="15" bestFit="1" customWidth="1"/>
    <col min="2566" max="2566" width="18" bestFit="1" customWidth="1"/>
    <col min="2567" max="2567" width="15" bestFit="1" customWidth="1"/>
    <col min="2568" max="2568" width="18" bestFit="1" customWidth="1"/>
    <col min="2569" max="2569" width="15" bestFit="1" customWidth="1"/>
    <col min="2570" max="2570" width="18" bestFit="1" customWidth="1"/>
    <col min="2571" max="2571" width="15" bestFit="1" customWidth="1"/>
    <col min="2572" max="2572" width="18" bestFit="1" customWidth="1"/>
    <col min="2573" max="2573" width="15" bestFit="1" customWidth="1"/>
    <col min="2574" max="2574" width="18" bestFit="1" customWidth="1"/>
    <col min="2575" max="2575" width="15" bestFit="1" customWidth="1"/>
    <col min="2576" max="2576" width="18" bestFit="1" customWidth="1"/>
    <col min="2577" max="2577" width="15" bestFit="1" customWidth="1"/>
    <col min="2578" max="2578" width="18" bestFit="1" customWidth="1"/>
    <col min="2579" max="2579" width="15" bestFit="1" customWidth="1"/>
    <col min="2580" max="2580" width="18" bestFit="1" customWidth="1"/>
    <col min="2581" max="2581" width="15" bestFit="1" customWidth="1"/>
    <col min="2582" max="2582" width="18" bestFit="1" customWidth="1"/>
    <col min="2583" max="2583" width="15" bestFit="1" customWidth="1"/>
    <col min="2584" max="2584" width="18" bestFit="1" customWidth="1"/>
    <col min="2585" max="2585" width="15" bestFit="1" customWidth="1"/>
    <col min="2586" max="2586" width="18" bestFit="1" customWidth="1"/>
    <col min="2587" max="2587" width="15" bestFit="1" customWidth="1"/>
    <col min="2588" max="2588" width="18" bestFit="1" customWidth="1"/>
    <col min="2589" max="2589" width="15" bestFit="1" customWidth="1"/>
    <col min="2590" max="2590" width="18" bestFit="1" customWidth="1"/>
    <col min="2591" max="2591" width="15" bestFit="1" customWidth="1"/>
    <col min="2592" max="2592" width="18" bestFit="1" customWidth="1"/>
    <col min="2593" max="2593" width="15" bestFit="1" customWidth="1"/>
    <col min="2594" max="2594" width="18" bestFit="1" customWidth="1"/>
    <col min="2595" max="2595" width="15" bestFit="1" customWidth="1"/>
    <col min="2596" max="2596" width="18" bestFit="1" customWidth="1"/>
    <col min="2597" max="2597" width="15" bestFit="1" customWidth="1"/>
    <col min="2598" max="2598" width="18" bestFit="1" customWidth="1"/>
    <col min="2599" max="2599" width="15" bestFit="1" customWidth="1"/>
    <col min="2600" max="2600" width="18" bestFit="1" customWidth="1"/>
    <col min="2601" max="2601" width="15" bestFit="1" customWidth="1"/>
    <col min="2602" max="2602" width="18" bestFit="1" customWidth="1"/>
    <col min="2603" max="2603" width="15" bestFit="1" customWidth="1"/>
    <col min="2604" max="2604" width="18" bestFit="1" customWidth="1"/>
    <col min="2605" max="2605" width="15" bestFit="1" customWidth="1"/>
    <col min="2606" max="2606" width="18" bestFit="1" customWidth="1"/>
    <col min="2607" max="2607" width="15" bestFit="1" customWidth="1"/>
    <col min="2608" max="2608" width="18" bestFit="1" customWidth="1"/>
    <col min="2609" max="2609" width="15" bestFit="1" customWidth="1"/>
    <col min="2610" max="2610" width="18" bestFit="1" customWidth="1"/>
    <col min="2611" max="2611" width="15" bestFit="1" customWidth="1"/>
    <col min="2612" max="2612" width="18" bestFit="1" customWidth="1"/>
    <col min="2613" max="2613" width="15" bestFit="1" customWidth="1"/>
    <col min="2614" max="2614" width="18" bestFit="1" customWidth="1"/>
    <col min="2615" max="2615" width="15" bestFit="1" customWidth="1"/>
    <col min="2616" max="2616" width="18" bestFit="1" customWidth="1"/>
    <col min="2617" max="2617" width="15" bestFit="1" customWidth="1"/>
    <col min="2618" max="2618" width="18" bestFit="1" customWidth="1"/>
    <col min="2619" max="2619" width="15" bestFit="1" customWidth="1"/>
    <col min="2620" max="2620" width="18" bestFit="1" customWidth="1"/>
    <col min="2621" max="2621" width="15" bestFit="1" customWidth="1"/>
    <col min="2622" max="2622" width="18" bestFit="1" customWidth="1"/>
    <col min="2623" max="2623" width="15" bestFit="1" customWidth="1"/>
    <col min="2624" max="2624" width="18" bestFit="1" customWidth="1"/>
    <col min="2625" max="2625" width="15" bestFit="1" customWidth="1"/>
    <col min="2626" max="2626" width="18" bestFit="1" customWidth="1"/>
    <col min="2627" max="2627" width="15" bestFit="1" customWidth="1"/>
    <col min="2628" max="2628" width="18" bestFit="1" customWidth="1"/>
    <col min="2629" max="2629" width="15" bestFit="1" customWidth="1"/>
    <col min="2630" max="2630" width="18" bestFit="1" customWidth="1"/>
    <col min="2631" max="2631" width="15" bestFit="1" customWidth="1"/>
    <col min="2632" max="2632" width="18" bestFit="1" customWidth="1"/>
    <col min="2633" max="2633" width="15" bestFit="1" customWidth="1"/>
    <col min="2634" max="2634" width="18" bestFit="1" customWidth="1"/>
    <col min="2635" max="2635" width="15" bestFit="1" customWidth="1"/>
    <col min="2636" max="2636" width="18" bestFit="1" customWidth="1"/>
    <col min="2637" max="2637" width="15" bestFit="1" customWidth="1"/>
    <col min="2638" max="2638" width="18" bestFit="1" customWidth="1"/>
    <col min="2639" max="2639" width="15" bestFit="1" customWidth="1"/>
    <col min="2640" max="2640" width="18" bestFit="1" customWidth="1"/>
    <col min="2641" max="2641" width="15" bestFit="1" customWidth="1"/>
    <col min="2642" max="2642" width="18" bestFit="1" customWidth="1"/>
    <col min="2643" max="2643" width="15" bestFit="1" customWidth="1"/>
    <col min="2644" max="2644" width="18" bestFit="1" customWidth="1"/>
    <col min="2645" max="2645" width="15" bestFit="1" customWidth="1"/>
    <col min="2646" max="2646" width="18" bestFit="1" customWidth="1"/>
    <col min="2647" max="2647" width="15" bestFit="1" customWidth="1"/>
    <col min="2648" max="2648" width="18" bestFit="1" customWidth="1"/>
    <col min="2649" max="2649" width="15" bestFit="1" customWidth="1"/>
    <col min="2650" max="2650" width="18" bestFit="1" customWidth="1"/>
    <col min="2651" max="2651" width="15" bestFit="1" customWidth="1"/>
    <col min="2652" max="2652" width="18" bestFit="1" customWidth="1"/>
    <col min="2653" max="2653" width="15" bestFit="1" customWidth="1"/>
    <col min="2654" max="2654" width="18" bestFit="1" customWidth="1"/>
    <col min="2655" max="2655" width="15" bestFit="1" customWidth="1"/>
    <col min="2656" max="2656" width="18" bestFit="1" customWidth="1"/>
    <col min="2657" max="2657" width="15" bestFit="1" customWidth="1"/>
    <col min="2658" max="2658" width="18" bestFit="1" customWidth="1"/>
    <col min="2659" max="2659" width="15" bestFit="1" customWidth="1"/>
    <col min="2660" max="2660" width="18" bestFit="1" customWidth="1"/>
    <col min="2661" max="2661" width="15" bestFit="1" customWidth="1"/>
    <col min="2662" max="2662" width="18" bestFit="1" customWidth="1"/>
    <col min="2663" max="2663" width="15" bestFit="1" customWidth="1"/>
    <col min="2664" max="2664" width="18" bestFit="1" customWidth="1"/>
    <col min="2665" max="2665" width="15" bestFit="1" customWidth="1"/>
    <col min="2666" max="2666" width="18" bestFit="1" customWidth="1"/>
    <col min="2667" max="2667" width="15" bestFit="1" customWidth="1"/>
    <col min="2668" max="2668" width="18" bestFit="1" customWidth="1"/>
    <col min="2669" max="2669" width="15" bestFit="1" customWidth="1"/>
    <col min="2670" max="2670" width="18" bestFit="1" customWidth="1"/>
    <col min="2671" max="2671" width="15" bestFit="1" customWidth="1"/>
    <col min="2672" max="2672" width="18" bestFit="1" customWidth="1"/>
    <col min="2673" max="2673" width="15" bestFit="1" customWidth="1"/>
    <col min="2674" max="2674" width="18" bestFit="1" customWidth="1"/>
    <col min="2675" max="2675" width="15" bestFit="1" customWidth="1"/>
    <col min="2676" max="2676" width="18" bestFit="1" customWidth="1"/>
    <col min="2677" max="2677" width="15" bestFit="1" customWidth="1"/>
    <col min="2678" max="2678" width="18" bestFit="1" customWidth="1"/>
    <col min="2679" max="2679" width="15" bestFit="1" customWidth="1"/>
    <col min="2680" max="2680" width="18" bestFit="1" customWidth="1"/>
    <col min="2681" max="2681" width="15" bestFit="1" customWidth="1"/>
    <col min="2682" max="2682" width="18" bestFit="1" customWidth="1"/>
    <col min="2683" max="2683" width="15" bestFit="1" customWidth="1"/>
    <col min="2684" max="2684" width="18" bestFit="1" customWidth="1"/>
    <col min="2685" max="2685" width="15" bestFit="1" customWidth="1"/>
    <col min="2686" max="2686" width="18" bestFit="1" customWidth="1"/>
    <col min="2687" max="2687" width="15" bestFit="1" customWidth="1"/>
    <col min="2688" max="2688" width="18" bestFit="1" customWidth="1"/>
    <col min="2689" max="2689" width="15" bestFit="1" customWidth="1"/>
    <col min="2690" max="2690" width="18" bestFit="1" customWidth="1"/>
    <col min="2691" max="2691" width="15" bestFit="1" customWidth="1"/>
    <col min="2692" max="2692" width="18" bestFit="1" customWidth="1"/>
    <col min="2693" max="2693" width="15" bestFit="1" customWidth="1"/>
    <col min="2694" max="2694" width="18" bestFit="1" customWidth="1"/>
    <col min="2695" max="2695" width="15" bestFit="1" customWidth="1"/>
    <col min="2696" max="2696" width="18" bestFit="1" customWidth="1"/>
    <col min="2697" max="2697" width="15" bestFit="1" customWidth="1"/>
    <col min="2698" max="2698" width="18" bestFit="1" customWidth="1"/>
    <col min="2699" max="2699" width="15" bestFit="1" customWidth="1"/>
    <col min="2700" max="2700" width="18" bestFit="1" customWidth="1"/>
    <col min="2701" max="2701" width="15" bestFit="1" customWidth="1"/>
    <col min="2702" max="2702" width="18" bestFit="1" customWidth="1"/>
    <col min="2703" max="2703" width="15" bestFit="1" customWidth="1"/>
    <col min="2704" max="2704" width="18" bestFit="1" customWidth="1"/>
    <col min="2705" max="2705" width="15" bestFit="1" customWidth="1"/>
    <col min="2706" max="2706" width="18" bestFit="1" customWidth="1"/>
    <col min="2707" max="2707" width="15" bestFit="1" customWidth="1"/>
    <col min="2708" max="2708" width="18" bestFit="1" customWidth="1"/>
    <col min="2709" max="2709" width="15" bestFit="1" customWidth="1"/>
    <col min="2710" max="2710" width="18" bestFit="1" customWidth="1"/>
    <col min="2711" max="2711" width="15" bestFit="1" customWidth="1"/>
    <col min="2712" max="2712" width="18" bestFit="1" customWidth="1"/>
    <col min="2713" max="2713" width="15" bestFit="1" customWidth="1"/>
    <col min="2714" max="2714" width="18" bestFit="1" customWidth="1"/>
    <col min="2715" max="2715" width="15" bestFit="1" customWidth="1"/>
    <col min="2716" max="2716" width="18" bestFit="1" customWidth="1"/>
    <col min="2717" max="2717" width="15" bestFit="1" customWidth="1"/>
    <col min="2718" max="2718" width="18" bestFit="1" customWidth="1"/>
    <col min="2719" max="2719" width="15" bestFit="1" customWidth="1"/>
    <col min="2720" max="2720" width="18" bestFit="1" customWidth="1"/>
    <col min="2721" max="2721" width="15" bestFit="1" customWidth="1"/>
    <col min="2722" max="2722" width="18" bestFit="1" customWidth="1"/>
    <col min="2723" max="2723" width="15" bestFit="1" customWidth="1"/>
    <col min="2724" max="2724" width="18" bestFit="1" customWidth="1"/>
    <col min="2725" max="2725" width="15" bestFit="1" customWidth="1"/>
    <col min="2726" max="2726" width="18" bestFit="1" customWidth="1"/>
    <col min="2727" max="2727" width="15" bestFit="1" customWidth="1"/>
    <col min="2728" max="2728" width="18" bestFit="1" customWidth="1"/>
    <col min="2729" max="2729" width="15" bestFit="1" customWidth="1"/>
    <col min="2730" max="2730" width="18" bestFit="1" customWidth="1"/>
    <col min="2731" max="2731" width="15" bestFit="1" customWidth="1"/>
    <col min="2732" max="2732" width="18" bestFit="1" customWidth="1"/>
    <col min="2733" max="2733" width="15" bestFit="1" customWidth="1"/>
    <col min="2734" max="2734" width="18" bestFit="1" customWidth="1"/>
    <col min="2735" max="2735" width="15" bestFit="1" customWidth="1"/>
    <col min="2736" max="2736" width="18" bestFit="1" customWidth="1"/>
    <col min="2737" max="2737" width="15" bestFit="1" customWidth="1"/>
    <col min="2738" max="2738" width="18" bestFit="1" customWidth="1"/>
    <col min="2739" max="2739" width="15" bestFit="1" customWidth="1"/>
    <col min="2740" max="2740" width="18" bestFit="1" customWidth="1"/>
    <col min="2741" max="2741" width="15" bestFit="1" customWidth="1"/>
    <col min="2742" max="2742" width="18" bestFit="1" customWidth="1"/>
    <col min="2743" max="2743" width="15" bestFit="1" customWidth="1"/>
    <col min="2744" max="2744" width="18" bestFit="1" customWidth="1"/>
    <col min="2745" max="2745" width="15" bestFit="1" customWidth="1"/>
    <col min="2746" max="2746" width="18" bestFit="1" customWidth="1"/>
    <col min="2747" max="2747" width="15" bestFit="1" customWidth="1"/>
    <col min="2748" max="2748" width="18" bestFit="1" customWidth="1"/>
    <col min="2749" max="2749" width="15" bestFit="1" customWidth="1"/>
    <col min="2750" max="2750" width="18" bestFit="1" customWidth="1"/>
    <col min="2751" max="2751" width="15" bestFit="1" customWidth="1"/>
    <col min="2752" max="2752" width="18" bestFit="1" customWidth="1"/>
    <col min="2753" max="2753" width="15" bestFit="1" customWidth="1"/>
    <col min="2754" max="2754" width="18" bestFit="1" customWidth="1"/>
    <col min="2755" max="2755" width="15" bestFit="1" customWidth="1"/>
    <col min="2756" max="2756" width="18" bestFit="1" customWidth="1"/>
    <col min="2757" max="2757" width="15" bestFit="1" customWidth="1"/>
    <col min="2758" max="2758" width="18" bestFit="1" customWidth="1"/>
    <col min="2759" max="2759" width="15" bestFit="1" customWidth="1"/>
    <col min="2760" max="2760" width="18" bestFit="1" customWidth="1"/>
    <col min="2761" max="2761" width="15" bestFit="1" customWidth="1"/>
    <col min="2762" max="2762" width="18" bestFit="1" customWidth="1"/>
    <col min="2763" max="2763" width="15" bestFit="1" customWidth="1"/>
    <col min="2764" max="2764" width="18" bestFit="1" customWidth="1"/>
    <col min="2765" max="2765" width="15" bestFit="1" customWidth="1"/>
    <col min="2766" max="2766" width="18" bestFit="1" customWidth="1"/>
    <col min="2767" max="2767" width="15" bestFit="1" customWidth="1"/>
    <col min="2768" max="2768" width="18" bestFit="1" customWidth="1"/>
    <col min="2769" max="2769" width="15" bestFit="1" customWidth="1"/>
    <col min="2770" max="2770" width="18" bestFit="1" customWidth="1"/>
    <col min="2771" max="2771" width="15" bestFit="1" customWidth="1"/>
    <col min="2772" max="2772" width="18" bestFit="1" customWidth="1"/>
    <col min="2773" max="2773" width="15" bestFit="1" customWidth="1"/>
    <col min="2774" max="2774" width="18" bestFit="1" customWidth="1"/>
    <col min="2775" max="2775" width="15" bestFit="1" customWidth="1"/>
    <col min="2776" max="2776" width="18" bestFit="1" customWidth="1"/>
    <col min="2777" max="2777" width="15" bestFit="1" customWidth="1"/>
    <col min="2778" max="2778" width="18" bestFit="1" customWidth="1"/>
    <col min="2779" max="2779" width="15" bestFit="1" customWidth="1"/>
    <col min="2780" max="2780" width="18" bestFit="1" customWidth="1"/>
    <col min="2781" max="2781" width="15" bestFit="1" customWidth="1"/>
    <col min="2782" max="2782" width="18" bestFit="1" customWidth="1"/>
    <col min="2783" max="2783" width="15" bestFit="1" customWidth="1"/>
    <col min="2784" max="2784" width="18" bestFit="1" customWidth="1"/>
    <col min="2785" max="2785" width="15" bestFit="1" customWidth="1"/>
    <col min="2786" max="2786" width="18" bestFit="1" customWidth="1"/>
    <col min="2787" max="2787" width="15" bestFit="1" customWidth="1"/>
    <col min="2788" max="2788" width="18" bestFit="1" customWidth="1"/>
    <col min="2789" max="2789" width="15" bestFit="1" customWidth="1"/>
    <col min="2790" max="2790" width="18" bestFit="1" customWidth="1"/>
    <col min="2791" max="2791" width="15" bestFit="1" customWidth="1"/>
    <col min="2792" max="2792" width="18" bestFit="1" customWidth="1"/>
    <col min="2793" max="2793" width="15" bestFit="1" customWidth="1"/>
    <col min="2794" max="2794" width="18" bestFit="1" customWidth="1"/>
    <col min="2795" max="2795" width="15" bestFit="1" customWidth="1"/>
    <col min="2796" max="2796" width="18" bestFit="1" customWidth="1"/>
    <col min="2797" max="2797" width="15" bestFit="1" customWidth="1"/>
    <col min="2798" max="2798" width="18" bestFit="1" customWidth="1"/>
    <col min="2799" max="2799" width="15" bestFit="1" customWidth="1"/>
    <col min="2800" max="2800" width="18" bestFit="1" customWidth="1"/>
    <col min="2801" max="2801" width="15" bestFit="1" customWidth="1"/>
    <col min="2802" max="2802" width="18" bestFit="1" customWidth="1"/>
    <col min="2803" max="2803" width="15" bestFit="1" customWidth="1"/>
    <col min="2804" max="2804" width="18" bestFit="1" customWidth="1"/>
    <col min="2805" max="2805" width="15" bestFit="1" customWidth="1"/>
    <col min="2806" max="2806" width="18" bestFit="1" customWidth="1"/>
    <col min="2807" max="2807" width="15" bestFit="1" customWidth="1"/>
    <col min="2808" max="2808" width="18" bestFit="1" customWidth="1"/>
    <col min="2809" max="2809" width="15" bestFit="1" customWidth="1"/>
    <col min="2810" max="2810" width="18" bestFit="1" customWidth="1"/>
    <col min="2811" max="2811" width="15" bestFit="1" customWidth="1"/>
    <col min="2812" max="2812" width="18" bestFit="1" customWidth="1"/>
    <col min="2813" max="2813" width="15" bestFit="1" customWidth="1"/>
    <col min="2814" max="2814" width="18" bestFit="1" customWidth="1"/>
    <col min="2815" max="2815" width="15" bestFit="1" customWidth="1"/>
    <col min="2816" max="2816" width="18" bestFit="1" customWidth="1"/>
    <col min="2817" max="2817" width="15" bestFit="1" customWidth="1"/>
    <col min="2818" max="2818" width="18" bestFit="1" customWidth="1"/>
    <col min="2819" max="2819" width="15" bestFit="1" customWidth="1"/>
    <col min="2820" max="2820" width="18" bestFit="1" customWidth="1"/>
    <col min="2821" max="2821" width="15" bestFit="1" customWidth="1"/>
    <col min="2822" max="2822" width="18" bestFit="1" customWidth="1"/>
    <col min="2823" max="2823" width="15" bestFit="1" customWidth="1"/>
    <col min="2824" max="2824" width="18" bestFit="1" customWidth="1"/>
    <col min="2825" max="2825" width="15" bestFit="1" customWidth="1"/>
    <col min="2826" max="2826" width="18" bestFit="1" customWidth="1"/>
    <col min="2827" max="2827" width="15" bestFit="1" customWidth="1"/>
    <col min="2828" max="2828" width="18" bestFit="1" customWidth="1"/>
    <col min="2829" max="2829" width="15" bestFit="1" customWidth="1"/>
    <col min="2830" max="2830" width="18" bestFit="1" customWidth="1"/>
    <col min="2831" max="2831" width="15" bestFit="1" customWidth="1"/>
    <col min="2832" max="2832" width="18" bestFit="1" customWidth="1"/>
    <col min="2833" max="2833" width="15" bestFit="1" customWidth="1"/>
    <col min="2834" max="2834" width="18" bestFit="1" customWidth="1"/>
    <col min="2835" max="2835" width="15" bestFit="1" customWidth="1"/>
    <col min="2836" max="2836" width="18" bestFit="1" customWidth="1"/>
    <col min="2837" max="2837" width="15" bestFit="1" customWidth="1"/>
    <col min="2838" max="2838" width="18" bestFit="1" customWidth="1"/>
    <col min="2839" max="2839" width="15" bestFit="1" customWidth="1"/>
    <col min="2840" max="2840" width="18" bestFit="1" customWidth="1"/>
    <col min="2841" max="2841" width="15" bestFit="1" customWidth="1"/>
    <col min="2842" max="2842" width="18" bestFit="1" customWidth="1"/>
    <col min="2843" max="2843" width="15" bestFit="1" customWidth="1"/>
    <col min="2844" max="2844" width="18" bestFit="1" customWidth="1"/>
    <col min="2845" max="2845" width="15" bestFit="1" customWidth="1"/>
    <col min="2846" max="2846" width="18" bestFit="1" customWidth="1"/>
    <col min="2847" max="2847" width="15" bestFit="1" customWidth="1"/>
    <col min="2848" max="2848" width="18" bestFit="1" customWidth="1"/>
    <col min="2849" max="2849" width="15" bestFit="1" customWidth="1"/>
    <col min="2850" max="2850" width="18" bestFit="1" customWidth="1"/>
    <col min="2851" max="2851" width="15" bestFit="1" customWidth="1"/>
    <col min="2852" max="2852" width="18" bestFit="1" customWidth="1"/>
    <col min="2853" max="2853" width="15" bestFit="1" customWidth="1"/>
    <col min="2854" max="2854" width="18" bestFit="1" customWidth="1"/>
    <col min="2855" max="2855" width="15" bestFit="1" customWidth="1"/>
    <col min="2856" max="2856" width="18" bestFit="1" customWidth="1"/>
    <col min="2857" max="2857" width="15" bestFit="1" customWidth="1"/>
    <col min="2858" max="2858" width="18" bestFit="1" customWidth="1"/>
    <col min="2859" max="2859" width="15" bestFit="1" customWidth="1"/>
    <col min="2860" max="2860" width="18" bestFit="1" customWidth="1"/>
    <col min="2861" max="2861" width="15" bestFit="1" customWidth="1"/>
    <col min="2862" max="2862" width="18" bestFit="1" customWidth="1"/>
    <col min="2863" max="2863" width="15" bestFit="1" customWidth="1"/>
    <col min="2864" max="2864" width="18" bestFit="1" customWidth="1"/>
    <col min="2865" max="2865" width="15" bestFit="1" customWidth="1"/>
    <col min="2866" max="2866" width="18" bestFit="1" customWidth="1"/>
    <col min="2867" max="2867" width="15" bestFit="1" customWidth="1"/>
    <col min="2868" max="2868" width="18" bestFit="1" customWidth="1"/>
    <col min="2869" max="2869" width="15" bestFit="1" customWidth="1"/>
    <col min="2870" max="2870" width="18" bestFit="1" customWidth="1"/>
    <col min="2871" max="2871" width="15" bestFit="1" customWidth="1"/>
    <col min="2872" max="2872" width="18" bestFit="1" customWidth="1"/>
    <col min="2873" max="2873" width="15" bestFit="1" customWidth="1"/>
    <col min="2874" max="2874" width="18" bestFit="1" customWidth="1"/>
    <col min="2875" max="2875" width="15" bestFit="1" customWidth="1"/>
    <col min="2876" max="2876" width="18" bestFit="1" customWidth="1"/>
    <col min="2877" max="2877" width="15" bestFit="1" customWidth="1"/>
    <col min="2878" max="2878" width="18" bestFit="1" customWidth="1"/>
    <col min="2879" max="2879" width="15" bestFit="1" customWidth="1"/>
    <col min="2880" max="2880" width="18" bestFit="1" customWidth="1"/>
    <col min="2881" max="2881" width="15" bestFit="1" customWidth="1"/>
    <col min="2882" max="2882" width="18" bestFit="1" customWidth="1"/>
    <col min="2883" max="2883" width="15" bestFit="1" customWidth="1"/>
    <col min="2884" max="2884" width="18" bestFit="1" customWidth="1"/>
    <col min="2885" max="2885" width="15" bestFit="1" customWidth="1"/>
    <col min="2886" max="2886" width="18" bestFit="1" customWidth="1"/>
    <col min="2887" max="2887" width="15" bestFit="1" customWidth="1"/>
    <col min="2888" max="2888" width="18" bestFit="1" customWidth="1"/>
    <col min="2889" max="2889" width="15" bestFit="1" customWidth="1"/>
    <col min="2890" max="2890" width="18" bestFit="1" customWidth="1"/>
    <col min="2891" max="2891" width="15" bestFit="1" customWidth="1"/>
    <col min="2892" max="2892" width="18" bestFit="1" customWidth="1"/>
    <col min="2893" max="2893" width="15" bestFit="1" customWidth="1"/>
    <col min="2894" max="2894" width="18" bestFit="1" customWidth="1"/>
    <col min="2895" max="2895" width="15" bestFit="1" customWidth="1"/>
    <col min="2896" max="2896" width="18" bestFit="1" customWidth="1"/>
    <col min="2897" max="2897" width="15" bestFit="1" customWidth="1"/>
    <col min="2898" max="2898" width="18" bestFit="1" customWidth="1"/>
    <col min="2899" max="2899" width="15" bestFit="1" customWidth="1"/>
    <col min="2900" max="2900" width="18" bestFit="1" customWidth="1"/>
    <col min="2901" max="2901" width="15" bestFit="1" customWidth="1"/>
    <col min="2902" max="2902" width="18" bestFit="1" customWidth="1"/>
    <col min="2903" max="2903" width="15" bestFit="1" customWidth="1"/>
    <col min="2904" max="2904" width="18" bestFit="1" customWidth="1"/>
    <col min="2905" max="2905" width="15" bestFit="1" customWidth="1"/>
    <col min="2906" max="2906" width="18" bestFit="1" customWidth="1"/>
    <col min="2907" max="2907" width="15" bestFit="1" customWidth="1"/>
    <col min="2908" max="2908" width="18" bestFit="1" customWidth="1"/>
    <col min="2909" max="2909" width="15" bestFit="1" customWidth="1"/>
    <col min="2910" max="2910" width="18" bestFit="1" customWidth="1"/>
    <col min="2911" max="2911" width="15" bestFit="1" customWidth="1"/>
    <col min="2912" max="2912" width="18" bestFit="1" customWidth="1"/>
    <col min="2913" max="2913" width="15" bestFit="1" customWidth="1"/>
    <col min="2914" max="2914" width="18" bestFit="1" customWidth="1"/>
    <col min="2915" max="2915" width="15" bestFit="1" customWidth="1"/>
    <col min="2916" max="2916" width="18" bestFit="1" customWidth="1"/>
    <col min="2917" max="2917" width="15" bestFit="1" customWidth="1"/>
    <col min="2918" max="2918" width="18" bestFit="1" customWidth="1"/>
    <col min="2919" max="2919" width="15" bestFit="1" customWidth="1"/>
    <col min="2920" max="2920" width="18" bestFit="1" customWidth="1"/>
    <col min="2921" max="2921" width="15" bestFit="1" customWidth="1"/>
    <col min="2922" max="2922" width="18" bestFit="1" customWidth="1"/>
    <col min="2923" max="2923" width="15" bestFit="1" customWidth="1"/>
    <col min="2924" max="2924" width="18" bestFit="1" customWidth="1"/>
    <col min="2925" max="2925" width="15" bestFit="1" customWidth="1"/>
    <col min="2926" max="2926" width="18" bestFit="1" customWidth="1"/>
    <col min="2927" max="2927" width="15" bestFit="1" customWidth="1"/>
    <col min="2928" max="2928" width="18" bestFit="1" customWidth="1"/>
    <col min="2929" max="2929" width="15" bestFit="1" customWidth="1"/>
    <col min="2930" max="2930" width="18" bestFit="1" customWidth="1"/>
    <col min="2931" max="2931" width="15" bestFit="1" customWidth="1"/>
    <col min="2932" max="2932" width="18" bestFit="1" customWidth="1"/>
    <col min="2933" max="2933" width="15" bestFit="1" customWidth="1"/>
    <col min="2934" max="2934" width="18" bestFit="1" customWidth="1"/>
    <col min="2935" max="2935" width="15" bestFit="1" customWidth="1"/>
    <col min="2936" max="2936" width="18" bestFit="1" customWidth="1"/>
    <col min="2937" max="2937" width="15" bestFit="1" customWidth="1"/>
    <col min="2938" max="2938" width="18" bestFit="1" customWidth="1"/>
    <col min="2939" max="2939" width="15" bestFit="1" customWidth="1"/>
    <col min="2940" max="2940" width="18" bestFit="1" customWidth="1"/>
    <col min="2941" max="2941" width="15" bestFit="1" customWidth="1"/>
    <col min="2942" max="2942" width="18" bestFit="1" customWidth="1"/>
    <col min="2943" max="2943" width="15" bestFit="1" customWidth="1"/>
    <col min="2944" max="2944" width="18" bestFit="1" customWidth="1"/>
    <col min="2945" max="2945" width="15" bestFit="1" customWidth="1"/>
    <col min="2946" max="2946" width="18" bestFit="1" customWidth="1"/>
    <col min="2947" max="2947" width="15" bestFit="1" customWidth="1"/>
    <col min="2948" max="2948" width="18" bestFit="1" customWidth="1"/>
    <col min="2949" max="2949" width="15" bestFit="1" customWidth="1"/>
    <col min="2950" max="2950" width="18" bestFit="1" customWidth="1"/>
    <col min="2951" max="2951" width="15" bestFit="1" customWidth="1"/>
    <col min="2952" max="2952" width="18" bestFit="1" customWidth="1"/>
    <col min="2953" max="2953" width="15" bestFit="1" customWidth="1"/>
    <col min="2954" max="2954" width="18" bestFit="1" customWidth="1"/>
    <col min="2955" max="2955" width="15" bestFit="1" customWidth="1"/>
    <col min="2956" max="2956" width="18" bestFit="1" customWidth="1"/>
    <col min="2957" max="2957" width="15" bestFit="1" customWidth="1"/>
    <col min="2958" max="2958" width="18" bestFit="1" customWidth="1"/>
    <col min="2959" max="2959" width="15" bestFit="1" customWidth="1"/>
    <col min="2960" max="2960" width="18" bestFit="1" customWidth="1"/>
    <col min="2961" max="2961" width="15" bestFit="1" customWidth="1"/>
    <col min="2962" max="2962" width="18" bestFit="1" customWidth="1"/>
    <col min="2963" max="2963" width="15" bestFit="1" customWidth="1"/>
    <col min="2964" max="2964" width="18" bestFit="1" customWidth="1"/>
    <col min="2965" max="2965" width="15" bestFit="1" customWidth="1"/>
    <col min="2966" max="2966" width="18" bestFit="1" customWidth="1"/>
    <col min="2967" max="2967" width="15" bestFit="1" customWidth="1"/>
    <col min="2968" max="2968" width="18" bestFit="1" customWidth="1"/>
    <col min="2969" max="2969" width="15" bestFit="1" customWidth="1"/>
    <col min="2970" max="2970" width="18" bestFit="1" customWidth="1"/>
    <col min="2971" max="2971" width="15" bestFit="1" customWidth="1"/>
    <col min="2972" max="2972" width="18" bestFit="1" customWidth="1"/>
    <col min="2973" max="2973" width="15" bestFit="1" customWidth="1"/>
    <col min="2974" max="2974" width="18" bestFit="1" customWidth="1"/>
    <col min="2975" max="2975" width="15" bestFit="1" customWidth="1"/>
    <col min="2976" max="2976" width="18" bestFit="1" customWidth="1"/>
    <col min="2977" max="2977" width="15" bestFit="1" customWidth="1"/>
    <col min="2978" max="2978" width="18" bestFit="1" customWidth="1"/>
    <col min="2979" max="2979" width="15" bestFit="1" customWidth="1"/>
    <col min="2980" max="2980" width="18" bestFit="1" customWidth="1"/>
    <col min="2981" max="2981" width="15" bestFit="1" customWidth="1"/>
    <col min="2982" max="2982" width="18" bestFit="1" customWidth="1"/>
    <col min="2983" max="2983" width="15" bestFit="1" customWidth="1"/>
    <col min="2984" max="2984" width="18" bestFit="1" customWidth="1"/>
    <col min="2985" max="2985" width="15" bestFit="1" customWidth="1"/>
    <col min="2986" max="2986" width="18" bestFit="1" customWidth="1"/>
    <col min="2987" max="2987" width="15" bestFit="1" customWidth="1"/>
    <col min="2988" max="2988" width="18" bestFit="1" customWidth="1"/>
    <col min="2989" max="2989" width="15" bestFit="1" customWidth="1"/>
    <col min="2990" max="2990" width="18" bestFit="1" customWidth="1"/>
    <col min="2991" max="2991" width="15" bestFit="1" customWidth="1"/>
    <col min="2992" max="2992" width="18" bestFit="1" customWidth="1"/>
    <col min="2993" max="2993" width="15" bestFit="1" customWidth="1"/>
    <col min="2994" max="2994" width="18" bestFit="1" customWidth="1"/>
    <col min="2995" max="2995" width="15" bestFit="1" customWidth="1"/>
    <col min="2996" max="2996" width="18" bestFit="1" customWidth="1"/>
    <col min="2997" max="2997" width="15" bestFit="1" customWidth="1"/>
    <col min="2998" max="2998" width="18" bestFit="1" customWidth="1"/>
    <col min="2999" max="2999" width="15" bestFit="1" customWidth="1"/>
    <col min="3000" max="3000" width="18" bestFit="1" customWidth="1"/>
    <col min="3001" max="3001" width="15" bestFit="1" customWidth="1"/>
    <col min="3002" max="3002" width="18" bestFit="1" customWidth="1"/>
    <col min="3003" max="3003" width="15" bestFit="1" customWidth="1"/>
    <col min="3004" max="3004" width="18" bestFit="1" customWidth="1"/>
    <col min="3005" max="3005" width="15" bestFit="1" customWidth="1"/>
    <col min="3006" max="3006" width="18" bestFit="1" customWidth="1"/>
    <col min="3007" max="3007" width="15" bestFit="1" customWidth="1"/>
    <col min="3008" max="3008" width="18" bestFit="1" customWidth="1"/>
    <col min="3009" max="3009" width="15" bestFit="1" customWidth="1"/>
    <col min="3010" max="3010" width="18" bestFit="1" customWidth="1"/>
    <col min="3011" max="3011" width="15" bestFit="1" customWidth="1"/>
    <col min="3012" max="3012" width="18" bestFit="1" customWidth="1"/>
    <col min="3013" max="3013" width="15" bestFit="1" customWidth="1"/>
    <col min="3014" max="3014" width="18" bestFit="1" customWidth="1"/>
    <col min="3015" max="3015" width="15" bestFit="1" customWidth="1"/>
    <col min="3016" max="3016" width="18" bestFit="1" customWidth="1"/>
    <col min="3017" max="3017" width="15" bestFit="1" customWidth="1"/>
    <col min="3018" max="3018" width="18" bestFit="1" customWidth="1"/>
    <col min="3019" max="3019" width="15" bestFit="1" customWidth="1"/>
    <col min="3020" max="3020" width="18" bestFit="1" customWidth="1"/>
    <col min="3021" max="3021" width="15" bestFit="1" customWidth="1"/>
    <col min="3022" max="3022" width="18" bestFit="1" customWidth="1"/>
    <col min="3023" max="3023" width="15" bestFit="1" customWidth="1"/>
    <col min="3024" max="3024" width="18" bestFit="1" customWidth="1"/>
    <col min="3025" max="3025" width="15" bestFit="1" customWidth="1"/>
    <col min="3026" max="3026" width="18" bestFit="1" customWidth="1"/>
    <col min="3027" max="3027" width="15" bestFit="1" customWidth="1"/>
    <col min="3028" max="3028" width="18" bestFit="1" customWidth="1"/>
    <col min="3029" max="3029" width="15" bestFit="1" customWidth="1"/>
    <col min="3030" max="3030" width="18" bestFit="1" customWidth="1"/>
    <col min="3031" max="3031" width="15" bestFit="1" customWidth="1"/>
    <col min="3032" max="3032" width="18" bestFit="1" customWidth="1"/>
    <col min="3033" max="3033" width="15" bestFit="1" customWidth="1"/>
    <col min="3034" max="3034" width="18" bestFit="1" customWidth="1"/>
    <col min="3035" max="3035" width="15" bestFit="1" customWidth="1"/>
    <col min="3036" max="3036" width="18" bestFit="1" customWidth="1"/>
    <col min="3037" max="3037" width="15" bestFit="1" customWidth="1"/>
    <col min="3038" max="3038" width="18" bestFit="1" customWidth="1"/>
    <col min="3039" max="3039" width="15" bestFit="1" customWidth="1"/>
    <col min="3040" max="3040" width="18" bestFit="1" customWidth="1"/>
    <col min="3041" max="3041" width="15" bestFit="1" customWidth="1"/>
    <col min="3042" max="3042" width="18" bestFit="1" customWidth="1"/>
    <col min="3043" max="3043" width="15" bestFit="1" customWidth="1"/>
    <col min="3044" max="3044" width="18" bestFit="1" customWidth="1"/>
    <col min="3045" max="3045" width="15" bestFit="1" customWidth="1"/>
    <col min="3046" max="3046" width="18" bestFit="1" customWidth="1"/>
    <col min="3047" max="3047" width="15" bestFit="1" customWidth="1"/>
    <col min="3048" max="3048" width="18" bestFit="1" customWidth="1"/>
    <col min="3049" max="3049" width="15" bestFit="1" customWidth="1"/>
    <col min="3050" max="3050" width="18" bestFit="1" customWidth="1"/>
    <col min="3051" max="3051" width="15" bestFit="1" customWidth="1"/>
    <col min="3052" max="3052" width="18" bestFit="1" customWidth="1"/>
    <col min="3053" max="3053" width="15" bestFit="1" customWidth="1"/>
    <col min="3054" max="3054" width="18" bestFit="1" customWidth="1"/>
    <col min="3055" max="3055" width="15" bestFit="1" customWidth="1"/>
    <col min="3056" max="3056" width="18" bestFit="1" customWidth="1"/>
    <col min="3057" max="3057" width="15" bestFit="1" customWidth="1"/>
    <col min="3058" max="3058" width="18" bestFit="1" customWidth="1"/>
    <col min="3059" max="3059" width="15" bestFit="1" customWidth="1"/>
    <col min="3060" max="3060" width="18" bestFit="1" customWidth="1"/>
    <col min="3061" max="3061" width="15" bestFit="1" customWidth="1"/>
    <col min="3062" max="3062" width="18" bestFit="1" customWidth="1"/>
    <col min="3063" max="3063" width="15" bestFit="1" customWidth="1"/>
    <col min="3064" max="3064" width="18" bestFit="1" customWidth="1"/>
    <col min="3065" max="3065" width="15" bestFit="1" customWidth="1"/>
    <col min="3066" max="3066" width="18" bestFit="1" customWidth="1"/>
    <col min="3067" max="3067" width="15" bestFit="1" customWidth="1"/>
    <col min="3068" max="3068" width="18" bestFit="1" customWidth="1"/>
    <col min="3069" max="3069" width="15" bestFit="1" customWidth="1"/>
    <col min="3070" max="3070" width="18" bestFit="1" customWidth="1"/>
    <col min="3071" max="3071" width="15" bestFit="1" customWidth="1"/>
    <col min="3072" max="3072" width="18" bestFit="1" customWidth="1"/>
    <col min="3073" max="3073" width="15" bestFit="1" customWidth="1"/>
    <col min="3074" max="3074" width="18" bestFit="1" customWidth="1"/>
    <col min="3075" max="3075" width="15" bestFit="1" customWidth="1"/>
    <col min="3076" max="3076" width="18" bestFit="1" customWidth="1"/>
    <col min="3077" max="3077" width="15" bestFit="1" customWidth="1"/>
    <col min="3078" max="3078" width="18" bestFit="1" customWidth="1"/>
    <col min="3079" max="3079" width="15" bestFit="1" customWidth="1"/>
    <col min="3080" max="3080" width="18" bestFit="1" customWidth="1"/>
    <col min="3081" max="3081" width="15" bestFit="1" customWidth="1"/>
    <col min="3082" max="3082" width="18" bestFit="1" customWidth="1"/>
    <col min="3083" max="3083" width="15" bestFit="1" customWidth="1"/>
    <col min="3084" max="3084" width="18" bestFit="1" customWidth="1"/>
    <col min="3085" max="3085" width="15" bestFit="1" customWidth="1"/>
    <col min="3086" max="3086" width="18" bestFit="1" customWidth="1"/>
    <col min="3087" max="3087" width="15" bestFit="1" customWidth="1"/>
    <col min="3088" max="3088" width="18" bestFit="1" customWidth="1"/>
    <col min="3089" max="3089" width="15" bestFit="1" customWidth="1"/>
    <col min="3090" max="3090" width="18" bestFit="1" customWidth="1"/>
    <col min="3091" max="3091" width="15" bestFit="1" customWidth="1"/>
    <col min="3092" max="3092" width="18" bestFit="1" customWidth="1"/>
    <col min="3093" max="3093" width="15" bestFit="1" customWidth="1"/>
    <col min="3094" max="3094" width="18" bestFit="1" customWidth="1"/>
    <col min="3095" max="3095" width="15" bestFit="1" customWidth="1"/>
    <col min="3096" max="3096" width="18" bestFit="1" customWidth="1"/>
    <col min="3097" max="3097" width="15" bestFit="1" customWidth="1"/>
    <col min="3098" max="3098" width="18" bestFit="1" customWidth="1"/>
    <col min="3099" max="3099" width="15" bestFit="1" customWidth="1"/>
    <col min="3100" max="3100" width="18" bestFit="1" customWidth="1"/>
    <col min="3101" max="3101" width="15" bestFit="1" customWidth="1"/>
    <col min="3102" max="3102" width="18" bestFit="1" customWidth="1"/>
    <col min="3103" max="3103" width="15" bestFit="1" customWidth="1"/>
    <col min="3104" max="3104" width="18" bestFit="1" customWidth="1"/>
    <col min="3105" max="3105" width="15" bestFit="1" customWidth="1"/>
    <col min="3106" max="3106" width="18" bestFit="1" customWidth="1"/>
    <col min="3107" max="3107" width="15" bestFit="1" customWidth="1"/>
    <col min="3108" max="3108" width="18" bestFit="1" customWidth="1"/>
    <col min="3109" max="3109" width="15" bestFit="1" customWidth="1"/>
    <col min="3110" max="3110" width="18" bestFit="1" customWidth="1"/>
    <col min="3111" max="3111" width="15" bestFit="1" customWidth="1"/>
    <col min="3112" max="3112" width="18" bestFit="1" customWidth="1"/>
    <col min="3113" max="3113" width="15" bestFit="1" customWidth="1"/>
    <col min="3114" max="3114" width="18" bestFit="1" customWidth="1"/>
    <col min="3115" max="3115" width="15" bestFit="1" customWidth="1"/>
    <col min="3116" max="3116" width="18" bestFit="1" customWidth="1"/>
    <col min="3117" max="3117" width="15" bestFit="1" customWidth="1"/>
    <col min="3118" max="3118" width="18" bestFit="1" customWidth="1"/>
    <col min="3119" max="3119" width="15" bestFit="1" customWidth="1"/>
    <col min="3120" max="3120" width="18" bestFit="1" customWidth="1"/>
    <col min="3121" max="3121" width="15" bestFit="1" customWidth="1"/>
    <col min="3122" max="3122" width="18" bestFit="1" customWidth="1"/>
    <col min="3123" max="3123" width="15" bestFit="1" customWidth="1"/>
    <col min="3124" max="3124" width="18" bestFit="1" customWidth="1"/>
    <col min="3125" max="3125" width="15" bestFit="1" customWidth="1"/>
    <col min="3126" max="3126" width="18" bestFit="1" customWidth="1"/>
    <col min="3127" max="3127" width="15" bestFit="1" customWidth="1"/>
    <col min="3128" max="3128" width="18" bestFit="1" customWidth="1"/>
    <col min="3129" max="3129" width="15" bestFit="1" customWidth="1"/>
    <col min="3130" max="3130" width="18" bestFit="1" customWidth="1"/>
    <col min="3131" max="3131" width="15" bestFit="1" customWidth="1"/>
    <col min="3132" max="3132" width="18" bestFit="1" customWidth="1"/>
    <col min="3133" max="3133" width="15" bestFit="1" customWidth="1"/>
    <col min="3134" max="3134" width="18" bestFit="1" customWidth="1"/>
    <col min="3135" max="3135" width="15" bestFit="1" customWidth="1"/>
    <col min="3136" max="3136" width="18" bestFit="1" customWidth="1"/>
    <col min="3137" max="3137" width="15" bestFit="1" customWidth="1"/>
    <col min="3138" max="3138" width="18" bestFit="1" customWidth="1"/>
    <col min="3139" max="3139" width="15" bestFit="1" customWidth="1"/>
    <col min="3140" max="3140" width="18" bestFit="1" customWidth="1"/>
    <col min="3141" max="3141" width="15" bestFit="1" customWidth="1"/>
    <col min="3142" max="3142" width="18" bestFit="1" customWidth="1"/>
    <col min="3143" max="3143" width="15" bestFit="1" customWidth="1"/>
    <col min="3144" max="3144" width="18" bestFit="1" customWidth="1"/>
    <col min="3145" max="3145" width="15" bestFit="1" customWidth="1"/>
    <col min="3146" max="3146" width="18" bestFit="1" customWidth="1"/>
    <col min="3147" max="3147" width="15" bestFit="1" customWidth="1"/>
    <col min="3148" max="3148" width="18" bestFit="1" customWidth="1"/>
    <col min="3149" max="3149" width="15" bestFit="1" customWidth="1"/>
    <col min="3150" max="3150" width="18" bestFit="1" customWidth="1"/>
    <col min="3151" max="3151" width="15" bestFit="1" customWidth="1"/>
    <col min="3152" max="3152" width="18" bestFit="1" customWidth="1"/>
    <col min="3153" max="3153" width="15" bestFit="1" customWidth="1"/>
    <col min="3154" max="3154" width="18" bestFit="1" customWidth="1"/>
    <col min="3155" max="3155" width="15" bestFit="1" customWidth="1"/>
    <col min="3156" max="3156" width="18" bestFit="1" customWidth="1"/>
    <col min="3157" max="3157" width="15" bestFit="1" customWidth="1"/>
    <col min="3158" max="3158" width="18" bestFit="1" customWidth="1"/>
    <col min="3159" max="3159" width="15" bestFit="1" customWidth="1"/>
    <col min="3160" max="3160" width="18" bestFit="1" customWidth="1"/>
    <col min="3161" max="3161" width="15" bestFit="1" customWidth="1"/>
    <col min="3162" max="3162" width="18" bestFit="1" customWidth="1"/>
    <col min="3163" max="3163" width="15" bestFit="1" customWidth="1"/>
    <col min="3164" max="3164" width="18" bestFit="1" customWidth="1"/>
    <col min="3165" max="3165" width="15" bestFit="1" customWidth="1"/>
    <col min="3166" max="3166" width="18" bestFit="1" customWidth="1"/>
    <col min="3167" max="3167" width="15" bestFit="1" customWidth="1"/>
    <col min="3168" max="3168" width="18" bestFit="1" customWidth="1"/>
    <col min="3169" max="3169" width="15" bestFit="1" customWidth="1"/>
    <col min="3170" max="3170" width="18" bestFit="1" customWidth="1"/>
    <col min="3171" max="3171" width="15" bestFit="1" customWidth="1"/>
    <col min="3172" max="3172" width="18" bestFit="1" customWidth="1"/>
    <col min="3173" max="3173" width="15" bestFit="1" customWidth="1"/>
    <col min="3174" max="3174" width="18" bestFit="1" customWidth="1"/>
    <col min="3175" max="3175" width="15" bestFit="1" customWidth="1"/>
    <col min="3176" max="3176" width="18" bestFit="1" customWidth="1"/>
    <col min="3177" max="3177" width="15" bestFit="1" customWidth="1"/>
    <col min="3178" max="3178" width="18" bestFit="1" customWidth="1"/>
    <col min="3179" max="3179" width="15" bestFit="1" customWidth="1"/>
    <col min="3180" max="3180" width="18" bestFit="1" customWidth="1"/>
    <col min="3181" max="3181" width="15" bestFit="1" customWidth="1"/>
    <col min="3182" max="3182" width="18" bestFit="1" customWidth="1"/>
    <col min="3183" max="3183" width="15" bestFit="1" customWidth="1"/>
    <col min="3184" max="3184" width="18" bestFit="1" customWidth="1"/>
    <col min="3185" max="3185" width="15" bestFit="1" customWidth="1"/>
    <col min="3186" max="3186" width="18" bestFit="1" customWidth="1"/>
    <col min="3187" max="3187" width="15" bestFit="1" customWidth="1"/>
    <col min="3188" max="3188" width="18" bestFit="1" customWidth="1"/>
    <col min="3189" max="3189" width="15" bestFit="1" customWidth="1"/>
    <col min="3190" max="3190" width="18" bestFit="1" customWidth="1"/>
    <col min="3191" max="3191" width="15" bestFit="1" customWidth="1"/>
    <col min="3192" max="3192" width="18" bestFit="1" customWidth="1"/>
    <col min="3193" max="3193" width="15" bestFit="1" customWidth="1"/>
    <col min="3194" max="3194" width="18" bestFit="1" customWidth="1"/>
    <col min="3195" max="3195" width="15" bestFit="1" customWidth="1"/>
    <col min="3196" max="3196" width="18" bestFit="1" customWidth="1"/>
    <col min="3197" max="3197" width="15" bestFit="1" customWidth="1"/>
    <col min="3198" max="3198" width="18" bestFit="1" customWidth="1"/>
    <col min="3199" max="3199" width="15" bestFit="1" customWidth="1"/>
    <col min="3200" max="3200" width="18" bestFit="1" customWidth="1"/>
    <col min="3201" max="3201" width="15" bestFit="1" customWidth="1"/>
    <col min="3202" max="3202" width="18" bestFit="1" customWidth="1"/>
    <col min="3203" max="3203" width="15" bestFit="1" customWidth="1"/>
    <col min="3204" max="3204" width="18" bestFit="1" customWidth="1"/>
    <col min="3205" max="3205" width="15" bestFit="1" customWidth="1"/>
    <col min="3206" max="3206" width="18" bestFit="1" customWidth="1"/>
    <col min="3207" max="3207" width="15" bestFit="1" customWidth="1"/>
    <col min="3208" max="3208" width="18" bestFit="1" customWidth="1"/>
    <col min="3209" max="3209" width="15" bestFit="1" customWidth="1"/>
    <col min="3210" max="3210" width="18" bestFit="1" customWidth="1"/>
    <col min="3211" max="3211" width="15" bestFit="1" customWidth="1"/>
    <col min="3212" max="3212" width="18" bestFit="1" customWidth="1"/>
    <col min="3213" max="3213" width="15" bestFit="1" customWidth="1"/>
    <col min="3214" max="3214" width="18" bestFit="1" customWidth="1"/>
    <col min="3215" max="3215" width="15" bestFit="1" customWidth="1"/>
    <col min="3216" max="3216" width="18" bestFit="1" customWidth="1"/>
    <col min="3217" max="3217" width="15" bestFit="1" customWidth="1"/>
    <col min="3218" max="3218" width="18" bestFit="1" customWidth="1"/>
    <col min="3219" max="3219" width="15" bestFit="1" customWidth="1"/>
    <col min="3220" max="3220" width="18" bestFit="1" customWidth="1"/>
    <col min="3221" max="3221" width="15" bestFit="1" customWidth="1"/>
    <col min="3222" max="3222" width="18" bestFit="1" customWidth="1"/>
    <col min="3223" max="3223" width="15" bestFit="1" customWidth="1"/>
    <col min="3224" max="3224" width="18" bestFit="1" customWidth="1"/>
    <col min="3225" max="3225" width="15" bestFit="1" customWidth="1"/>
    <col min="3226" max="3226" width="18" bestFit="1" customWidth="1"/>
    <col min="3227" max="3227" width="15" bestFit="1" customWidth="1"/>
    <col min="3228" max="3228" width="18" bestFit="1" customWidth="1"/>
    <col min="3229" max="3229" width="15" bestFit="1" customWidth="1"/>
    <col min="3230" max="3230" width="18" bestFit="1" customWidth="1"/>
    <col min="3231" max="3231" width="15" bestFit="1" customWidth="1"/>
    <col min="3232" max="3232" width="18" bestFit="1" customWidth="1"/>
    <col min="3233" max="3233" width="15" bestFit="1" customWidth="1"/>
    <col min="3234" max="3234" width="18" bestFit="1" customWidth="1"/>
    <col min="3235" max="3235" width="15" bestFit="1" customWidth="1"/>
    <col min="3236" max="3236" width="18" bestFit="1" customWidth="1"/>
    <col min="3237" max="3237" width="15" bestFit="1" customWidth="1"/>
    <col min="3238" max="3238" width="18" bestFit="1" customWidth="1"/>
    <col min="3239" max="3239" width="15" bestFit="1" customWidth="1"/>
    <col min="3240" max="3240" width="18" bestFit="1" customWidth="1"/>
    <col min="3241" max="3241" width="15" bestFit="1" customWidth="1"/>
    <col min="3242" max="3242" width="18" bestFit="1" customWidth="1"/>
    <col min="3243" max="3243" width="15" bestFit="1" customWidth="1"/>
    <col min="3244" max="3244" width="18" bestFit="1" customWidth="1"/>
    <col min="3245" max="3245" width="15" bestFit="1" customWidth="1"/>
    <col min="3246" max="3246" width="18" bestFit="1" customWidth="1"/>
    <col min="3247" max="3247" width="15" bestFit="1" customWidth="1"/>
    <col min="3248" max="3248" width="18" bestFit="1" customWidth="1"/>
    <col min="3249" max="3249" width="15" bestFit="1" customWidth="1"/>
    <col min="3250" max="3250" width="18" bestFit="1" customWidth="1"/>
    <col min="3251" max="3251" width="15" bestFit="1" customWidth="1"/>
    <col min="3252" max="3252" width="18" bestFit="1" customWidth="1"/>
    <col min="3253" max="3253" width="15" bestFit="1" customWidth="1"/>
    <col min="3254" max="3254" width="18" bestFit="1" customWidth="1"/>
    <col min="3255" max="3255" width="15" bestFit="1" customWidth="1"/>
    <col min="3256" max="3256" width="18" bestFit="1" customWidth="1"/>
    <col min="3257" max="3257" width="15" bestFit="1" customWidth="1"/>
    <col min="3258" max="3258" width="18" bestFit="1" customWidth="1"/>
    <col min="3259" max="3259" width="15" bestFit="1" customWidth="1"/>
    <col min="3260" max="3260" width="18" bestFit="1" customWidth="1"/>
    <col min="3261" max="3261" width="15" bestFit="1" customWidth="1"/>
    <col min="3262" max="3262" width="18" bestFit="1" customWidth="1"/>
    <col min="3263" max="3263" width="15" bestFit="1" customWidth="1"/>
    <col min="3264" max="3264" width="18" bestFit="1" customWidth="1"/>
    <col min="3265" max="3265" width="15" bestFit="1" customWidth="1"/>
    <col min="3266" max="3266" width="18" bestFit="1" customWidth="1"/>
    <col min="3267" max="3267" width="15" bestFit="1" customWidth="1"/>
    <col min="3268" max="3268" width="18" bestFit="1" customWidth="1"/>
    <col min="3269" max="3269" width="15" bestFit="1" customWidth="1"/>
    <col min="3270" max="3270" width="18" bestFit="1" customWidth="1"/>
    <col min="3271" max="3271" width="15" bestFit="1" customWidth="1"/>
    <col min="3272" max="3272" width="18" bestFit="1" customWidth="1"/>
    <col min="3273" max="3273" width="15" bestFit="1" customWidth="1"/>
    <col min="3274" max="3274" width="18" bestFit="1" customWidth="1"/>
    <col min="3275" max="3275" width="15" bestFit="1" customWidth="1"/>
    <col min="3276" max="3276" width="18" bestFit="1" customWidth="1"/>
    <col min="3277" max="3277" width="15" bestFit="1" customWidth="1"/>
    <col min="3278" max="3278" width="18" bestFit="1" customWidth="1"/>
    <col min="3279" max="3279" width="15" bestFit="1" customWidth="1"/>
    <col min="3280" max="3280" width="18" bestFit="1" customWidth="1"/>
    <col min="3281" max="3281" width="15" bestFit="1" customWidth="1"/>
    <col min="3282" max="3282" width="18" bestFit="1" customWidth="1"/>
    <col min="3283" max="3283" width="15" bestFit="1" customWidth="1"/>
    <col min="3284" max="3284" width="18" bestFit="1" customWidth="1"/>
    <col min="3285" max="3285" width="15" bestFit="1" customWidth="1"/>
    <col min="3286" max="3286" width="18" bestFit="1" customWidth="1"/>
    <col min="3287" max="3287" width="15" bestFit="1" customWidth="1"/>
    <col min="3288" max="3288" width="18" bestFit="1" customWidth="1"/>
    <col min="3289" max="3289" width="15" bestFit="1" customWidth="1"/>
    <col min="3290" max="3290" width="18" bestFit="1" customWidth="1"/>
    <col min="3291" max="3291" width="15" bestFit="1" customWidth="1"/>
    <col min="3292" max="3292" width="18" bestFit="1" customWidth="1"/>
    <col min="3293" max="3293" width="15" bestFit="1" customWidth="1"/>
    <col min="3294" max="3294" width="18" bestFit="1" customWidth="1"/>
    <col min="3295" max="3295" width="15" bestFit="1" customWidth="1"/>
    <col min="3296" max="3296" width="18" bestFit="1" customWidth="1"/>
    <col min="3297" max="3297" width="15" bestFit="1" customWidth="1"/>
    <col min="3298" max="3298" width="18" bestFit="1" customWidth="1"/>
    <col min="3299" max="3299" width="15" bestFit="1" customWidth="1"/>
    <col min="3300" max="3300" width="18" bestFit="1" customWidth="1"/>
    <col min="3301" max="3301" width="15" bestFit="1" customWidth="1"/>
    <col min="3302" max="3302" width="18" bestFit="1" customWidth="1"/>
    <col min="3303" max="3303" width="15" bestFit="1" customWidth="1"/>
    <col min="3304" max="3304" width="18" bestFit="1" customWidth="1"/>
    <col min="3305" max="3305" width="15" bestFit="1" customWidth="1"/>
    <col min="3306" max="3306" width="18" bestFit="1" customWidth="1"/>
    <col min="3307" max="3307" width="15" bestFit="1" customWidth="1"/>
    <col min="3308" max="3308" width="18" bestFit="1" customWidth="1"/>
    <col min="3309" max="3309" width="15" bestFit="1" customWidth="1"/>
    <col min="3310" max="3310" width="18" bestFit="1" customWidth="1"/>
    <col min="3311" max="3311" width="15" bestFit="1" customWidth="1"/>
    <col min="3312" max="3312" width="18" bestFit="1" customWidth="1"/>
    <col min="3313" max="3313" width="15" bestFit="1" customWidth="1"/>
    <col min="3314" max="3314" width="18" bestFit="1" customWidth="1"/>
    <col min="3315" max="3315" width="15" bestFit="1" customWidth="1"/>
    <col min="3316" max="3316" width="18" bestFit="1" customWidth="1"/>
    <col min="3317" max="3317" width="15" bestFit="1" customWidth="1"/>
    <col min="3318" max="3318" width="18" bestFit="1" customWidth="1"/>
    <col min="3319" max="3319" width="15" bestFit="1" customWidth="1"/>
    <col min="3320" max="3320" width="18" bestFit="1" customWidth="1"/>
    <col min="3321" max="3321" width="15" bestFit="1" customWidth="1"/>
    <col min="3322" max="3322" width="18" bestFit="1" customWidth="1"/>
    <col min="3323" max="3323" width="15" bestFit="1" customWidth="1"/>
    <col min="3324" max="3324" width="18" bestFit="1" customWidth="1"/>
    <col min="3325" max="3325" width="15" bestFit="1" customWidth="1"/>
    <col min="3326" max="3326" width="18" bestFit="1" customWidth="1"/>
    <col min="3327" max="3327" width="15" bestFit="1" customWidth="1"/>
    <col min="3328" max="3328" width="18" bestFit="1" customWidth="1"/>
    <col min="3329" max="3329" width="15" bestFit="1" customWidth="1"/>
    <col min="3330" max="3330" width="18" bestFit="1" customWidth="1"/>
    <col min="3331" max="3331" width="15" bestFit="1" customWidth="1"/>
    <col min="3332" max="3332" width="18" bestFit="1" customWidth="1"/>
    <col min="3333" max="3333" width="15" bestFit="1" customWidth="1"/>
    <col min="3334" max="3334" width="18" bestFit="1" customWidth="1"/>
    <col min="3335" max="3335" width="15" bestFit="1" customWidth="1"/>
    <col min="3336" max="3336" width="18" bestFit="1" customWidth="1"/>
    <col min="3337" max="3337" width="15" bestFit="1" customWidth="1"/>
    <col min="3338" max="3338" width="18" bestFit="1" customWidth="1"/>
    <col min="3339" max="3339" width="15" bestFit="1" customWidth="1"/>
    <col min="3340" max="3340" width="18" bestFit="1" customWidth="1"/>
    <col min="3341" max="3341" width="15" bestFit="1" customWidth="1"/>
    <col min="3342" max="3342" width="18" bestFit="1" customWidth="1"/>
    <col min="3343" max="3343" width="15" bestFit="1" customWidth="1"/>
    <col min="3344" max="3344" width="18" bestFit="1" customWidth="1"/>
    <col min="3345" max="3345" width="15" bestFit="1" customWidth="1"/>
    <col min="3346" max="3346" width="18" bestFit="1" customWidth="1"/>
    <col min="3347" max="3347" width="15" bestFit="1" customWidth="1"/>
    <col min="3348" max="3348" width="18" bestFit="1" customWidth="1"/>
    <col min="3349" max="3349" width="15" bestFit="1" customWidth="1"/>
    <col min="3350" max="3350" width="18" bestFit="1" customWidth="1"/>
    <col min="3351" max="3351" width="15" bestFit="1" customWidth="1"/>
    <col min="3352" max="3352" width="18" bestFit="1" customWidth="1"/>
    <col min="3353" max="3353" width="15" bestFit="1" customWidth="1"/>
    <col min="3354" max="3354" width="18" bestFit="1" customWidth="1"/>
    <col min="3355" max="3355" width="15" bestFit="1" customWidth="1"/>
    <col min="3356" max="3356" width="18" bestFit="1" customWidth="1"/>
    <col min="3357" max="3357" width="15" bestFit="1" customWidth="1"/>
    <col min="3358" max="3358" width="18" bestFit="1" customWidth="1"/>
    <col min="3359" max="3359" width="15" bestFit="1" customWidth="1"/>
    <col min="3360" max="3360" width="18" bestFit="1" customWidth="1"/>
    <col min="3361" max="3361" width="15" bestFit="1" customWidth="1"/>
    <col min="3362" max="3362" width="18" bestFit="1" customWidth="1"/>
    <col min="3363" max="3363" width="15" bestFit="1" customWidth="1"/>
    <col min="3364" max="3364" width="18" bestFit="1" customWidth="1"/>
    <col min="3365" max="3365" width="15" bestFit="1" customWidth="1"/>
    <col min="3366" max="3366" width="18" bestFit="1" customWidth="1"/>
    <col min="3367" max="3367" width="15" bestFit="1" customWidth="1"/>
    <col min="3368" max="3368" width="18" bestFit="1" customWidth="1"/>
    <col min="3369" max="3369" width="15" bestFit="1" customWidth="1"/>
    <col min="3370" max="3370" width="18" bestFit="1" customWidth="1"/>
    <col min="3371" max="3371" width="15" bestFit="1" customWidth="1"/>
    <col min="3372" max="3372" width="18" bestFit="1" customWidth="1"/>
    <col min="3373" max="3373" width="15" bestFit="1" customWidth="1"/>
    <col min="3374" max="3374" width="18" bestFit="1" customWidth="1"/>
    <col min="3375" max="3375" width="15" bestFit="1" customWidth="1"/>
    <col min="3376" max="3376" width="18" bestFit="1" customWidth="1"/>
    <col min="3377" max="3377" width="15" bestFit="1" customWidth="1"/>
    <col min="3378" max="3378" width="18" bestFit="1" customWidth="1"/>
    <col min="3379" max="3379" width="15" bestFit="1" customWidth="1"/>
    <col min="3380" max="3380" width="18" bestFit="1" customWidth="1"/>
    <col min="3381" max="3381" width="15" bestFit="1" customWidth="1"/>
    <col min="3382" max="3382" width="18" bestFit="1" customWidth="1"/>
    <col min="3383" max="3383" width="15" bestFit="1" customWidth="1"/>
    <col min="3384" max="3384" width="18" bestFit="1" customWidth="1"/>
    <col min="3385" max="3385" width="15" bestFit="1" customWidth="1"/>
    <col min="3386" max="3386" width="18" bestFit="1" customWidth="1"/>
    <col min="3387" max="3387" width="15" bestFit="1" customWidth="1"/>
    <col min="3388" max="3388" width="18" bestFit="1" customWidth="1"/>
    <col min="3389" max="3389" width="15" bestFit="1" customWidth="1"/>
    <col min="3390" max="3390" width="18" bestFit="1" customWidth="1"/>
    <col min="3391" max="3391" width="15" bestFit="1" customWidth="1"/>
    <col min="3392" max="3392" width="18" bestFit="1" customWidth="1"/>
    <col min="3393" max="3393" width="15" bestFit="1" customWidth="1"/>
    <col min="3394" max="3394" width="18" bestFit="1" customWidth="1"/>
    <col min="3395" max="3395" width="15" bestFit="1" customWidth="1"/>
    <col min="3396" max="3396" width="18" bestFit="1" customWidth="1"/>
    <col min="3397" max="3397" width="15" bestFit="1" customWidth="1"/>
    <col min="3398" max="3398" width="18" bestFit="1" customWidth="1"/>
    <col min="3399" max="3399" width="15" bestFit="1" customWidth="1"/>
    <col min="3400" max="3400" width="18" bestFit="1" customWidth="1"/>
    <col min="3401" max="3401" width="15" bestFit="1" customWidth="1"/>
    <col min="3402" max="3402" width="18" bestFit="1" customWidth="1"/>
    <col min="3403" max="3403" width="15" bestFit="1" customWidth="1"/>
    <col min="3404" max="3404" width="18" bestFit="1" customWidth="1"/>
    <col min="3405" max="3405" width="15" bestFit="1" customWidth="1"/>
    <col min="3406" max="3406" width="18" bestFit="1" customWidth="1"/>
    <col min="3407" max="3407" width="15" bestFit="1" customWidth="1"/>
    <col min="3408" max="3408" width="18" bestFit="1" customWidth="1"/>
    <col min="3409" max="3409" width="15" bestFit="1" customWidth="1"/>
    <col min="3410" max="3410" width="18" bestFit="1" customWidth="1"/>
    <col min="3411" max="3411" width="15" bestFit="1" customWidth="1"/>
    <col min="3412" max="3412" width="18" bestFit="1" customWidth="1"/>
    <col min="3413" max="3413" width="15" bestFit="1" customWidth="1"/>
    <col min="3414" max="3414" width="18" bestFit="1" customWidth="1"/>
    <col min="3415" max="3415" width="15" bestFit="1" customWidth="1"/>
    <col min="3416" max="3416" width="18" bestFit="1" customWidth="1"/>
    <col min="3417" max="3417" width="15" bestFit="1" customWidth="1"/>
    <col min="3418" max="3418" width="18" bestFit="1" customWidth="1"/>
    <col min="3419" max="3419" width="15" bestFit="1" customWidth="1"/>
    <col min="3420" max="3420" width="18" bestFit="1" customWidth="1"/>
    <col min="3421" max="3421" width="15" bestFit="1" customWidth="1"/>
    <col min="3422" max="3422" width="18" bestFit="1" customWidth="1"/>
    <col min="3423" max="3423" width="15" bestFit="1" customWidth="1"/>
    <col min="3424" max="3424" width="18" bestFit="1" customWidth="1"/>
    <col min="3425" max="3425" width="15" bestFit="1" customWidth="1"/>
    <col min="3426" max="3426" width="18" bestFit="1" customWidth="1"/>
    <col min="3427" max="3427" width="15" bestFit="1" customWidth="1"/>
    <col min="3428" max="3428" width="18" bestFit="1" customWidth="1"/>
    <col min="3429" max="3429" width="15" bestFit="1" customWidth="1"/>
    <col min="3430" max="3430" width="18" bestFit="1" customWidth="1"/>
    <col min="3431" max="3431" width="15" bestFit="1" customWidth="1"/>
    <col min="3432" max="3432" width="18" bestFit="1" customWidth="1"/>
    <col min="3433" max="3433" width="15" bestFit="1" customWidth="1"/>
    <col min="3434" max="3434" width="18" bestFit="1" customWidth="1"/>
    <col min="3435" max="3435" width="15" bestFit="1" customWidth="1"/>
    <col min="3436" max="3436" width="18" bestFit="1" customWidth="1"/>
    <col min="3437" max="3437" width="15" bestFit="1" customWidth="1"/>
    <col min="3438" max="3438" width="18" bestFit="1" customWidth="1"/>
    <col min="3439" max="3439" width="15" bestFit="1" customWidth="1"/>
    <col min="3440" max="3440" width="18" bestFit="1" customWidth="1"/>
    <col min="3441" max="3441" width="15" bestFit="1" customWidth="1"/>
    <col min="3442" max="3442" width="18" bestFit="1" customWidth="1"/>
    <col min="3443" max="3443" width="15" bestFit="1" customWidth="1"/>
    <col min="3444" max="3444" width="18" bestFit="1" customWidth="1"/>
    <col min="3445" max="3445" width="15" bestFit="1" customWidth="1"/>
    <col min="3446" max="3446" width="18" bestFit="1" customWidth="1"/>
    <col min="3447" max="3447" width="15" bestFit="1" customWidth="1"/>
    <col min="3448" max="3448" width="18" bestFit="1" customWidth="1"/>
    <col min="3449" max="3449" width="15" bestFit="1" customWidth="1"/>
    <col min="3450" max="3450" width="18" bestFit="1" customWidth="1"/>
    <col min="3451" max="3451" width="15" bestFit="1" customWidth="1"/>
    <col min="3452" max="3452" width="18" bestFit="1" customWidth="1"/>
    <col min="3453" max="3453" width="15" bestFit="1" customWidth="1"/>
    <col min="3454" max="3454" width="18" bestFit="1" customWidth="1"/>
    <col min="3455" max="3455" width="15" bestFit="1" customWidth="1"/>
    <col min="3456" max="3456" width="18" bestFit="1" customWidth="1"/>
    <col min="3457" max="3457" width="15" bestFit="1" customWidth="1"/>
    <col min="3458" max="3458" width="18" bestFit="1" customWidth="1"/>
    <col min="3459" max="3459" width="15" bestFit="1" customWidth="1"/>
    <col min="3460" max="3460" width="18" bestFit="1" customWidth="1"/>
    <col min="3461" max="3461" width="15" bestFit="1" customWidth="1"/>
    <col min="3462" max="3462" width="18" bestFit="1" customWidth="1"/>
    <col min="3463" max="3463" width="15" bestFit="1" customWidth="1"/>
    <col min="3464" max="3464" width="18" bestFit="1" customWidth="1"/>
    <col min="3465" max="3465" width="15" bestFit="1" customWidth="1"/>
    <col min="3466" max="3466" width="18" bestFit="1" customWidth="1"/>
    <col min="3467" max="3467" width="15" bestFit="1" customWidth="1"/>
    <col min="3468" max="3468" width="18" bestFit="1" customWidth="1"/>
    <col min="3469" max="3469" width="15" bestFit="1" customWidth="1"/>
    <col min="3470" max="3470" width="18" bestFit="1" customWidth="1"/>
    <col min="3471" max="3471" width="15" bestFit="1" customWidth="1"/>
    <col min="3472" max="3472" width="18" bestFit="1" customWidth="1"/>
    <col min="3473" max="3473" width="15" bestFit="1" customWidth="1"/>
    <col min="3474" max="3474" width="18" bestFit="1" customWidth="1"/>
    <col min="3475" max="3475" width="15" bestFit="1" customWidth="1"/>
    <col min="3476" max="3476" width="18" bestFit="1" customWidth="1"/>
    <col min="3477" max="3477" width="15" bestFit="1" customWidth="1"/>
    <col min="3478" max="3478" width="18" bestFit="1" customWidth="1"/>
    <col min="3479" max="3479" width="15" bestFit="1" customWidth="1"/>
    <col min="3480" max="3480" width="18" bestFit="1" customWidth="1"/>
    <col min="3481" max="3481" width="15" bestFit="1" customWidth="1"/>
    <col min="3482" max="3482" width="18" bestFit="1" customWidth="1"/>
    <col min="3483" max="3483" width="15" bestFit="1" customWidth="1"/>
    <col min="3484" max="3484" width="18" bestFit="1" customWidth="1"/>
    <col min="3485" max="3485" width="15" bestFit="1" customWidth="1"/>
    <col min="3486" max="3486" width="18" bestFit="1" customWidth="1"/>
    <col min="3487" max="3487" width="15" bestFit="1" customWidth="1"/>
    <col min="3488" max="3488" width="18" bestFit="1" customWidth="1"/>
    <col min="3489" max="3489" width="15" bestFit="1" customWidth="1"/>
    <col min="3490" max="3490" width="18" bestFit="1" customWidth="1"/>
    <col min="3491" max="3491" width="15" bestFit="1" customWidth="1"/>
    <col min="3492" max="3492" width="18" bestFit="1" customWidth="1"/>
    <col min="3493" max="3493" width="15" bestFit="1" customWidth="1"/>
    <col min="3494" max="3494" width="18" bestFit="1" customWidth="1"/>
    <col min="3495" max="3495" width="15" bestFit="1" customWidth="1"/>
    <col min="3496" max="3496" width="18" bestFit="1" customWidth="1"/>
    <col min="3497" max="3497" width="15" bestFit="1" customWidth="1"/>
    <col min="3498" max="3498" width="18" bestFit="1" customWidth="1"/>
    <col min="3499" max="3499" width="15" bestFit="1" customWidth="1"/>
    <col min="3500" max="3500" width="18" bestFit="1" customWidth="1"/>
    <col min="3501" max="3501" width="15" bestFit="1" customWidth="1"/>
    <col min="3502" max="3502" width="18" bestFit="1" customWidth="1"/>
    <col min="3503" max="3503" width="15" bestFit="1" customWidth="1"/>
    <col min="3504" max="3504" width="18" bestFit="1" customWidth="1"/>
    <col min="3505" max="3505" width="15" bestFit="1" customWidth="1"/>
    <col min="3506" max="3506" width="18" bestFit="1" customWidth="1"/>
    <col min="3507" max="3507" width="15" bestFit="1" customWidth="1"/>
    <col min="3508" max="3508" width="18" bestFit="1" customWidth="1"/>
    <col min="3509" max="3509" width="15" bestFit="1" customWidth="1"/>
    <col min="3510" max="3510" width="18" bestFit="1" customWidth="1"/>
    <col min="3511" max="3511" width="15" bestFit="1" customWidth="1"/>
    <col min="3512" max="3512" width="18" bestFit="1" customWidth="1"/>
    <col min="3513" max="3513" width="15" bestFit="1" customWidth="1"/>
    <col min="3514" max="3514" width="18" bestFit="1" customWidth="1"/>
    <col min="3515" max="3515" width="15" bestFit="1" customWidth="1"/>
    <col min="3516" max="3516" width="18" bestFit="1" customWidth="1"/>
    <col min="3517" max="3517" width="15" bestFit="1" customWidth="1"/>
    <col min="3518" max="3518" width="18" bestFit="1" customWidth="1"/>
    <col min="3519" max="3519" width="15" bestFit="1" customWidth="1"/>
    <col min="3520" max="3520" width="18" bestFit="1" customWidth="1"/>
    <col min="3521" max="3521" width="15" bestFit="1" customWidth="1"/>
    <col min="3522" max="3522" width="18" bestFit="1" customWidth="1"/>
    <col min="3523" max="3523" width="15" bestFit="1" customWidth="1"/>
    <col min="3524" max="3524" width="18" bestFit="1" customWidth="1"/>
    <col min="3525" max="3525" width="15" bestFit="1" customWidth="1"/>
    <col min="3526" max="3526" width="18" bestFit="1" customWidth="1"/>
    <col min="3527" max="3527" width="15" bestFit="1" customWidth="1"/>
    <col min="3528" max="3528" width="18" bestFit="1" customWidth="1"/>
    <col min="3529" max="3529" width="15" bestFit="1" customWidth="1"/>
    <col min="3530" max="3530" width="18" bestFit="1" customWidth="1"/>
    <col min="3531" max="3531" width="15" bestFit="1" customWidth="1"/>
    <col min="3532" max="3532" width="18" bestFit="1" customWidth="1"/>
    <col min="3533" max="3533" width="15" bestFit="1" customWidth="1"/>
    <col min="3534" max="3534" width="18" bestFit="1" customWidth="1"/>
    <col min="3535" max="3535" width="15" bestFit="1" customWidth="1"/>
    <col min="3536" max="3536" width="18" bestFit="1" customWidth="1"/>
    <col min="3537" max="3537" width="15" bestFit="1" customWidth="1"/>
    <col min="3538" max="3538" width="18" bestFit="1" customWidth="1"/>
    <col min="3539" max="3539" width="15" bestFit="1" customWidth="1"/>
    <col min="3540" max="3540" width="18" bestFit="1" customWidth="1"/>
    <col min="3541" max="3541" width="15" bestFit="1" customWidth="1"/>
    <col min="3542" max="3542" width="18" bestFit="1" customWidth="1"/>
    <col min="3543" max="3543" width="15" bestFit="1" customWidth="1"/>
    <col min="3544" max="3544" width="18" bestFit="1" customWidth="1"/>
    <col min="3545" max="3545" width="15" bestFit="1" customWidth="1"/>
    <col min="3546" max="3546" width="18" bestFit="1" customWidth="1"/>
    <col min="3547" max="3547" width="15" bestFit="1" customWidth="1"/>
    <col min="3548" max="3548" width="18" bestFit="1" customWidth="1"/>
    <col min="3549" max="3549" width="15" bestFit="1" customWidth="1"/>
    <col min="3550" max="3550" width="18" bestFit="1" customWidth="1"/>
    <col min="3551" max="3551" width="15" bestFit="1" customWidth="1"/>
    <col min="3552" max="3552" width="18" bestFit="1" customWidth="1"/>
    <col min="3553" max="3553" width="15" bestFit="1" customWidth="1"/>
    <col min="3554" max="3554" width="18" bestFit="1" customWidth="1"/>
    <col min="3555" max="3555" width="15" bestFit="1" customWidth="1"/>
    <col min="3556" max="3556" width="18" bestFit="1" customWidth="1"/>
    <col min="3557" max="3557" width="15" bestFit="1" customWidth="1"/>
    <col min="3558" max="3558" width="18" bestFit="1" customWidth="1"/>
    <col min="3559" max="3559" width="15" bestFit="1" customWidth="1"/>
    <col min="3560" max="3560" width="18" bestFit="1" customWidth="1"/>
    <col min="3561" max="3561" width="15" bestFit="1" customWidth="1"/>
    <col min="3562" max="3562" width="18" bestFit="1" customWidth="1"/>
    <col min="3563" max="3563" width="15" bestFit="1" customWidth="1"/>
    <col min="3564" max="3564" width="18" bestFit="1" customWidth="1"/>
    <col min="3565" max="3565" width="15" bestFit="1" customWidth="1"/>
    <col min="3566" max="3566" width="18" bestFit="1" customWidth="1"/>
    <col min="3567" max="3567" width="15" bestFit="1" customWidth="1"/>
    <col min="3568" max="3568" width="18" bestFit="1" customWidth="1"/>
    <col min="3569" max="3569" width="15" bestFit="1" customWidth="1"/>
    <col min="3570" max="3570" width="18" bestFit="1" customWidth="1"/>
    <col min="3571" max="3571" width="15" bestFit="1" customWidth="1"/>
    <col min="3572" max="3572" width="18" bestFit="1" customWidth="1"/>
    <col min="3573" max="3573" width="15" bestFit="1" customWidth="1"/>
    <col min="3574" max="3574" width="18" bestFit="1" customWidth="1"/>
    <col min="3575" max="3575" width="15" bestFit="1" customWidth="1"/>
    <col min="3576" max="3576" width="18" bestFit="1" customWidth="1"/>
    <col min="3577" max="3577" width="15" bestFit="1" customWidth="1"/>
    <col min="3578" max="3578" width="18" bestFit="1" customWidth="1"/>
    <col min="3579" max="3579" width="15" bestFit="1" customWidth="1"/>
    <col min="3580" max="3580" width="18" bestFit="1" customWidth="1"/>
    <col min="3581" max="3581" width="15" bestFit="1" customWidth="1"/>
    <col min="3582" max="3582" width="18" bestFit="1" customWidth="1"/>
    <col min="3583" max="3583" width="15" bestFit="1" customWidth="1"/>
    <col min="3584" max="3584" width="18" bestFit="1" customWidth="1"/>
    <col min="3585" max="3585" width="15" bestFit="1" customWidth="1"/>
    <col min="3586" max="3586" width="18" bestFit="1" customWidth="1"/>
    <col min="3587" max="3587" width="15" bestFit="1" customWidth="1"/>
    <col min="3588" max="3588" width="18" bestFit="1" customWidth="1"/>
    <col min="3589" max="3589" width="15" bestFit="1" customWidth="1"/>
    <col min="3590" max="3590" width="18" bestFit="1" customWidth="1"/>
    <col min="3591" max="3591" width="15" bestFit="1" customWidth="1"/>
    <col min="3592" max="3592" width="18" bestFit="1" customWidth="1"/>
    <col min="3593" max="3593" width="15" bestFit="1" customWidth="1"/>
    <col min="3594" max="3594" width="18" bestFit="1" customWidth="1"/>
    <col min="3595" max="3595" width="15" bestFit="1" customWidth="1"/>
    <col min="3596" max="3596" width="18" bestFit="1" customWidth="1"/>
    <col min="3597" max="3597" width="15" bestFit="1" customWidth="1"/>
    <col min="3598" max="3598" width="18" bestFit="1" customWidth="1"/>
    <col min="3599" max="3599" width="15" bestFit="1" customWidth="1"/>
    <col min="3600" max="3600" width="18" bestFit="1" customWidth="1"/>
    <col min="3601" max="3601" width="15" bestFit="1" customWidth="1"/>
    <col min="3602" max="3602" width="18" bestFit="1" customWidth="1"/>
    <col min="3603" max="3603" width="15" bestFit="1" customWidth="1"/>
    <col min="3604" max="3604" width="18" bestFit="1" customWidth="1"/>
    <col min="3605" max="3605" width="15" bestFit="1" customWidth="1"/>
    <col min="3606" max="3606" width="18" bestFit="1" customWidth="1"/>
    <col min="3607" max="3607" width="15" bestFit="1" customWidth="1"/>
    <col min="3608" max="3608" width="18" bestFit="1" customWidth="1"/>
    <col min="3609" max="3609" width="15" bestFit="1" customWidth="1"/>
    <col min="3610" max="3610" width="18" bestFit="1" customWidth="1"/>
    <col min="3611" max="3611" width="15" bestFit="1" customWidth="1"/>
    <col min="3612" max="3612" width="18" bestFit="1" customWidth="1"/>
    <col min="3613" max="3613" width="15" bestFit="1" customWidth="1"/>
    <col min="3614" max="3614" width="18" bestFit="1" customWidth="1"/>
    <col min="3615" max="3615" width="15" bestFit="1" customWidth="1"/>
    <col min="3616" max="3616" width="18" bestFit="1" customWidth="1"/>
    <col min="3617" max="3617" width="15" bestFit="1" customWidth="1"/>
    <col min="3618" max="3618" width="18" bestFit="1" customWidth="1"/>
    <col min="3619" max="3619" width="15" bestFit="1" customWidth="1"/>
    <col min="3620" max="3620" width="18" bestFit="1" customWidth="1"/>
    <col min="3621" max="3621" width="15" bestFit="1" customWidth="1"/>
    <col min="3622" max="3622" width="18" bestFit="1" customWidth="1"/>
    <col min="3623" max="3623" width="15" bestFit="1" customWidth="1"/>
    <col min="3624" max="3624" width="18" bestFit="1" customWidth="1"/>
    <col min="3625" max="3625" width="15" bestFit="1" customWidth="1"/>
    <col min="3626" max="3626" width="18" bestFit="1" customWidth="1"/>
    <col min="3627" max="3627" width="15" bestFit="1" customWidth="1"/>
    <col min="3628" max="3628" width="18" bestFit="1" customWidth="1"/>
    <col min="3629" max="3629" width="15" bestFit="1" customWidth="1"/>
    <col min="3630" max="3630" width="18" bestFit="1" customWidth="1"/>
    <col min="3631" max="3631" width="15" bestFit="1" customWidth="1"/>
    <col min="3632" max="3632" width="18" bestFit="1" customWidth="1"/>
    <col min="3633" max="3633" width="15" bestFit="1" customWidth="1"/>
    <col min="3634" max="3634" width="18" bestFit="1" customWidth="1"/>
    <col min="3635" max="3635" width="15" bestFit="1" customWidth="1"/>
    <col min="3636" max="3636" width="18" bestFit="1" customWidth="1"/>
    <col min="3637" max="3637" width="15" bestFit="1" customWidth="1"/>
    <col min="3638" max="3638" width="18" bestFit="1" customWidth="1"/>
    <col min="3639" max="3639" width="15" bestFit="1" customWidth="1"/>
    <col min="3640" max="3640" width="18" bestFit="1" customWidth="1"/>
    <col min="3641" max="3641" width="15" bestFit="1" customWidth="1"/>
    <col min="3642" max="3642" width="18" bestFit="1" customWidth="1"/>
    <col min="3643" max="3643" width="15" bestFit="1" customWidth="1"/>
    <col min="3644" max="3644" width="18" bestFit="1" customWidth="1"/>
    <col min="3645" max="3645" width="15" bestFit="1" customWidth="1"/>
    <col min="3646" max="3646" width="18" bestFit="1" customWidth="1"/>
    <col min="3647" max="3647" width="15" bestFit="1" customWidth="1"/>
    <col min="3648" max="3648" width="18" bestFit="1" customWidth="1"/>
    <col min="3649" max="3649" width="15" bestFit="1" customWidth="1"/>
    <col min="3650" max="3650" width="18" bestFit="1" customWidth="1"/>
    <col min="3651" max="3651" width="15" bestFit="1" customWidth="1"/>
    <col min="3652" max="3652" width="18" bestFit="1" customWidth="1"/>
    <col min="3653" max="3653" width="15" bestFit="1" customWidth="1"/>
    <col min="3654" max="3654" width="18" bestFit="1" customWidth="1"/>
    <col min="3655" max="3655" width="15" bestFit="1" customWidth="1"/>
    <col min="3656" max="3656" width="18" bestFit="1" customWidth="1"/>
    <col min="3657" max="3657" width="15" bestFit="1" customWidth="1"/>
    <col min="3658" max="3658" width="18" bestFit="1" customWidth="1"/>
    <col min="3659" max="3659" width="15" bestFit="1" customWidth="1"/>
    <col min="3660" max="3660" width="18" bestFit="1" customWidth="1"/>
    <col min="3661" max="3661" width="15" bestFit="1" customWidth="1"/>
    <col min="3662" max="3662" width="18" bestFit="1" customWidth="1"/>
    <col min="3663" max="3663" width="15" bestFit="1" customWidth="1"/>
    <col min="3664" max="3664" width="18" bestFit="1" customWidth="1"/>
    <col min="3665" max="3665" width="15" bestFit="1" customWidth="1"/>
    <col min="3666" max="3666" width="18" bestFit="1" customWidth="1"/>
    <col min="3667" max="3667" width="15" bestFit="1" customWidth="1"/>
    <col min="3668" max="3668" width="18" bestFit="1" customWidth="1"/>
    <col min="3669" max="3669" width="15" bestFit="1" customWidth="1"/>
    <col min="3670" max="3670" width="18" bestFit="1" customWidth="1"/>
    <col min="3671" max="3671" width="15" bestFit="1" customWidth="1"/>
    <col min="3672" max="3672" width="18" bestFit="1" customWidth="1"/>
    <col min="3673" max="3673" width="15" bestFit="1" customWidth="1"/>
    <col min="3674" max="3674" width="18" bestFit="1" customWidth="1"/>
    <col min="3675" max="3675" width="15" bestFit="1" customWidth="1"/>
    <col min="3676" max="3676" width="18" bestFit="1" customWidth="1"/>
    <col min="3677" max="3677" width="15" bestFit="1" customWidth="1"/>
    <col min="3678" max="3678" width="18" bestFit="1" customWidth="1"/>
    <col min="3679" max="3679" width="15" bestFit="1" customWidth="1"/>
    <col min="3680" max="3680" width="18" bestFit="1" customWidth="1"/>
    <col min="3681" max="3681" width="15" bestFit="1" customWidth="1"/>
    <col min="3682" max="3682" width="18" bestFit="1" customWidth="1"/>
    <col min="3683" max="3683" width="15" bestFit="1" customWidth="1"/>
    <col min="3684" max="3684" width="18" bestFit="1" customWidth="1"/>
    <col min="3685" max="3685" width="15" bestFit="1" customWidth="1"/>
    <col min="3686" max="3686" width="18" bestFit="1" customWidth="1"/>
    <col min="3687" max="3687" width="15" bestFit="1" customWidth="1"/>
    <col min="3688" max="3688" width="18" bestFit="1" customWidth="1"/>
    <col min="3689" max="3689" width="15" bestFit="1" customWidth="1"/>
    <col min="3690" max="3690" width="18" bestFit="1" customWidth="1"/>
    <col min="3691" max="3691" width="15" bestFit="1" customWidth="1"/>
    <col min="3692" max="3692" width="18" bestFit="1" customWidth="1"/>
    <col min="3693" max="3693" width="15" bestFit="1" customWidth="1"/>
    <col min="3694" max="3694" width="18" bestFit="1" customWidth="1"/>
    <col min="3695" max="3695" width="15" bestFit="1" customWidth="1"/>
    <col min="3696" max="3696" width="18" bestFit="1" customWidth="1"/>
    <col min="3697" max="3697" width="15" bestFit="1" customWidth="1"/>
    <col min="3698" max="3698" width="18" bestFit="1" customWidth="1"/>
    <col min="3699" max="3699" width="15" bestFit="1" customWidth="1"/>
    <col min="3700" max="3700" width="18" bestFit="1" customWidth="1"/>
    <col min="3701" max="3701" width="15" bestFit="1" customWidth="1"/>
    <col min="3702" max="3702" width="18" bestFit="1" customWidth="1"/>
    <col min="3703" max="3703" width="15" bestFit="1" customWidth="1"/>
    <col min="3704" max="3704" width="18" bestFit="1" customWidth="1"/>
    <col min="3705" max="3705" width="15" bestFit="1" customWidth="1"/>
    <col min="3706" max="3706" width="18" bestFit="1" customWidth="1"/>
    <col min="3707" max="3707" width="15" bestFit="1" customWidth="1"/>
    <col min="3708" max="3708" width="18" bestFit="1" customWidth="1"/>
    <col min="3709" max="3709" width="15" bestFit="1" customWidth="1"/>
    <col min="3710" max="3710" width="18" bestFit="1" customWidth="1"/>
    <col min="3711" max="3711" width="15" bestFit="1" customWidth="1"/>
    <col min="3712" max="3712" width="18" bestFit="1" customWidth="1"/>
    <col min="3713" max="3713" width="15" bestFit="1" customWidth="1"/>
    <col min="3714" max="3714" width="18" bestFit="1" customWidth="1"/>
    <col min="3715" max="3715" width="15" bestFit="1" customWidth="1"/>
    <col min="3716" max="3716" width="18" bestFit="1" customWidth="1"/>
    <col min="3717" max="3717" width="15" bestFit="1" customWidth="1"/>
    <col min="3718" max="3718" width="18" bestFit="1" customWidth="1"/>
    <col min="3719" max="3719" width="15" bestFit="1" customWidth="1"/>
    <col min="3720" max="3720" width="18" bestFit="1" customWidth="1"/>
    <col min="3721" max="3721" width="15" bestFit="1" customWidth="1"/>
    <col min="3722" max="3722" width="18" bestFit="1" customWidth="1"/>
    <col min="3723" max="3723" width="15" bestFit="1" customWidth="1"/>
    <col min="3724" max="3724" width="18" bestFit="1" customWidth="1"/>
    <col min="3725" max="3725" width="15" bestFit="1" customWidth="1"/>
    <col min="3726" max="3726" width="18" bestFit="1" customWidth="1"/>
    <col min="3727" max="3727" width="15" bestFit="1" customWidth="1"/>
    <col min="3728" max="3728" width="18" bestFit="1" customWidth="1"/>
    <col min="3729" max="3729" width="15" bestFit="1" customWidth="1"/>
    <col min="3730" max="3730" width="18" bestFit="1" customWidth="1"/>
    <col min="3731" max="3731" width="15" bestFit="1" customWidth="1"/>
    <col min="3732" max="3732" width="18" bestFit="1" customWidth="1"/>
    <col min="3733" max="3733" width="15" bestFit="1" customWidth="1"/>
    <col min="3734" max="3734" width="18" bestFit="1" customWidth="1"/>
    <col min="3735" max="3735" width="15" bestFit="1" customWidth="1"/>
    <col min="3736" max="3736" width="18" bestFit="1" customWidth="1"/>
    <col min="3737" max="3737" width="15" bestFit="1" customWidth="1"/>
    <col min="3738" max="3738" width="18" bestFit="1" customWidth="1"/>
    <col min="3739" max="3739" width="15" bestFit="1" customWidth="1"/>
    <col min="3740" max="3740" width="18" bestFit="1" customWidth="1"/>
    <col min="3741" max="3741" width="15" bestFit="1" customWidth="1"/>
    <col min="3742" max="3742" width="18" bestFit="1" customWidth="1"/>
    <col min="3743" max="3743" width="15" bestFit="1" customWidth="1"/>
    <col min="3744" max="3744" width="18" bestFit="1" customWidth="1"/>
    <col min="3745" max="3745" width="15" bestFit="1" customWidth="1"/>
    <col min="3746" max="3746" width="18" bestFit="1" customWidth="1"/>
    <col min="3747" max="3747" width="15" bestFit="1" customWidth="1"/>
    <col min="3748" max="3748" width="18" bestFit="1" customWidth="1"/>
    <col min="3749" max="3749" width="15" bestFit="1" customWidth="1"/>
    <col min="3750" max="3750" width="18" bestFit="1" customWidth="1"/>
    <col min="3751" max="3751" width="15" bestFit="1" customWidth="1"/>
    <col min="3752" max="3752" width="18" bestFit="1" customWidth="1"/>
    <col min="3753" max="3753" width="15" bestFit="1" customWidth="1"/>
    <col min="3754" max="3754" width="18" bestFit="1" customWidth="1"/>
    <col min="3755" max="3755" width="15" bestFit="1" customWidth="1"/>
    <col min="3756" max="3756" width="18" bestFit="1" customWidth="1"/>
    <col min="3757" max="3757" width="15" bestFit="1" customWidth="1"/>
    <col min="3758" max="3758" width="18" bestFit="1" customWidth="1"/>
    <col min="3759" max="3759" width="15" bestFit="1" customWidth="1"/>
    <col min="3760" max="3760" width="18" bestFit="1" customWidth="1"/>
    <col min="3761" max="3761" width="15" bestFit="1" customWidth="1"/>
    <col min="3762" max="3762" width="18" bestFit="1" customWidth="1"/>
    <col min="3763" max="3763" width="15" bestFit="1" customWidth="1"/>
    <col min="3764" max="3764" width="18" bestFit="1" customWidth="1"/>
    <col min="3765" max="3765" width="15" bestFit="1" customWidth="1"/>
    <col min="3766" max="3766" width="18" bestFit="1" customWidth="1"/>
    <col min="3767" max="3767" width="15" bestFit="1" customWidth="1"/>
    <col min="3768" max="3768" width="18" bestFit="1" customWidth="1"/>
    <col min="3769" max="3769" width="15" bestFit="1" customWidth="1"/>
    <col min="3770" max="3770" width="18" bestFit="1" customWidth="1"/>
    <col min="3771" max="3771" width="15" bestFit="1" customWidth="1"/>
    <col min="3772" max="3772" width="18" bestFit="1" customWidth="1"/>
    <col min="3773" max="3773" width="15" bestFit="1" customWidth="1"/>
    <col min="3774" max="3774" width="18" bestFit="1" customWidth="1"/>
    <col min="3775" max="3775" width="15" bestFit="1" customWidth="1"/>
    <col min="3776" max="3776" width="18" bestFit="1" customWidth="1"/>
    <col min="3777" max="3777" width="15" bestFit="1" customWidth="1"/>
    <col min="3778" max="3778" width="18" bestFit="1" customWidth="1"/>
    <col min="3779" max="3779" width="15" bestFit="1" customWidth="1"/>
    <col min="3780" max="3780" width="18" bestFit="1" customWidth="1"/>
    <col min="3781" max="3781" width="15" bestFit="1" customWidth="1"/>
    <col min="3782" max="3782" width="18" bestFit="1" customWidth="1"/>
    <col min="3783" max="3783" width="15" bestFit="1" customWidth="1"/>
    <col min="3784" max="3784" width="18" bestFit="1" customWidth="1"/>
    <col min="3785" max="3785" width="15" bestFit="1" customWidth="1"/>
    <col min="3786" max="3786" width="18" bestFit="1" customWidth="1"/>
    <col min="3787" max="3787" width="15" bestFit="1" customWidth="1"/>
    <col min="3788" max="3788" width="18" bestFit="1" customWidth="1"/>
    <col min="3789" max="3789" width="15" bestFit="1" customWidth="1"/>
    <col min="3790" max="3790" width="18" bestFit="1" customWidth="1"/>
    <col min="3791" max="3791" width="15" bestFit="1" customWidth="1"/>
    <col min="3792" max="3792" width="18" bestFit="1" customWidth="1"/>
    <col min="3793" max="3793" width="15" bestFit="1" customWidth="1"/>
    <col min="3794" max="3794" width="18" bestFit="1" customWidth="1"/>
    <col min="3795" max="3795" width="15" bestFit="1" customWidth="1"/>
    <col min="3796" max="3796" width="18" bestFit="1" customWidth="1"/>
    <col min="3797" max="3797" width="15" bestFit="1" customWidth="1"/>
    <col min="3798" max="3798" width="18" bestFit="1" customWidth="1"/>
    <col min="3799" max="3799" width="15" bestFit="1" customWidth="1"/>
    <col min="3800" max="3800" width="18" bestFit="1" customWidth="1"/>
    <col min="3801" max="3801" width="15" bestFit="1" customWidth="1"/>
    <col min="3802" max="3802" width="18" bestFit="1" customWidth="1"/>
    <col min="3803" max="3803" width="15" bestFit="1" customWidth="1"/>
    <col min="3804" max="3804" width="18" bestFit="1" customWidth="1"/>
    <col min="3805" max="3805" width="15" bestFit="1" customWidth="1"/>
    <col min="3806" max="3806" width="18" bestFit="1" customWidth="1"/>
    <col min="3807" max="3807" width="15" bestFit="1" customWidth="1"/>
    <col min="3808" max="3808" width="18" bestFit="1" customWidth="1"/>
    <col min="3809" max="3809" width="15" bestFit="1" customWidth="1"/>
    <col min="3810" max="3810" width="18" bestFit="1" customWidth="1"/>
    <col min="3811" max="3811" width="15" bestFit="1" customWidth="1"/>
    <col min="3812" max="3812" width="18" bestFit="1" customWidth="1"/>
    <col min="3813" max="3813" width="15" bestFit="1" customWidth="1"/>
    <col min="3814" max="3814" width="18" bestFit="1" customWidth="1"/>
    <col min="3815" max="3815" width="15" bestFit="1" customWidth="1"/>
    <col min="3816" max="3816" width="18" bestFit="1" customWidth="1"/>
    <col min="3817" max="3817" width="15" bestFit="1" customWidth="1"/>
    <col min="3818" max="3818" width="18" bestFit="1" customWidth="1"/>
    <col min="3819" max="3819" width="15" bestFit="1" customWidth="1"/>
    <col min="3820" max="3820" width="18" bestFit="1" customWidth="1"/>
    <col min="3821" max="3821" width="15" bestFit="1" customWidth="1"/>
    <col min="3822" max="3822" width="18" bestFit="1" customWidth="1"/>
    <col min="3823" max="3823" width="15" bestFit="1" customWidth="1"/>
    <col min="3824" max="3824" width="18" bestFit="1" customWidth="1"/>
    <col min="3825" max="3825" width="15" bestFit="1" customWidth="1"/>
    <col min="3826" max="3826" width="18" bestFit="1" customWidth="1"/>
    <col min="3827" max="3827" width="15" bestFit="1" customWidth="1"/>
    <col min="3828" max="3828" width="18" bestFit="1" customWidth="1"/>
    <col min="3829" max="3829" width="15" bestFit="1" customWidth="1"/>
    <col min="3830" max="3830" width="18" bestFit="1" customWidth="1"/>
    <col min="3831" max="3831" width="15" bestFit="1" customWidth="1"/>
    <col min="3832" max="3832" width="18" bestFit="1" customWidth="1"/>
    <col min="3833" max="3833" width="15" bestFit="1" customWidth="1"/>
    <col min="3834" max="3834" width="18" bestFit="1" customWidth="1"/>
    <col min="3835" max="3835" width="15" bestFit="1" customWidth="1"/>
    <col min="3836" max="3836" width="18" bestFit="1" customWidth="1"/>
    <col min="3837" max="3837" width="15" bestFit="1" customWidth="1"/>
    <col min="3838" max="3838" width="18" bestFit="1" customWidth="1"/>
    <col min="3839" max="3839" width="15" bestFit="1" customWidth="1"/>
    <col min="3840" max="3840" width="18" bestFit="1" customWidth="1"/>
    <col min="3841" max="3841" width="15" bestFit="1" customWidth="1"/>
    <col min="3842" max="3842" width="18" bestFit="1" customWidth="1"/>
    <col min="3843" max="3843" width="15" bestFit="1" customWidth="1"/>
    <col min="3844" max="3844" width="18" bestFit="1" customWidth="1"/>
    <col min="3845" max="3845" width="15" bestFit="1" customWidth="1"/>
    <col min="3846" max="3846" width="18" bestFit="1" customWidth="1"/>
    <col min="3847" max="3847" width="15" bestFit="1" customWidth="1"/>
    <col min="3848" max="3848" width="18" bestFit="1" customWidth="1"/>
    <col min="3849" max="3849" width="15" bestFit="1" customWidth="1"/>
    <col min="3850" max="3850" width="18" bestFit="1" customWidth="1"/>
    <col min="3851" max="3851" width="15" bestFit="1" customWidth="1"/>
    <col min="3852" max="3852" width="18" bestFit="1" customWidth="1"/>
    <col min="3853" max="3853" width="15" bestFit="1" customWidth="1"/>
    <col min="3854" max="3854" width="18" bestFit="1" customWidth="1"/>
    <col min="3855" max="3855" width="15" bestFit="1" customWidth="1"/>
    <col min="3856" max="3856" width="18" bestFit="1" customWidth="1"/>
    <col min="3857" max="3857" width="15" bestFit="1" customWidth="1"/>
    <col min="3858" max="3858" width="18" bestFit="1" customWidth="1"/>
    <col min="3859" max="3859" width="15" bestFit="1" customWidth="1"/>
    <col min="3860" max="3860" width="18" bestFit="1" customWidth="1"/>
    <col min="3861" max="3861" width="15" bestFit="1" customWidth="1"/>
    <col min="3862" max="3862" width="18" bestFit="1" customWidth="1"/>
    <col min="3863" max="3863" width="15" bestFit="1" customWidth="1"/>
    <col min="3864" max="3864" width="18" bestFit="1" customWidth="1"/>
    <col min="3865" max="3865" width="15" bestFit="1" customWidth="1"/>
    <col min="3866" max="3866" width="18" bestFit="1" customWidth="1"/>
    <col min="3867" max="3867" width="15" bestFit="1" customWidth="1"/>
    <col min="3868" max="3868" width="18" bestFit="1" customWidth="1"/>
    <col min="3869" max="3869" width="15" bestFit="1" customWidth="1"/>
    <col min="3870" max="3870" width="18" bestFit="1" customWidth="1"/>
    <col min="3871" max="3871" width="15" bestFit="1" customWidth="1"/>
    <col min="3872" max="3872" width="18" bestFit="1" customWidth="1"/>
    <col min="3873" max="3873" width="15" bestFit="1" customWidth="1"/>
    <col min="3874" max="3874" width="18" bestFit="1" customWidth="1"/>
    <col min="3875" max="3875" width="15" bestFit="1" customWidth="1"/>
    <col min="3876" max="3876" width="18" bestFit="1" customWidth="1"/>
    <col min="3877" max="3877" width="15" bestFit="1" customWidth="1"/>
    <col min="3878" max="3878" width="18" bestFit="1" customWidth="1"/>
    <col min="3879" max="3879" width="15" bestFit="1" customWidth="1"/>
    <col min="3880" max="3880" width="18" bestFit="1" customWidth="1"/>
    <col min="3881" max="3881" width="15" bestFit="1" customWidth="1"/>
    <col min="3882" max="3882" width="18" bestFit="1" customWidth="1"/>
    <col min="3883" max="3883" width="15" bestFit="1" customWidth="1"/>
    <col min="3884" max="3884" width="18" bestFit="1" customWidth="1"/>
    <col min="3885" max="3885" width="15" bestFit="1" customWidth="1"/>
    <col min="3886" max="3886" width="18" bestFit="1" customWidth="1"/>
    <col min="3887" max="3887" width="15" bestFit="1" customWidth="1"/>
    <col min="3888" max="3888" width="18" bestFit="1" customWidth="1"/>
    <col min="3889" max="3889" width="15" bestFit="1" customWidth="1"/>
    <col min="3890" max="3890" width="18" bestFit="1" customWidth="1"/>
    <col min="3891" max="3891" width="15" bestFit="1" customWidth="1"/>
    <col min="3892" max="3892" width="18" bestFit="1" customWidth="1"/>
    <col min="3893" max="3893" width="15" bestFit="1" customWidth="1"/>
    <col min="3894" max="3894" width="18" bestFit="1" customWidth="1"/>
    <col min="3895" max="3895" width="15" bestFit="1" customWidth="1"/>
    <col min="3896" max="3896" width="18" bestFit="1" customWidth="1"/>
    <col min="3897" max="3897" width="15" bestFit="1" customWidth="1"/>
    <col min="3898" max="3898" width="18" bestFit="1" customWidth="1"/>
    <col min="3899" max="3899" width="15" bestFit="1" customWidth="1"/>
    <col min="3900" max="3900" width="18" bestFit="1" customWidth="1"/>
    <col min="3901" max="3901" width="15" bestFit="1" customWidth="1"/>
    <col min="3902" max="3902" width="18" bestFit="1" customWidth="1"/>
    <col min="3903" max="3903" width="15" bestFit="1" customWidth="1"/>
    <col min="3904" max="3904" width="18" bestFit="1" customWidth="1"/>
    <col min="3905" max="3905" width="15" bestFit="1" customWidth="1"/>
    <col min="3906" max="3906" width="18" bestFit="1" customWidth="1"/>
    <col min="3907" max="3907" width="15" bestFit="1" customWidth="1"/>
    <col min="3908" max="3908" width="18" bestFit="1" customWidth="1"/>
    <col min="3909" max="3909" width="15" bestFit="1" customWidth="1"/>
    <col min="3910" max="3910" width="18" bestFit="1" customWidth="1"/>
    <col min="3911" max="3911" width="15" bestFit="1" customWidth="1"/>
    <col min="3912" max="3912" width="18" bestFit="1" customWidth="1"/>
    <col min="3913" max="3913" width="15" bestFit="1" customWidth="1"/>
    <col min="3914" max="3914" width="18" bestFit="1" customWidth="1"/>
    <col min="3915" max="3915" width="15" bestFit="1" customWidth="1"/>
    <col min="3916" max="3916" width="18" bestFit="1" customWidth="1"/>
    <col min="3917" max="3917" width="15" bestFit="1" customWidth="1"/>
    <col min="3918" max="3918" width="18" bestFit="1" customWidth="1"/>
    <col min="3919" max="3919" width="15" bestFit="1" customWidth="1"/>
    <col min="3920" max="3920" width="18" bestFit="1" customWidth="1"/>
    <col min="3921" max="3921" width="15" bestFit="1" customWidth="1"/>
    <col min="3922" max="3922" width="18" bestFit="1" customWidth="1"/>
    <col min="3923" max="3923" width="15" bestFit="1" customWidth="1"/>
    <col min="3924" max="3924" width="18" bestFit="1" customWidth="1"/>
    <col min="3925" max="3925" width="15" bestFit="1" customWidth="1"/>
    <col min="3926" max="3926" width="18" bestFit="1" customWidth="1"/>
    <col min="3927" max="3927" width="15" bestFit="1" customWidth="1"/>
    <col min="3928" max="3928" width="18" bestFit="1" customWidth="1"/>
    <col min="3929" max="3929" width="15" bestFit="1" customWidth="1"/>
    <col min="3930" max="3930" width="18" bestFit="1" customWidth="1"/>
    <col min="3931" max="3931" width="15" bestFit="1" customWidth="1"/>
    <col min="3932" max="3932" width="18" bestFit="1" customWidth="1"/>
    <col min="3933" max="3933" width="15" bestFit="1" customWidth="1"/>
    <col min="3934" max="3934" width="18" bestFit="1" customWidth="1"/>
    <col min="3935" max="3935" width="15" bestFit="1" customWidth="1"/>
    <col min="3936" max="3936" width="18" bestFit="1" customWidth="1"/>
    <col min="3937" max="3937" width="15" bestFit="1" customWidth="1"/>
    <col min="3938" max="3938" width="18" bestFit="1" customWidth="1"/>
    <col min="3939" max="3939" width="15" bestFit="1" customWidth="1"/>
    <col min="3940" max="3940" width="18" bestFit="1" customWidth="1"/>
    <col min="3941" max="3941" width="15" bestFit="1" customWidth="1"/>
    <col min="3942" max="3942" width="18" bestFit="1" customWidth="1"/>
    <col min="3943" max="3943" width="15" bestFit="1" customWidth="1"/>
    <col min="3944" max="3944" width="18" bestFit="1" customWidth="1"/>
    <col min="3945" max="3945" width="15" bestFit="1" customWidth="1"/>
    <col min="3946" max="3946" width="18" bestFit="1" customWidth="1"/>
    <col min="3947" max="3947" width="15" bestFit="1" customWidth="1"/>
    <col min="3948" max="3948" width="18" bestFit="1" customWidth="1"/>
    <col min="3949" max="3949" width="15" bestFit="1" customWidth="1"/>
    <col min="3950" max="3950" width="18" bestFit="1" customWidth="1"/>
    <col min="3951" max="3951" width="15" bestFit="1" customWidth="1"/>
    <col min="3952" max="3952" width="18" bestFit="1" customWidth="1"/>
    <col min="3953" max="3953" width="15" bestFit="1" customWidth="1"/>
    <col min="3954" max="3954" width="18" bestFit="1" customWidth="1"/>
    <col min="3955" max="3955" width="15" bestFit="1" customWidth="1"/>
    <col min="3956" max="3956" width="18" bestFit="1" customWidth="1"/>
    <col min="3957" max="3957" width="15" bestFit="1" customWidth="1"/>
    <col min="3958" max="3958" width="18" bestFit="1" customWidth="1"/>
    <col min="3959" max="3959" width="15" bestFit="1" customWidth="1"/>
    <col min="3960" max="3960" width="18" bestFit="1" customWidth="1"/>
    <col min="3961" max="3961" width="15" bestFit="1" customWidth="1"/>
    <col min="3962" max="3962" width="18" bestFit="1" customWidth="1"/>
    <col min="3963" max="3963" width="15" bestFit="1" customWidth="1"/>
    <col min="3964" max="3964" width="18" bestFit="1" customWidth="1"/>
    <col min="3965" max="3965" width="15" bestFit="1" customWidth="1"/>
    <col min="3966" max="3966" width="18" bestFit="1" customWidth="1"/>
    <col min="3967" max="3967" width="15" bestFit="1" customWidth="1"/>
    <col min="3968" max="3968" width="18" bestFit="1" customWidth="1"/>
    <col min="3969" max="3969" width="15" bestFit="1" customWidth="1"/>
    <col min="3970" max="3970" width="18" bestFit="1" customWidth="1"/>
    <col min="3971" max="3971" width="15" bestFit="1" customWidth="1"/>
    <col min="3972" max="3972" width="18" bestFit="1" customWidth="1"/>
    <col min="3973" max="3973" width="15" bestFit="1" customWidth="1"/>
    <col min="3974" max="3974" width="18" bestFit="1" customWidth="1"/>
    <col min="3975" max="3975" width="15" bestFit="1" customWidth="1"/>
    <col min="3976" max="3976" width="18" bestFit="1" customWidth="1"/>
    <col min="3977" max="3977" width="15" bestFit="1" customWidth="1"/>
    <col min="3978" max="3978" width="18" bestFit="1" customWidth="1"/>
    <col min="3979" max="3979" width="15" bestFit="1" customWidth="1"/>
    <col min="3980" max="3980" width="18" bestFit="1" customWidth="1"/>
    <col min="3981" max="3981" width="15" bestFit="1" customWidth="1"/>
    <col min="3982" max="3982" width="18" bestFit="1" customWidth="1"/>
    <col min="3983" max="3983" width="15" bestFit="1" customWidth="1"/>
    <col min="3984" max="3984" width="18" bestFit="1" customWidth="1"/>
    <col min="3985" max="3985" width="15" bestFit="1" customWidth="1"/>
    <col min="3986" max="3986" width="18" bestFit="1" customWidth="1"/>
    <col min="3987" max="3987" width="15" bestFit="1" customWidth="1"/>
    <col min="3988" max="3988" width="18" bestFit="1" customWidth="1"/>
    <col min="3989" max="3989" width="15" bestFit="1" customWidth="1"/>
    <col min="3990" max="3990" width="18" bestFit="1" customWidth="1"/>
    <col min="3991" max="3991" width="15" bestFit="1" customWidth="1"/>
    <col min="3992" max="3992" width="18" bestFit="1" customWidth="1"/>
    <col min="3993" max="3993" width="15" bestFit="1" customWidth="1"/>
    <col min="3994" max="3994" width="18" bestFit="1" customWidth="1"/>
    <col min="3995" max="3995" width="15" bestFit="1" customWidth="1"/>
    <col min="3996" max="3996" width="18" bestFit="1" customWidth="1"/>
    <col min="3997" max="3997" width="15" bestFit="1" customWidth="1"/>
    <col min="3998" max="3998" width="18" bestFit="1" customWidth="1"/>
    <col min="3999" max="3999" width="15" bestFit="1" customWidth="1"/>
    <col min="4000" max="4000" width="18" bestFit="1" customWidth="1"/>
    <col min="4001" max="4001" width="15" bestFit="1" customWidth="1"/>
    <col min="4002" max="4002" width="18" bestFit="1" customWidth="1"/>
    <col min="4003" max="4003" width="15" bestFit="1" customWidth="1"/>
    <col min="4004" max="4004" width="18" bestFit="1" customWidth="1"/>
    <col min="4005" max="4005" width="15" bestFit="1" customWidth="1"/>
    <col min="4006" max="4006" width="18" bestFit="1" customWidth="1"/>
    <col min="4007" max="4007" width="15" bestFit="1" customWidth="1"/>
    <col min="4008" max="4008" width="18" bestFit="1" customWidth="1"/>
    <col min="4009" max="4009" width="15" bestFit="1" customWidth="1"/>
    <col min="4010" max="4010" width="18" bestFit="1" customWidth="1"/>
    <col min="4011" max="4011" width="15" bestFit="1" customWidth="1"/>
    <col min="4012" max="4012" width="18" bestFit="1" customWidth="1"/>
    <col min="4013" max="4013" width="15" bestFit="1" customWidth="1"/>
    <col min="4014" max="4014" width="18" bestFit="1" customWidth="1"/>
    <col min="4015" max="4015" width="15" bestFit="1" customWidth="1"/>
    <col min="4016" max="4016" width="18" bestFit="1" customWidth="1"/>
    <col min="4017" max="4017" width="15" bestFit="1" customWidth="1"/>
    <col min="4018" max="4018" width="18" bestFit="1" customWidth="1"/>
    <col min="4019" max="4019" width="15" bestFit="1" customWidth="1"/>
    <col min="4020" max="4020" width="18" bestFit="1" customWidth="1"/>
    <col min="4021" max="4021" width="15" bestFit="1" customWidth="1"/>
    <col min="4022" max="4022" width="18" bestFit="1" customWidth="1"/>
    <col min="4023" max="4023" width="15" bestFit="1" customWidth="1"/>
    <col min="4024" max="4024" width="18" bestFit="1" customWidth="1"/>
    <col min="4025" max="4025" width="15" bestFit="1" customWidth="1"/>
    <col min="4026" max="4026" width="18" bestFit="1" customWidth="1"/>
    <col min="4027" max="4027" width="15" bestFit="1" customWidth="1"/>
    <col min="4028" max="4028" width="18" bestFit="1" customWidth="1"/>
    <col min="4029" max="4029" width="15" bestFit="1" customWidth="1"/>
    <col min="4030" max="4030" width="18" bestFit="1" customWidth="1"/>
    <col min="4031" max="4031" width="15" bestFit="1" customWidth="1"/>
    <col min="4032" max="4032" width="18" bestFit="1" customWidth="1"/>
    <col min="4033" max="4033" width="15" bestFit="1" customWidth="1"/>
    <col min="4034" max="4034" width="18" bestFit="1" customWidth="1"/>
    <col min="4035" max="4035" width="15" bestFit="1" customWidth="1"/>
    <col min="4036" max="4036" width="18" bestFit="1" customWidth="1"/>
    <col min="4037" max="4037" width="15" bestFit="1" customWidth="1"/>
    <col min="4038" max="4038" width="18" bestFit="1" customWidth="1"/>
    <col min="4039" max="4039" width="15" bestFit="1" customWidth="1"/>
    <col min="4040" max="4040" width="18" bestFit="1" customWidth="1"/>
    <col min="4041" max="4041" width="15" bestFit="1" customWidth="1"/>
    <col min="4042" max="4042" width="18" bestFit="1" customWidth="1"/>
    <col min="4043" max="4043" width="15" bestFit="1" customWidth="1"/>
    <col min="4044" max="4044" width="18" bestFit="1" customWidth="1"/>
    <col min="4045" max="4045" width="15" bestFit="1" customWidth="1"/>
    <col min="4046" max="4046" width="18" bestFit="1" customWidth="1"/>
    <col min="4047" max="4047" width="15" bestFit="1" customWidth="1"/>
    <col min="4048" max="4048" width="18" bestFit="1" customWidth="1"/>
    <col min="4049" max="4049" width="15" bestFit="1" customWidth="1"/>
    <col min="4050" max="4050" width="18" bestFit="1" customWidth="1"/>
    <col min="4051" max="4051" width="15" bestFit="1" customWidth="1"/>
    <col min="4052" max="4052" width="18" bestFit="1" customWidth="1"/>
    <col min="4053" max="4053" width="15" bestFit="1" customWidth="1"/>
    <col min="4054" max="4054" width="18" bestFit="1" customWidth="1"/>
    <col min="4055" max="4055" width="15" bestFit="1" customWidth="1"/>
    <col min="4056" max="4056" width="18" bestFit="1" customWidth="1"/>
    <col min="4057" max="4057" width="15" bestFit="1" customWidth="1"/>
    <col min="4058" max="4058" width="18" bestFit="1" customWidth="1"/>
    <col min="4059" max="4059" width="15" bestFit="1" customWidth="1"/>
    <col min="4060" max="4060" width="18" bestFit="1" customWidth="1"/>
    <col min="4061" max="4061" width="15" bestFit="1" customWidth="1"/>
    <col min="4062" max="4062" width="18" bestFit="1" customWidth="1"/>
    <col min="4063" max="4063" width="15" bestFit="1" customWidth="1"/>
    <col min="4064" max="4064" width="18" bestFit="1" customWidth="1"/>
    <col min="4065" max="4065" width="15" bestFit="1" customWidth="1"/>
    <col min="4066" max="4066" width="18" bestFit="1" customWidth="1"/>
    <col min="4067" max="4067" width="15" bestFit="1" customWidth="1"/>
    <col min="4068" max="4068" width="18" bestFit="1" customWidth="1"/>
    <col min="4069" max="4069" width="15" bestFit="1" customWidth="1"/>
    <col min="4070" max="4070" width="18" bestFit="1" customWidth="1"/>
    <col min="4071" max="4071" width="15" bestFit="1" customWidth="1"/>
    <col min="4072" max="4072" width="18" bestFit="1" customWidth="1"/>
    <col min="4073" max="4073" width="15" bestFit="1" customWidth="1"/>
    <col min="4074" max="4074" width="18" bestFit="1" customWidth="1"/>
    <col min="4075" max="4075" width="15" bestFit="1" customWidth="1"/>
    <col min="4076" max="4076" width="18" bestFit="1" customWidth="1"/>
    <col min="4077" max="4077" width="15" bestFit="1" customWidth="1"/>
    <col min="4078" max="4078" width="18" bestFit="1" customWidth="1"/>
    <col min="4079" max="4079" width="15" bestFit="1" customWidth="1"/>
    <col min="4080" max="4080" width="18" bestFit="1" customWidth="1"/>
    <col min="4081" max="4081" width="15" bestFit="1" customWidth="1"/>
    <col min="4082" max="4082" width="18" bestFit="1" customWidth="1"/>
    <col min="4083" max="4083" width="15" bestFit="1" customWidth="1"/>
    <col min="4084" max="4084" width="18" bestFit="1" customWidth="1"/>
    <col min="4085" max="4085" width="15" bestFit="1" customWidth="1"/>
    <col min="4086" max="4086" width="18" bestFit="1" customWidth="1"/>
    <col min="4087" max="4087" width="15" bestFit="1" customWidth="1"/>
    <col min="4088" max="4088" width="18" bestFit="1" customWidth="1"/>
    <col min="4089" max="4089" width="15" bestFit="1" customWidth="1"/>
    <col min="4090" max="4090" width="18" bestFit="1" customWidth="1"/>
    <col min="4091" max="4091" width="15" bestFit="1" customWidth="1"/>
    <col min="4092" max="4092" width="18" bestFit="1" customWidth="1"/>
    <col min="4093" max="4093" width="15" bestFit="1" customWidth="1"/>
    <col min="4094" max="4094" width="18" bestFit="1" customWidth="1"/>
    <col min="4095" max="4095" width="15" bestFit="1" customWidth="1"/>
    <col min="4096" max="4096" width="18" bestFit="1" customWidth="1"/>
    <col min="4097" max="4097" width="15" bestFit="1" customWidth="1"/>
    <col min="4098" max="4098" width="18" bestFit="1" customWidth="1"/>
    <col min="4099" max="4099" width="15" bestFit="1" customWidth="1"/>
    <col min="4100" max="4100" width="18" bestFit="1" customWidth="1"/>
    <col min="4101" max="4101" width="15" bestFit="1" customWidth="1"/>
    <col min="4102" max="4102" width="18" bestFit="1" customWidth="1"/>
    <col min="4103" max="4103" width="15" bestFit="1" customWidth="1"/>
    <col min="4104" max="4104" width="18" bestFit="1" customWidth="1"/>
    <col min="4105" max="4105" width="15" bestFit="1" customWidth="1"/>
    <col min="4106" max="4106" width="18" bestFit="1" customWidth="1"/>
    <col min="4107" max="4107" width="15" bestFit="1" customWidth="1"/>
    <col min="4108" max="4108" width="18" bestFit="1" customWidth="1"/>
    <col min="4109" max="4109" width="15" bestFit="1" customWidth="1"/>
    <col min="4110" max="4110" width="18" bestFit="1" customWidth="1"/>
    <col min="4111" max="4111" width="15" bestFit="1" customWidth="1"/>
    <col min="4112" max="4112" width="18" bestFit="1" customWidth="1"/>
    <col min="4113" max="4113" width="15" bestFit="1" customWidth="1"/>
    <col min="4114" max="4114" width="18" bestFit="1" customWidth="1"/>
    <col min="4115" max="4115" width="15" bestFit="1" customWidth="1"/>
    <col min="4116" max="4116" width="18" bestFit="1" customWidth="1"/>
    <col min="4117" max="4117" width="15" bestFit="1" customWidth="1"/>
    <col min="4118" max="4118" width="18" bestFit="1" customWidth="1"/>
    <col min="4119" max="4119" width="15" bestFit="1" customWidth="1"/>
    <col min="4120" max="4120" width="18" bestFit="1" customWidth="1"/>
    <col min="4121" max="4121" width="15" bestFit="1" customWidth="1"/>
    <col min="4122" max="4122" width="18" bestFit="1" customWidth="1"/>
    <col min="4123" max="4123" width="15" bestFit="1" customWidth="1"/>
    <col min="4124" max="4124" width="18" bestFit="1" customWidth="1"/>
    <col min="4125" max="4125" width="15" bestFit="1" customWidth="1"/>
    <col min="4126" max="4126" width="18" bestFit="1" customWidth="1"/>
    <col min="4127" max="4127" width="15" bestFit="1" customWidth="1"/>
    <col min="4128" max="4128" width="18" bestFit="1" customWidth="1"/>
    <col min="4129" max="4129" width="15" bestFit="1" customWidth="1"/>
    <col min="4130" max="4130" width="18" bestFit="1" customWidth="1"/>
    <col min="4131" max="4131" width="15" bestFit="1" customWidth="1"/>
    <col min="4132" max="4132" width="18" bestFit="1" customWidth="1"/>
    <col min="4133" max="4133" width="15" bestFit="1" customWidth="1"/>
    <col min="4134" max="4134" width="18" bestFit="1" customWidth="1"/>
    <col min="4135" max="4135" width="15" bestFit="1" customWidth="1"/>
    <col min="4136" max="4136" width="18" bestFit="1" customWidth="1"/>
    <col min="4137" max="4137" width="15" bestFit="1" customWidth="1"/>
    <col min="4138" max="4138" width="18" bestFit="1" customWidth="1"/>
    <col min="4139" max="4139" width="15" bestFit="1" customWidth="1"/>
    <col min="4140" max="4140" width="18" bestFit="1" customWidth="1"/>
    <col min="4141" max="4141" width="15" bestFit="1" customWidth="1"/>
    <col min="4142" max="4142" width="18" bestFit="1" customWidth="1"/>
    <col min="4143" max="4143" width="15" bestFit="1" customWidth="1"/>
    <col min="4144" max="4144" width="18" bestFit="1" customWidth="1"/>
    <col min="4145" max="4145" width="15" bestFit="1" customWidth="1"/>
    <col min="4146" max="4146" width="18" bestFit="1" customWidth="1"/>
    <col min="4147" max="4147" width="15" bestFit="1" customWidth="1"/>
    <col min="4148" max="4148" width="18" bestFit="1" customWidth="1"/>
    <col min="4149" max="4149" width="15" bestFit="1" customWidth="1"/>
    <col min="4150" max="4150" width="18" bestFit="1" customWidth="1"/>
    <col min="4151" max="4151" width="15" bestFit="1" customWidth="1"/>
    <col min="4152" max="4152" width="18" bestFit="1" customWidth="1"/>
    <col min="4153" max="4153" width="15" bestFit="1" customWidth="1"/>
    <col min="4154" max="4154" width="18" bestFit="1" customWidth="1"/>
    <col min="4155" max="4155" width="15" bestFit="1" customWidth="1"/>
    <col min="4156" max="4156" width="18" bestFit="1" customWidth="1"/>
    <col min="4157" max="4157" width="15" bestFit="1" customWidth="1"/>
    <col min="4158" max="4158" width="18" bestFit="1" customWidth="1"/>
    <col min="4159" max="4159" width="15" bestFit="1" customWidth="1"/>
    <col min="4160" max="4160" width="18" bestFit="1" customWidth="1"/>
    <col min="4161" max="4161" width="15" bestFit="1" customWidth="1"/>
    <col min="4162" max="4162" width="18" bestFit="1" customWidth="1"/>
    <col min="4163" max="4163" width="15" bestFit="1" customWidth="1"/>
    <col min="4164" max="4164" width="18" bestFit="1" customWidth="1"/>
    <col min="4165" max="4165" width="15" bestFit="1" customWidth="1"/>
    <col min="4166" max="4166" width="18" bestFit="1" customWidth="1"/>
    <col min="4167" max="4167" width="15" bestFit="1" customWidth="1"/>
    <col min="4168" max="4168" width="18" bestFit="1" customWidth="1"/>
    <col min="4169" max="4169" width="15" bestFit="1" customWidth="1"/>
    <col min="4170" max="4170" width="18" bestFit="1" customWidth="1"/>
    <col min="4171" max="4171" width="15" bestFit="1" customWidth="1"/>
    <col min="4172" max="4172" width="18" bestFit="1" customWidth="1"/>
    <col min="4173" max="4173" width="15" bestFit="1" customWidth="1"/>
    <col min="4174" max="4174" width="18" bestFit="1" customWidth="1"/>
    <col min="4175" max="4175" width="15" bestFit="1" customWidth="1"/>
    <col min="4176" max="4176" width="18" bestFit="1" customWidth="1"/>
    <col min="4177" max="4177" width="15" bestFit="1" customWidth="1"/>
    <col min="4178" max="4178" width="18" bestFit="1" customWidth="1"/>
    <col min="4179" max="4179" width="15" bestFit="1" customWidth="1"/>
    <col min="4180" max="4180" width="18" bestFit="1" customWidth="1"/>
    <col min="4181" max="4181" width="15" bestFit="1" customWidth="1"/>
    <col min="4182" max="4182" width="18" bestFit="1" customWidth="1"/>
    <col min="4183" max="4183" width="15" bestFit="1" customWidth="1"/>
    <col min="4184" max="4184" width="18" bestFit="1" customWidth="1"/>
    <col min="4185" max="4185" width="15" bestFit="1" customWidth="1"/>
    <col min="4186" max="4186" width="18" bestFit="1" customWidth="1"/>
    <col min="4187" max="4187" width="15" bestFit="1" customWidth="1"/>
    <col min="4188" max="4188" width="18" bestFit="1" customWidth="1"/>
    <col min="4189" max="4189" width="15" bestFit="1" customWidth="1"/>
    <col min="4190" max="4190" width="18" bestFit="1" customWidth="1"/>
    <col min="4191" max="4191" width="15" bestFit="1" customWidth="1"/>
    <col min="4192" max="4192" width="18" bestFit="1" customWidth="1"/>
    <col min="4193" max="4193" width="15" bestFit="1" customWidth="1"/>
    <col min="4194" max="4194" width="18" bestFit="1" customWidth="1"/>
    <col min="4195" max="4195" width="15" bestFit="1" customWidth="1"/>
    <col min="4196" max="4196" width="18" bestFit="1" customWidth="1"/>
    <col min="4197" max="4197" width="15" bestFit="1" customWidth="1"/>
    <col min="4198" max="4198" width="18" bestFit="1" customWidth="1"/>
    <col min="4199" max="4199" width="15" bestFit="1" customWidth="1"/>
    <col min="4200" max="4200" width="18" bestFit="1" customWidth="1"/>
    <col min="4201" max="4201" width="15" bestFit="1" customWidth="1"/>
    <col min="4202" max="4202" width="18" bestFit="1" customWidth="1"/>
    <col min="4203" max="4203" width="15" bestFit="1" customWidth="1"/>
    <col min="4204" max="4204" width="18" bestFit="1" customWidth="1"/>
    <col min="4205" max="4205" width="15" bestFit="1" customWidth="1"/>
    <col min="4206" max="4206" width="18" bestFit="1" customWidth="1"/>
    <col min="4207" max="4207" width="15" bestFit="1" customWidth="1"/>
    <col min="4208" max="4208" width="18" bestFit="1" customWidth="1"/>
    <col min="4209" max="4209" width="15" bestFit="1" customWidth="1"/>
    <col min="4210" max="4210" width="18" bestFit="1" customWidth="1"/>
    <col min="4211" max="4211" width="15" bestFit="1" customWidth="1"/>
    <col min="4212" max="4212" width="18" bestFit="1" customWidth="1"/>
    <col min="4213" max="4213" width="15" bestFit="1" customWidth="1"/>
    <col min="4214" max="4214" width="18" bestFit="1" customWidth="1"/>
    <col min="4215" max="4215" width="15" bestFit="1" customWidth="1"/>
    <col min="4216" max="4216" width="18" bestFit="1" customWidth="1"/>
    <col min="4217" max="4217" width="15" bestFit="1" customWidth="1"/>
    <col min="4218" max="4218" width="18" bestFit="1" customWidth="1"/>
    <col min="4219" max="4219" width="15" bestFit="1" customWidth="1"/>
    <col min="4220" max="4220" width="18" bestFit="1" customWidth="1"/>
    <col min="4221" max="4221" width="15" bestFit="1" customWidth="1"/>
    <col min="4222" max="4222" width="18" bestFit="1" customWidth="1"/>
    <col min="4223" max="4223" width="15" bestFit="1" customWidth="1"/>
    <col min="4224" max="4224" width="18" bestFit="1" customWidth="1"/>
    <col min="4225" max="4225" width="15" bestFit="1" customWidth="1"/>
    <col min="4226" max="4226" width="18" bestFit="1" customWidth="1"/>
    <col min="4227" max="4227" width="15" bestFit="1" customWidth="1"/>
    <col min="4228" max="4228" width="18" bestFit="1" customWidth="1"/>
    <col min="4229" max="4229" width="15" bestFit="1" customWidth="1"/>
    <col min="4230" max="4230" width="18" bestFit="1" customWidth="1"/>
    <col min="4231" max="4231" width="15" bestFit="1" customWidth="1"/>
    <col min="4232" max="4232" width="18" bestFit="1" customWidth="1"/>
    <col min="4233" max="4233" width="15" bestFit="1" customWidth="1"/>
    <col min="4234" max="4234" width="18" bestFit="1" customWidth="1"/>
    <col min="4235" max="4235" width="15" bestFit="1" customWidth="1"/>
    <col min="4236" max="4236" width="18" bestFit="1" customWidth="1"/>
    <col min="4237" max="4237" width="15" bestFit="1" customWidth="1"/>
    <col min="4238" max="4238" width="18" bestFit="1" customWidth="1"/>
    <col min="4239" max="4239" width="15" bestFit="1" customWidth="1"/>
    <col min="4240" max="4240" width="18" bestFit="1" customWidth="1"/>
    <col min="4241" max="4241" width="15" bestFit="1" customWidth="1"/>
    <col min="4242" max="4242" width="18" bestFit="1" customWidth="1"/>
    <col min="4243" max="4243" width="15" bestFit="1" customWidth="1"/>
    <col min="4244" max="4244" width="18" bestFit="1" customWidth="1"/>
    <col min="4245" max="4245" width="15" bestFit="1" customWidth="1"/>
    <col min="4246" max="4246" width="18" bestFit="1" customWidth="1"/>
    <col min="4247" max="4247" width="15" bestFit="1" customWidth="1"/>
    <col min="4248" max="4248" width="18" bestFit="1" customWidth="1"/>
    <col min="4249" max="4249" width="15" bestFit="1" customWidth="1"/>
    <col min="4250" max="4250" width="18" bestFit="1" customWidth="1"/>
    <col min="4251" max="4251" width="15" bestFit="1" customWidth="1"/>
    <col min="4252" max="4252" width="18" bestFit="1" customWidth="1"/>
    <col min="4253" max="4253" width="15" bestFit="1" customWidth="1"/>
    <col min="4254" max="4254" width="18" bestFit="1" customWidth="1"/>
    <col min="4255" max="4255" width="15" bestFit="1" customWidth="1"/>
    <col min="4256" max="4256" width="18" bestFit="1" customWidth="1"/>
    <col min="4257" max="4257" width="15" bestFit="1" customWidth="1"/>
    <col min="4258" max="4258" width="18" bestFit="1" customWidth="1"/>
    <col min="4259" max="4259" width="15" bestFit="1" customWidth="1"/>
    <col min="4260" max="4260" width="18" bestFit="1" customWidth="1"/>
    <col min="4261" max="4261" width="15" bestFit="1" customWidth="1"/>
    <col min="4262" max="4262" width="18" bestFit="1" customWidth="1"/>
    <col min="4263" max="4263" width="15" bestFit="1" customWidth="1"/>
    <col min="4264" max="4264" width="18" bestFit="1" customWidth="1"/>
    <col min="4265" max="4265" width="15" bestFit="1" customWidth="1"/>
    <col min="4266" max="4266" width="18" bestFit="1" customWidth="1"/>
    <col min="4267" max="4267" width="15" bestFit="1" customWidth="1"/>
    <col min="4268" max="4268" width="18" bestFit="1" customWidth="1"/>
    <col min="4269" max="4269" width="15" bestFit="1" customWidth="1"/>
    <col min="4270" max="4270" width="18" bestFit="1" customWidth="1"/>
    <col min="4271" max="4271" width="15" bestFit="1" customWidth="1"/>
    <col min="4272" max="4272" width="18" bestFit="1" customWidth="1"/>
    <col min="4273" max="4273" width="15" bestFit="1" customWidth="1"/>
    <col min="4274" max="4274" width="18" bestFit="1" customWidth="1"/>
    <col min="4275" max="4275" width="15" bestFit="1" customWidth="1"/>
    <col min="4276" max="4276" width="18" bestFit="1" customWidth="1"/>
    <col min="4277" max="4277" width="15" bestFit="1" customWidth="1"/>
    <col min="4278" max="4278" width="18" bestFit="1" customWidth="1"/>
    <col min="4279" max="4279" width="15" bestFit="1" customWidth="1"/>
    <col min="4280" max="4280" width="18" bestFit="1" customWidth="1"/>
    <col min="4281" max="4281" width="15" bestFit="1" customWidth="1"/>
    <col min="4282" max="4282" width="18" bestFit="1" customWidth="1"/>
    <col min="4283" max="4283" width="15" bestFit="1" customWidth="1"/>
    <col min="4284" max="4284" width="18" bestFit="1" customWidth="1"/>
    <col min="4285" max="4285" width="15" bestFit="1" customWidth="1"/>
    <col min="4286" max="4286" width="18" bestFit="1" customWidth="1"/>
    <col min="4287" max="4287" width="15" bestFit="1" customWidth="1"/>
    <col min="4288" max="4288" width="18" bestFit="1" customWidth="1"/>
    <col min="4289" max="4289" width="15" bestFit="1" customWidth="1"/>
    <col min="4290" max="4290" width="18" bestFit="1" customWidth="1"/>
    <col min="4291" max="4291" width="15" bestFit="1" customWidth="1"/>
    <col min="4292" max="4292" width="18" bestFit="1" customWidth="1"/>
    <col min="4293" max="4293" width="15" bestFit="1" customWidth="1"/>
    <col min="4294" max="4294" width="18" bestFit="1" customWidth="1"/>
    <col min="4295" max="4295" width="15" bestFit="1" customWidth="1"/>
    <col min="4296" max="4296" width="18" bestFit="1" customWidth="1"/>
    <col min="4297" max="4297" width="15" bestFit="1" customWidth="1"/>
    <col min="4298" max="4298" width="18" bestFit="1" customWidth="1"/>
    <col min="4299" max="4299" width="15" bestFit="1" customWidth="1"/>
    <col min="4300" max="4300" width="18" bestFit="1" customWidth="1"/>
    <col min="4301" max="4301" width="15" bestFit="1" customWidth="1"/>
    <col min="4302" max="4302" width="18" bestFit="1" customWidth="1"/>
    <col min="4303" max="4303" width="15" bestFit="1" customWidth="1"/>
    <col min="4304" max="4304" width="18" bestFit="1" customWidth="1"/>
    <col min="4305" max="4305" width="15" bestFit="1" customWidth="1"/>
    <col min="4306" max="4306" width="18" bestFit="1" customWidth="1"/>
    <col min="4307" max="4307" width="15" bestFit="1" customWidth="1"/>
    <col min="4308" max="4308" width="18" bestFit="1" customWidth="1"/>
    <col min="4309" max="4309" width="15" bestFit="1" customWidth="1"/>
    <col min="4310" max="4310" width="18" bestFit="1" customWidth="1"/>
    <col min="4311" max="4311" width="15" bestFit="1" customWidth="1"/>
    <col min="4312" max="4312" width="18" bestFit="1" customWidth="1"/>
    <col min="4313" max="4313" width="15" bestFit="1" customWidth="1"/>
    <col min="4314" max="4314" width="18" bestFit="1" customWidth="1"/>
    <col min="4315" max="4315" width="15" bestFit="1" customWidth="1"/>
    <col min="4316" max="4316" width="18" bestFit="1" customWidth="1"/>
    <col min="4317" max="4317" width="15" bestFit="1" customWidth="1"/>
    <col min="4318" max="4318" width="18" bestFit="1" customWidth="1"/>
    <col min="4319" max="4319" width="15" bestFit="1" customWidth="1"/>
    <col min="4320" max="4320" width="18" bestFit="1" customWidth="1"/>
    <col min="4321" max="4321" width="15" bestFit="1" customWidth="1"/>
    <col min="4322" max="4322" width="18" bestFit="1" customWidth="1"/>
    <col min="4323" max="4323" width="15" bestFit="1" customWidth="1"/>
    <col min="4324" max="4324" width="18" bestFit="1" customWidth="1"/>
    <col min="4325" max="4325" width="15" bestFit="1" customWidth="1"/>
    <col min="4326" max="4326" width="18" bestFit="1" customWidth="1"/>
    <col min="4327" max="4327" width="15" bestFit="1" customWidth="1"/>
    <col min="4328" max="4328" width="18" bestFit="1" customWidth="1"/>
    <col min="4329" max="4329" width="15" bestFit="1" customWidth="1"/>
    <col min="4330" max="4330" width="18" bestFit="1" customWidth="1"/>
    <col min="4331" max="4331" width="15" bestFit="1" customWidth="1"/>
    <col min="4332" max="4332" width="18" bestFit="1" customWidth="1"/>
    <col min="4333" max="4333" width="15" bestFit="1" customWidth="1"/>
    <col min="4334" max="4334" width="18" bestFit="1" customWidth="1"/>
    <col min="4335" max="4335" width="15" bestFit="1" customWidth="1"/>
    <col min="4336" max="4336" width="18" bestFit="1" customWidth="1"/>
    <col min="4337" max="4337" width="15" bestFit="1" customWidth="1"/>
    <col min="4338" max="4338" width="18" bestFit="1" customWidth="1"/>
    <col min="4339" max="4339" width="15" bestFit="1" customWidth="1"/>
    <col min="4340" max="4340" width="18" bestFit="1" customWidth="1"/>
    <col min="4341" max="4341" width="15" bestFit="1" customWidth="1"/>
    <col min="4342" max="4342" width="18" bestFit="1" customWidth="1"/>
    <col min="4343" max="4343" width="15" bestFit="1" customWidth="1"/>
    <col min="4344" max="4344" width="18" bestFit="1" customWidth="1"/>
    <col min="4345" max="4345" width="15" bestFit="1" customWidth="1"/>
    <col min="4346" max="4346" width="18" bestFit="1" customWidth="1"/>
    <col min="4347" max="4347" width="15" bestFit="1" customWidth="1"/>
    <col min="4348" max="4348" width="18" bestFit="1" customWidth="1"/>
    <col min="4349" max="4349" width="15" bestFit="1" customWidth="1"/>
    <col min="4350" max="4350" width="18" bestFit="1" customWidth="1"/>
    <col min="4351" max="4351" width="15" bestFit="1" customWidth="1"/>
    <col min="4352" max="4352" width="18" bestFit="1" customWidth="1"/>
    <col min="4353" max="4353" width="15" bestFit="1" customWidth="1"/>
    <col min="4354" max="4354" width="18" bestFit="1" customWidth="1"/>
    <col min="4355" max="4355" width="15" bestFit="1" customWidth="1"/>
    <col min="4356" max="4356" width="18" bestFit="1" customWidth="1"/>
    <col min="4357" max="4357" width="15" bestFit="1" customWidth="1"/>
    <col min="4358" max="4358" width="18" bestFit="1" customWidth="1"/>
    <col min="4359" max="4359" width="15" bestFit="1" customWidth="1"/>
    <col min="4360" max="4360" width="18" bestFit="1" customWidth="1"/>
    <col min="4361" max="4361" width="15" bestFit="1" customWidth="1"/>
    <col min="4362" max="4362" width="18" bestFit="1" customWidth="1"/>
    <col min="4363" max="4363" width="15" bestFit="1" customWidth="1"/>
    <col min="4364" max="4364" width="18" bestFit="1" customWidth="1"/>
    <col min="4365" max="4365" width="15" bestFit="1" customWidth="1"/>
    <col min="4366" max="4366" width="18" bestFit="1" customWidth="1"/>
    <col min="4367" max="4367" width="15" bestFit="1" customWidth="1"/>
    <col min="4368" max="4368" width="18" bestFit="1" customWidth="1"/>
    <col min="4369" max="4369" width="15" bestFit="1" customWidth="1"/>
    <col min="4370" max="4370" width="18" bestFit="1" customWidth="1"/>
    <col min="4371" max="4371" width="15" bestFit="1" customWidth="1"/>
    <col min="4372" max="4372" width="18" bestFit="1" customWidth="1"/>
    <col min="4373" max="4373" width="15" bestFit="1" customWidth="1"/>
    <col min="4374" max="4374" width="18" bestFit="1" customWidth="1"/>
    <col min="4375" max="4375" width="15" bestFit="1" customWidth="1"/>
    <col min="4376" max="4376" width="18" bestFit="1" customWidth="1"/>
    <col min="4377" max="4377" width="15" bestFit="1" customWidth="1"/>
    <col min="4378" max="4378" width="18" bestFit="1" customWidth="1"/>
    <col min="4379" max="4379" width="15" bestFit="1" customWidth="1"/>
    <col min="4380" max="4380" width="18" bestFit="1" customWidth="1"/>
    <col min="4381" max="4381" width="15" bestFit="1" customWidth="1"/>
    <col min="4382" max="4382" width="18" bestFit="1" customWidth="1"/>
    <col min="4383" max="4383" width="15" bestFit="1" customWidth="1"/>
    <col min="4384" max="4384" width="18" bestFit="1" customWidth="1"/>
    <col min="4385" max="4385" width="15" bestFit="1" customWidth="1"/>
    <col min="4386" max="4386" width="18" bestFit="1" customWidth="1"/>
    <col min="4387" max="4387" width="15" bestFit="1" customWidth="1"/>
    <col min="4388" max="4388" width="18" bestFit="1" customWidth="1"/>
    <col min="4389" max="4389" width="15" bestFit="1" customWidth="1"/>
    <col min="4390" max="4390" width="18" bestFit="1" customWidth="1"/>
    <col min="4391" max="4391" width="15" bestFit="1" customWidth="1"/>
    <col min="4392" max="4392" width="18" bestFit="1" customWidth="1"/>
    <col min="4393" max="4393" width="15" bestFit="1" customWidth="1"/>
    <col min="4394" max="4394" width="18" bestFit="1" customWidth="1"/>
    <col min="4395" max="4395" width="15" bestFit="1" customWidth="1"/>
    <col min="4396" max="4396" width="18" bestFit="1" customWidth="1"/>
    <col min="4397" max="4397" width="15" bestFit="1" customWidth="1"/>
    <col min="4398" max="4398" width="18" bestFit="1" customWidth="1"/>
    <col min="4399" max="4399" width="15" bestFit="1" customWidth="1"/>
    <col min="4400" max="4400" width="18" bestFit="1" customWidth="1"/>
    <col min="4401" max="4401" width="15" bestFit="1" customWidth="1"/>
    <col min="4402" max="4402" width="18" bestFit="1" customWidth="1"/>
    <col min="4403" max="4403" width="15" bestFit="1" customWidth="1"/>
    <col min="4404" max="4404" width="18" bestFit="1" customWidth="1"/>
    <col min="4405" max="4405" width="15" bestFit="1" customWidth="1"/>
    <col min="4406" max="4406" width="18" bestFit="1" customWidth="1"/>
    <col min="4407" max="4407" width="15" bestFit="1" customWidth="1"/>
    <col min="4408" max="4408" width="18" bestFit="1" customWidth="1"/>
    <col min="4409" max="4409" width="15" bestFit="1" customWidth="1"/>
    <col min="4410" max="4410" width="18" bestFit="1" customWidth="1"/>
    <col min="4411" max="4411" width="15" bestFit="1" customWidth="1"/>
    <col min="4412" max="4412" width="18" bestFit="1" customWidth="1"/>
    <col min="4413" max="4413" width="15" bestFit="1" customWidth="1"/>
    <col min="4414" max="4414" width="18" bestFit="1" customWidth="1"/>
    <col min="4415" max="4415" width="15" bestFit="1" customWidth="1"/>
    <col min="4416" max="4416" width="18" bestFit="1" customWidth="1"/>
    <col min="4417" max="4417" width="15" bestFit="1" customWidth="1"/>
    <col min="4418" max="4418" width="18" bestFit="1" customWidth="1"/>
    <col min="4419" max="4419" width="15" bestFit="1" customWidth="1"/>
    <col min="4420" max="4420" width="18" bestFit="1" customWidth="1"/>
    <col min="4421" max="4421" width="15" bestFit="1" customWidth="1"/>
    <col min="4422" max="4422" width="18" bestFit="1" customWidth="1"/>
    <col min="4423" max="4423" width="15" bestFit="1" customWidth="1"/>
    <col min="4424" max="4424" width="18" bestFit="1" customWidth="1"/>
    <col min="4425" max="4425" width="15" bestFit="1" customWidth="1"/>
    <col min="4426" max="4426" width="18" bestFit="1" customWidth="1"/>
    <col min="4427" max="4427" width="15" bestFit="1" customWidth="1"/>
    <col min="4428" max="4428" width="18" bestFit="1" customWidth="1"/>
    <col min="4429" max="4429" width="15" bestFit="1" customWidth="1"/>
    <col min="4430" max="4430" width="18" bestFit="1" customWidth="1"/>
    <col min="4431" max="4431" width="15" bestFit="1" customWidth="1"/>
    <col min="4432" max="4432" width="18" bestFit="1" customWidth="1"/>
    <col min="4433" max="4433" width="15" bestFit="1" customWidth="1"/>
    <col min="4434" max="4434" width="18" bestFit="1" customWidth="1"/>
    <col min="4435" max="4435" width="15" bestFit="1" customWidth="1"/>
    <col min="4436" max="4436" width="18" bestFit="1" customWidth="1"/>
    <col min="4437" max="4437" width="15" bestFit="1" customWidth="1"/>
    <col min="4438" max="4438" width="18" bestFit="1" customWidth="1"/>
    <col min="4439" max="4439" width="15" bestFit="1" customWidth="1"/>
    <col min="4440" max="4440" width="18" bestFit="1" customWidth="1"/>
    <col min="4441" max="4441" width="15" bestFit="1" customWidth="1"/>
    <col min="4442" max="4442" width="18" bestFit="1" customWidth="1"/>
    <col min="4443" max="4443" width="15" bestFit="1" customWidth="1"/>
    <col min="4444" max="4444" width="18" bestFit="1" customWidth="1"/>
    <col min="4445" max="4445" width="15" bestFit="1" customWidth="1"/>
    <col min="4446" max="4446" width="18" bestFit="1" customWidth="1"/>
    <col min="4447" max="4447" width="15" bestFit="1" customWidth="1"/>
    <col min="4448" max="4448" width="18" bestFit="1" customWidth="1"/>
    <col min="4449" max="4449" width="15" bestFit="1" customWidth="1"/>
    <col min="4450" max="4450" width="18" bestFit="1" customWidth="1"/>
    <col min="4451" max="4451" width="15" bestFit="1" customWidth="1"/>
    <col min="4452" max="4452" width="18" bestFit="1" customWidth="1"/>
    <col min="4453" max="4453" width="15" bestFit="1" customWidth="1"/>
    <col min="4454" max="4454" width="18" bestFit="1" customWidth="1"/>
    <col min="4455" max="4455" width="15" bestFit="1" customWidth="1"/>
    <col min="4456" max="4456" width="18" bestFit="1" customWidth="1"/>
    <col min="4457" max="4457" width="15" bestFit="1" customWidth="1"/>
    <col min="4458" max="4458" width="18" bestFit="1" customWidth="1"/>
    <col min="4459" max="4459" width="15" bestFit="1" customWidth="1"/>
    <col min="4460" max="4460" width="18" bestFit="1" customWidth="1"/>
    <col min="4461" max="4461" width="15" bestFit="1" customWidth="1"/>
    <col min="4462" max="4462" width="18" bestFit="1" customWidth="1"/>
    <col min="4463" max="4463" width="15" bestFit="1" customWidth="1"/>
    <col min="4464" max="4464" width="18" bestFit="1" customWidth="1"/>
    <col min="4465" max="4465" width="15" bestFit="1" customWidth="1"/>
    <col min="4466" max="4466" width="18" bestFit="1" customWidth="1"/>
    <col min="4467" max="4467" width="15" bestFit="1" customWidth="1"/>
    <col min="4468" max="4468" width="18" bestFit="1" customWidth="1"/>
    <col min="4469" max="4469" width="15" bestFit="1" customWidth="1"/>
    <col min="4470" max="4470" width="18" bestFit="1" customWidth="1"/>
    <col min="4471" max="4471" width="15" bestFit="1" customWidth="1"/>
    <col min="4472" max="4472" width="18" bestFit="1" customWidth="1"/>
    <col min="4473" max="4473" width="15" bestFit="1" customWidth="1"/>
    <col min="4474" max="4474" width="18" bestFit="1" customWidth="1"/>
    <col min="4475" max="4475" width="15" bestFit="1" customWidth="1"/>
    <col min="4476" max="4476" width="18" bestFit="1" customWidth="1"/>
    <col min="4477" max="4477" width="15" bestFit="1" customWidth="1"/>
    <col min="4478" max="4478" width="18" bestFit="1" customWidth="1"/>
    <col min="4479" max="4479" width="15" bestFit="1" customWidth="1"/>
    <col min="4480" max="4480" width="18" bestFit="1" customWidth="1"/>
    <col min="4481" max="4481" width="15" bestFit="1" customWidth="1"/>
    <col min="4482" max="4482" width="18" bestFit="1" customWidth="1"/>
    <col min="4483" max="4483" width="15" bestFit="1" customWidth="1"/>
    <col min="4484" max="4484" width="18" bestFit="1" customWidth="1"/>
    <col min="4485" max="4485" width="15" bestFit="1" customWidth="1"/>
    <col min="4486" max="4486" width="18" bestFit="1" customWidth="1"/>
    <col min="4487" max="4487" width="15" bestFit="1" customWidth="1"/>
    <col min="4488" max="4488" width="18" bestFit="1" customWidth="1"/>
    <col min="4489" max="4489" width="15" bestFit="1" customWidth="1"/>
    <col min="4490" max="4490" width="18" bestFit="1" customWidth="1"/>
    <col min="4491" max="4491" width="15" bestFit="1" customWidth="1"/>
    <col min="4492" max="4492" width="18" bestFit="1" customWidth="1"/>
    <col min="4493" max="4493" width="15" bestFit="1" customWidth="1"/>
    <col min="4494" max="4494" width="18" bestFit="1" customWidth="1"/>
    <col min="4495" max="4495" width="15" bestFit="1" customWidth="1"/>
    <col min="4496" max="4496" width="18" bestFit="1" customWidth="1"/>
    <col min="4497" max="4497" width="15" bestFit="1" customWidth="1"/>
    <col min="4498" max="4498" width="18" bestFit="1" customWidth="1"/>
    <col min="4499" max="4499" width="15" bestFit="1" customWidth="1"/>
    <col min="4500" max="4500" width="18" bestFit="1" customWidth="1"/>
    <col min="4501" max="4501" width="15" bestFit="1" customWidth="1"/>
    <col min="4502" max="4502" width="18" bestFit="1" customWidth="1"/>
    <col min="4503" max="4503" width="15" bestFit="1" customWidth="1"/>
    <col min="4504" max="4504" width="18" bestFit="1" customWidth="1"/>
    <col min="4505" max="4505" width="15" bestFit="1" customWidth="1"/>
    <col min="4506" max="4506" width="18" bestFit="1" customWidth="1"/>
    <col min="4507" max="4507" width="15" bestFit="1" customWidth="1"/>
    <col min="4508" max="4508" width="18" bestFit="1" customWidth="1"/>
    <col min="4509" max="4509" width="15" bestFit="1" customWidth="1"/>
    <col min="4510" max="4510" width="18" bestFit="1" customWidth="1"/>
    <col min="4511" max="4511" width="15" bestFit="1" customWidth="1"/>
    <col min="4512" max="4512" width="18" bestFit="1" customWidth="1"/>
    <col min="4513" max="4513" width="15" bestFit="1" customWidth="1"/>
    <col min="4514" max="4514" width="18" bestFit="1" customWidth="1"/>
    <col min="4515" max="4515" width="15" bestFit="1" customWidth="1"/>
    <col min="4516" max="4516" width="18" bestFit="1" customWidth="1"/>
    <col min="4517" max="4517" width="15" bestFit="1" customWidth="1"/>
    <col min="4518" max="4518" width="18" bestFit="1" customWidth="1"/>
    <col min="4519" max="4519" width="15" bestFit="1" customWidth="1"/>
    <col min="4520" max="4520" width="18" bestFit="1" customWidth="1"/>
    <col min="4521" max="4521" width="15" bestFit="1" customWidth="1"/>
    <col min="4522" max="4522" width="18" bestFit="1" customWidth="1"/>
    <col min="4523" max="4523" width="15" bestFit="1" customWidth="1"/>
    <col min="4524" max="4524" width="18" bestFit="1" customWidth="1"/>
    <col min="4525" max="4525" width="15" bestFit="1" customWidth="1"/>
    <col min="4526" max="4526" width="18" bestFit="1" customWidth="1"/>
    <col min="4527" max="4527" width="15" bestFit="1" customWidth="1"/>
    <col min="4528" max="4528" width="18" bestFit="1" customWidth="1"/>
    <col min="4529" max="4529" width="15" bestFit="1" customWidth="1"/>
    <col min="4530" max="4530" width="18" bestFit="1" customWidth="1"/>
    <col min="4531" max="4531" width="15" bestFit="1" customWidth="1"/>
    <col min="4532" max="4532" width="18" bestFit="1" customWidth="1"/>
    <col min="4533" max="4533" width="15" bestFit="1" customWidth="1"/>
    <col min="4534" max="4534" width="18" bestFit="1" customWidth="1"/>
    <col min="4535" max="4535" width="15" bestFit="1" customWidth="1"/>
    <col min="4536" max="4536" width="18" bestFit="1" customWidth="1"/>
    <col min="4537" max="4537" width="15" bestFit="1" customWidth="1"/>
    <col min="4538" max="4538" width="18" bestFit="1" customWidth="1"/>
    <col min="4539" max="4539" width="15" bestFit="1" customWidth="1"/>
    <col min="4540" max="4540" width="18" bestFit="1" customWidth="1"/>
    <col min="4541" max="4541" width="15" bestFit="1" customWidth="1"/>
    <col min="4542" max="4542" width="18" bestFit="1" customWidth="1"/>
    <col min="4543" max="4543" width="15" bestFit="1" customWidth="1"/>
    <col min="4544" max="4544" width="18" bestFit="1" customWidth="1"/>
    <col min="4545" max="4545" width="15" bestFit="1" customWidth="1"/>
    <col min="4546" max="4546" width="18" bestFit="1" customWidth="1"/>
    <col min="4547" max="4547" width="15" bestFit="1" customWidth="1"/>
    <col min="4548" max="4548" width="18" bestFit="1" customWidth="1"/>
    <col min="4549" max="4549" width="15" bestFit="1" customWidth="1"/>
    <col min="4550" max="4550" width="18" bestFit="1" customWidth="1"/>
    <col min="4551" max="4551" width="15" bestFit="1" customWidth="1"/>
    <col min="4552" max="4552" width="18" bestFit="1" customWidth="1"/>
    <col min="4553" max="4553" width="15" bestFit="1" customWidth="1"/>
    <col min="4554" max="4554" width="18" bestFit="1" customWidth="1"/>
    <col min="4555" max="4555" width="15" bestFit="1" customWidth="1"/>
    <col min="4556" max="4556" width="18" bestFit="1" customWidth="1"/>
    <col min="4557" max="4557" width="15" bestFit="1" customWidth="1"/>
    <col min="4558" max="4558" width="18" bestFit="1" customWidth="1"/>
    <col min="4559" max="4559" width="15" bestFit="1" customWidth="1"/>
    <col min="4560" max="4560" width="18" bestFit="1" customWidth="1"/>
    <col min="4561" max="4561" width="15" bestFit="1" customWidth="1"/>
    <col min="4562" max="4562" width="18" bestFit="1" customWidth="1"/>
    <col min="4563" max="4563" width="15" bestFit="1" customWidth="1"/>
    <col min="4564" max="4564" width="18" bestFit="1" customWidth="1"/>
    <col min="4565" max="4565" width="15" bestFit="1" customWidth="1"/>
    <col min="4566" max="4566" width="18" bestFit="1" customWidth="1"/>
    <col min="4567" max="4567" width="15" bestFit="1" customWidth="1"/>
    <col min="4568" max="4568" width="18" bestFit="1" customWidth="1"/>
    <col min="4569" max="4569" width="15" bestFit="1" customWidth="1"/>
    <col min="4570" max="4570" width="18" bestFit="1" customWidth="1"/>
    <col min="4571" max="4571" width="15" bestFit="1" customWidth="1"/>
    <col min="4572" max="4572" width="18" bestFit="1" customWidth="1"/>
    <col min="4573" max="4573" width="15" bestFit="1" customWidth="1"/>
    <col min="4574" max="4574" width="18" bestFit="1" customWidth="1"/>
    <col min="4575" max="4575" width="15" bestFit="1" customWidth="1"/>
    <col min="4576" max="4576" width="18" bestFit="1" customWidth="1"/>
    <col min="4577" max="4577" width="15" bestFit="1" customWidth="1"/>
    <col min="4578" max="4578" width="18" bestFit="1" customWidth="1"/>
    <col min="4579" max="4579" width="15" bestFit="1" customWidth="1"/>
    <col min="4580" max="4580" width="18" bestFit="1" customWidth="1"/>
    <col min="4581" max="4581" width="15" bestFit="1" customWidth="1"/>
    <col min="4582" max="4582" width="18" bestFit="1" customWidth="1"/>
    <col min="4583" max="4583" width="15" bestFit="1" customWidth="1"/>
    <col min="4584" max="4584" width="18" bestFit="1" customWidth="1"/>
    <col min="4585" max="4585" width="15" bestFit="1" customWidth="1"/>
    <col min="4586" max="4586" width="18" bestFit="1" customWidth="1"/>
    <col min="4587" max="4587" width="15" bestFit="1" customWidth="1"/>
    <col min="4588" max="4588" width="18" bestFit="1" customWidth="1"/>
    <col min="4589" max="4589" width="15" bestFit="1" customWidth="1"/>
    <col min="4590" max="4590" width="18" bestFit="1" customWidth="1"/>
    <col min="4591" max="4591" width="15" bestFit="1" customWidth="1"/>
    <col min="4592" max="4592" width="18" bestFit="1" customWidth="1"/>
    <col min="4593" max="4593" width="15" bestFit="1" customWidth="1"/>
    <col min="4594" max="4594" width="18" bestFit="1" customWidth="1"/>
    <col min="4595" max="4595" width="15" bestFit="1" customWidth="1"/>
    <col min="4596" max="4596" width="18" bestFit="1" customWidth="1"/>
    <col min="4597" max="4597" width="15" bestFit="1" customWidth="1"/>
    <col min="4598" max="4598" width="18" bestFit="1" customWidth="1"/>
    <col min="4599" max="4599" width="15" bestFit="1" customWidth="1"/>
    <col min="4600" max="4600" width="18" bestFit="1" customWidth="1"/>
    <col min="4601" max="4601" width="15" bestFit="1" customWidth="1"/>
    <col min="4602" max="4602" width="18" bestFit="1" customWidth="1"/>
    <col min="4603" max="4603" width="15" bestFit="1" customWidth="1"/>
    <col min="4604" max="4604" width="18" bestFit="1" customWidth="1"/>
    <col min="4605" max="4605" width="15" bestFit="1" customWidth="1"/>
    <col min="4606" max="4606" width="18" bestFit="1" customWidth="1"/>
    <col min="4607" max="4607" width="15" bestFit="1" customWidth="1"/>
    <col min="4608" max="4608" width="18" bestFit="1" customWidth="1"/>
    <col min="4609" max="4609" width="15" bestFit="1" customWidth="1"/>
    <col min="4610" max="4610" width="18" bestFit="1" customWidth="1"/>
    <col min="4611" max="4611" width="15" bestFit="1" customWidth="1"/>
    <col min="4612" max="4612" width="18" bestFit="1" customWidth="1"/>
    <col min="4613" max="4613" width="15" bestFit="1" customWidth="1"/>
    <col min="4614" max="4614" width="18" bestFit="1" customWidth="1"/>
    <col min="4615" max="4615" width="15" bestFit="1" customWidth="1"/>
    <col min="4616" max="4616" width="18" bestFit="1" customWidth="1"/>
    <col min="4617" max="4617" width="15" bestFit="1" customWidth="1"/>
    <col min="4618" max="4618" width="18" bestFit="1" customWidth="1"/>
    <col min="4619" max="4619" width="15" bestFit="1" customWidth="1"/>
    <col min="4620" max="4620" width="18" bestFit="1" customWidth="1"/>
    <col min="4621" max="4621" width="15" bestFit="1" customWidth="1"/>
    <col min="4622" max="4622" width="18" bestFit="1" customWidth="1"/>
    <col min="4623" max="4623" width="15" bestFit="1" customWidth="1"/>
    <col min="4624" max="4624" width="18" bestFit="1" customWidth="1"/>
    <col min="4625" max="4625" width="15" bestFit="1" customWidth="1"/>
    <col min="4626" max="4626" width="18" bestFit="1" customWidth="1"/>
    <col min="4627" max="4627" width="15" bestFit="1" customWidth="1"/>
    <col min="4628" max="4628" width="18" bestFit="1" customWidth="1"/>
    <col min="4629" max="4629" width="15" bestFit="1" customWidth="1"/>
    <col min="4630" max="4630" width="18" bestFit="1" customWidth="1"/>
    <col min="4631" max="4631" width="15" bestFit="1" customWidth="1"/>
    <col min="4632" max="4632" width="18" bestFit="1" customWidth="1"/>
    <col min="4633" max="4633" width="15" bestFit="1" customWidth="1"/>
    <col min="4634" max="4634" width="18" bestFit="1" customWidth="1"/>
    <col min="4635" max="4635" width="15" bestFit="1" customWidth="1"/>
    <col min="4636" max="4636" width="18" bestFit="1" customWidth="1"/>
    <col min="4637" max="4637" width="15" bestFit="1" customWidth="1"/>
    <col min="4638" max="4638" width="18" bestFit="1" customWidth="1"/>
    <col min="4639" max="4639" width="15" bestFit="1" customWidth="1"/>
    <col min="4640" max="4640" width="18" bestFit="1" customWidth="1"/>
    <col min="4641" max="4641" width="15" bestFit="1" customWidth="1"/>
    <col min="4642" max="4642" width="18" bestFit="1" customWidth="1"/>
    <col min="4643" max="4643" width="15" bestFit="1" customWidth="1"/>
    <col min="4644" max="4644" width="18" bestFit="1" customWidth="1"/>
    <col min="4645" max="4645" width="15" bestFit="1" customWidth="1"/>
    <col min="4646" max="4646" width="18" bestFit="1" customWidth="1"/>
    <col min="4647" max="4647" width="15" bestFit="1" customWidth="1"/>
    <col min="4648" max="4648" width="18" bestFit="1" customWidth="1"/>
    <col min="4649" max="4649" width="15" bestFit="1" customWidth="1"/>
    <col min="4650" max="4650" width="18" bestFit="1" customWidth="1"/>
    <col min="4651" max="4651" width="15" bestFit="1" customWidth="1"/>
    <col min="4652" max="4652" width="18" bestFit="1" customWidth="1"/>
    <col min="4653" max="4653" width="15" bestFit="1" customWidth="1"/>
    <col min="4654" max="4654" width="18" bestFit="1" customWidth="1"/>
    <col min="4655" max="4655" width="15" bestFit="1" customWidth="1"/>
    <col min="4656" max="4656" width="18" bestFit="1" customWidth="1"/>
    <col min="4657" max="4657" width="15" bestFit="1" customWidth="1"/>
    <col min="4658" max="4658" width="18" bestFit="1" customWidth="1"/>
    <col min="4659" max="4659" width="15" bestFit="1" customWidth="1"/>
    <col min="4660" max="4660" width="18" bestFit="1" customWidth="1"/>
    <col min="4661" max="4661" width="15" bestFit="1" customWidth="1"/>
    <col min="4662" max="4662" width="18" bestFit="1" customWidth="1"/>
    <col min="4663" max="4663" width="15" bestFit="1" customWidth="1"/>
    <col min="4664" max="4664" width="18" bestFit="1" customWidth="1"/>
    <col min="4665" max="4665" width="15" bestFit="1" customWidth="1"/>
    <col min="4666" max="4666" width="18" bestFit="1" customWidth="1"/>
    <col min="4667" max="4667" width="15" bestFit="1" customWidth="1"/>
    <col min="4668" max="4668" width="18" bestFit="1" customWidth="1"/>
    <col min="4669" max="4669" width="15" bestFit="1" customWidth="1"/>
    <col min="4670" max="4670" width="18" bestFit="1" customWidth="1"/>
    <col min="4671" max="4671" width="15" bestFit="1" customWidth="1"/>
    <col min="4672" max="4672" width="18" bestFit="1" customWidth="1"/>
    <col min="4673" max="4673" width="15" bestFit="1" customWidth="1"/>
    <col min="4674" max="4674" width="18" bestFit="1" customWidth="1"/>
    <col min="4675" max="4675" width="15" bestFit="1" customWidth="1"/>
    <col min="4676" max="4676" width="18" bestFit="1" customWidth="1"/>
    <col min="4677" max="4677" width="15" bestFit="1" customWidth="1"/>
    <col min="4678" max="4678" width="18" bestFit="1" customWidth="1"/>
    <col min="4679" max="4679" width="15" bestFit="1" customWidth="1"/>
    <col min="4680" max="4680" width="18" bestFit="1" customWidth="1"/>
    <col min="4681" max="4681" width="15" bestFit="1" customWidth="1"/>
    <col min="4682" max="4682" width="18" bestFit="1" customWidth="1"/>
    <col min="4683" max="4683" width="15" bestFit="1" customWidth="1"/>
    <col min="4684" max="4684" width="18" bestFit="1" customWidth="1"/>
    <col min="4685" max="4685" width="15" bestFit="1" customWidth="1"/>
    <col min="4686" max="4686" width="18" bestFit="1" customWidth="1"/>
    <col min="4687" max="4687" width="15" bestFit="1" customWidth="1"/>
    <col min="4688" max="4688" width="18" bestFit="1" customWidth="1"/>
    <col min="4689" max="4689" width="15" bestFit="1" customWidth="1"/>
    <col min="4690" max="4690" width="18" bestFit="1" customWidth="1"/>
    <col min="4691" max="4691" width="15" bestFit="1" customWidth="1"/>
    <col min="4692" max="4692" width="18" bestFit="1" customWidth="1"/>
    <col min="4693" max="4693" width="15" bestFit="1" customWidth="1"/>
    <col min="4694" max="4694" width="18" bestFit="1" customWidth="1"/>
    <col min="4695" max="4695" width="15" bestFit="1" customWidth="1"/>
    <col min="4696" max="4696" width="18" bestFit="1" customWidth="1"/>
    <col min="4697" max="4697" width="15" bestFit="1" customWidth="1"/>
    <col min="4698" max="4698" width="18" bestFit="1" customWidth="1"/>
    <col min="4699" max="4699" width="15" bestFit="1" customWidth="1"/>
    <col min="4700" max="4700" width="18" bestFit="1" customWidth="1"/>
    <col min="4701" max="4701" width="15" bestFit="1" customWidth="1"/>
    <col min="4702" max="4702" width="18" bestFit="1" customWidth="1"/>
    <col min="4703" max="4703" width="15" bestFit="1" customWidth="1"/>
    <col min="4704" max="4704" width="18" bestFit="1" customWidth="1"/>
    <col min="4705" max="4705" width="15" bestFit="1" customWidth="1"/>
    <col min="4706" max="4706" width="18" bestFit="1" customWidth="1"/>
    <col min="4707" max="4707" width="15" bestFit="1" customWidth="1"/>
    <col min="4708" max="4708" width="18" bestFit="1" customWidth="1"/>
    <col min="4709" max="4709" width="15" bestFit="1" customWidth="1"/>
    <col min="4710" max="4710" width="18" bestFit="1" customWidth="1"/>
    <col min="4711" max="4711" width="15" bestFit="1" customWidth="1"/>
    <col min="4712" max="4712" width="18" bestFit="1" customWidth="1"/>
    <col min="4713" max="4713" width="15" bestFit="1" customWidth="1"/>
    <col min="4714" max="4714" width="18" bestFit="1" customWidth="1"/>
    <col min="4715" max="4715" width="15" bestFit="1" customWidth="1"/>
    <col min="4716" max="4716" width="18" bestFit="1" customWidth="1"/>
    <col min="4717" max="4717" width="15" bestFit="1" customWidth="1"/>
    <col min="4718" max="4718" width="18" bestFit="1" customWidth="1"/>
    <col min="4719" max="4719" width="15" bestFit="1" customWidth="1"/>
    <col min="4720" max="4720" width="18" bestFit="1" customWidth="1"/>
    <col min="4721" max="4721" width="15" bestFit="1" customWidth="1"/>
    <col min="4722" max="4722" width="18" bestFit="1" customWidth="1"/>
    <col min="4723" max="4723" width="15" bestFit="1" customWidth="1"/>
    <col min="4724" max="4724" width="18" bestFit="1" customWidth="1"/>
    <col min="4725" max="4725" width="15" bestFit="1" customWidth="1"/>
    <col min="4726" max="4726" width="18" bestFit="1" customWidth="1"/>
    <col min="4727" max="4727" width="15" bestFit="1" customWidth="1"/>
    <col min="4728" max="4728" width="18" bestFit="1" customWidth="1"/>
    <col min="4729" max="4729" width="15" bestFit="1" customWidth="1"/>
    <col min="4730" max="4730" width="18" bestFit="1" customWidth="1"/>
    <col min="4731" max="4731" width="15" bestFit="1" customWidth="1"/>
    <col min="4732" max="4732" width="18" bestFit="1" customWidth="1"/>
    <col min="4733" max="4733" width="15" bestFit="1" customWidth="1"/>
    <col min="4734" max="4734" width="18" bestFit="1" customWidth="1"/>
    <col min="4735" max="4735" width="15" bestFit="1" customWidth="1"/>
    <col min="4736" max="4736" width="18" bestFit="1" customWidth="1"/>
    <col min="4737" max="4737" width="15" bestFit="1" customWidth="1"/>
    <col min="4738" max="4738" width="18" bestFit="1" customWidth="1"/>
    <col min="4739" max="4739" width="15" bestFit="1" customWidth="1"/>
    <col min="4740" max="4740" width="18" bestFit="1" customWidth="1"/>
    <col min="4741" max="4741" width="15" bestFit="1" customWidth="1"/>
    <col min="4742" max="4742" width="18" bestFit="1" customWidth="1"/>
    <col min="4743" max="4743" width="15" bestFit="1" customWidth="1"/>
    <col min="4744" max="4744" width="18" bestFit="1" customWidth="1"/>
    <col min="4745" max="4745" width="15" bestFit="1" customWidth="1"/>
    <col min="4746" max="4746" width="18" bestFit="1" customWidth="1"/>
    <col min="4747" max="4747" width="15" bestFit="1" customWidth="1"/>
    <col min="4748" max="4748" width="18" bestFit="1" customWidth="1"/>
    <col min="4749" max="4749" width="15" bestFit="1" customWidth="1"/>
    <col min="4750" max="4750" width="18" bestFit="1" customWidth="1"/>
    <col min="4751" max="4751" width="15" bestFit="1" customWidth="1"/>
    <col min="4752" max="4752" width="18" bestFit="1" customWidth="1"/>
    <col min="4753" max="4753" width="15" bestFit="1" customWidth="1"/>
    <col min="4754" max="4754" width="18" bestFit="1" customWidth="1"/>
    <col min="4755" max="4755" width="15" bestFit="1" customWidth="1"/>
    <col min="4756" max="4756" width="18" bestFit="1" customWidth="1"/>
    <col min="4757" max="4757" width="15" bestFit="1" customWidth="1"/>
    <col min="4758" max="4758" width="18" bestFit="1" customWidth="1"/>
    <col min="4759" max="4759" width="15" bestFit="1" customWidth="1"/>
    <col min="4760" max="4760" width="18" bestFit="1" customWidth="1"/>
    <col min="4761" max="4761" width="15" bestFit="1" customWidth="1"/>
    <col min="4762" max="4762" width="18" bestFit="1" customWidth="1"/>
    <col min="4763" max="4763" width="15" bestFit="1" customWidth="1"/>
    <col min="4764" max="4764" width="18" bestFit="1" customWidth="1"/>
    <col min="4765" max="4765" width="15" bestFit="1" customWidth="1"/>
    <col min="4766" max="4766" width="18" bestFit="1" customWidth="1"/>
    <col min="4767" max="4767" width="15" bestFit="1" customWidth="1"/>
    <col min="4768" max="4768" width="18" bestFit="1" customWidth="1"/>
    <col min="4769" max="4769" width="15" bestFit="1" customWidth="1"/>
    <col min="4770" max="4770" width="18" bestFit="1" customWidth="1"/>
    <col min="4771" max="4771" width="15" bestFit="1" customWidth="1"/>
    <col min="4772" max="4772" width="18" bestFit="1" customWidth="1"/>
    <col min="4773" max="4773" width="15" bestFit="1" customWidth="1"/>
    <col min="4774" max="4774" width="18" bestFit="1" customWidth="1"/>
    <col min="4775" max="4775" width="15" bestFit="1" customWidth="1"/>
    <col min="4776" max="4776" width="18" bestFit="1" customWidth="1"/>
    <col min="4777" max="4777" width="15" bestFit="1" customWidth="1"/>
    <col min="4778" max="4778" width="18" bestFit="1" customWidth="1"/>
    <col min="4779" max="4779" width="15" bestFit="1" customWidth="1"/>
    <col min="4780" max="4780" width="18" bestFit="1" customWidth="1"/>
    <col min="4781" max="4781" width="15" bestFit="1" customWidth="1"/>
    <col min="4782" max="4782" width="18" bestFit="1" customWidth="1"/>
    <col min="4783" max="4783" width="15" bestFit="1" customWidth="1"/>
    <col min="4784" max="4784" width="18" bestFit="1" customWidth="1"/>
    <col min="4785" max="4785" width="15" bestFit="1" customWidth="1"/>
    <col min="4786" max="4786" width="18" bestFit="1" customWidth="1"/>
    <col min="4787" max="4787" width="15" bestFit="1" customWidth="1"/>
    <col min="4788" max="4788" width="18" bestFit="1" customWidth="1"/>
    <col min="4789" max="4789" width="15" bestFit="1" customWidth="1"/>
    <col min="4790" max="4790" width="18" bestFit="1" customWidth="1"/>
    <col min="4791" max="4791" width="15" bestFit="1" customWidth="1"/>
    <col min="4792" max="4792" width="18" bestFit="1" customWidth="1"/>
    <col min="4793" max="4793" width="15" bestFit="1" customWidth="1"/>
    <col min="4794" max="4794" width="18" bestFit="1" customWidth="1"/>
    <col min="4795" max="4795" width="15" bestFit="1" customWidth="1"/>
    <col min="4796" max="4796" width="18" bestFit="1" customWidth="1"/>
    <col min="4797" max="4797" width="15" bestFit="1" customWidth="1"/>
    <col min="4798" max="4798" width="18" bestFit="1" customWidth="1"/>
    <col min="4799" max="4799" width="15" bestFit="1" customWidth="1"/>
    <col min="4800" max="4800" width="18" bestFit="1" customWidth="1"/>
    <col min="4801" max="4801" width="15" bestFit="1" customWidth="1"/>
    <col min="4802" max="4802" width="18" bestFit="1" customWidth="1"/>
    <col min="4803" max="4803" width="15" bestFit="1" customWidth="1"/>
    <col min="4804" max="4804" width="18" bestFit="1" customWidth="1"/>
    <col min="4805" max="4805" width="15" bestFit="1" customWidth="1"/>
    <col min="4806" max="4806" width="18" bestFit="1" customWidth="1"/>
    <col min="4807" max="4807" width="15" bestFit="1" customWidth="1"/>
    <col min="4808" max="4808" width="18" bestFit="1" customWidth="1"/>
    <col min="4809" max="4809" width="15" bestFit="1" customWidth="1"/>
    <col min="4810" max="4810" width="18" bestFit="1" customWidth="1"/>
    <col min="4811" max="4811" width="15" bestFit="1" customWidth="1"/>
    <col min="4812" max="4812" width="18" bestFit="1" customWidth="1"/>
    <col min="4813" max="4813" width="15" bestFit="1" customWidth="1"/>
    <col min="4814" max="4814" width="18" bestFit="1" customWidth="1"/>
    <col min="4815" max="4815" width="15" bestFit="1" customWidth="1"/>
    <col min="4816" max="4816" width="18" bestFit="1" customWidth="1"/>
    <col min="4817" max="4817" width="15" bestFit="1" customWidth="1"/>
    <col min="4818" max="4818" width="18" bestFit="1" customWidth="1"/>
    <col min="4819" max="4819" width="15" bestFit="1" customWidth="1"/>
    <col min="4820" max="4820" width="18" bestFit="1" customWidth="1"/>
    <col min="4821" max="4821" width="15" bestFit="1" customWidth="1"/>
    <col min="4822" max="4822" width="18" bestFit="1" customWidth="1"/>
    <col min="4823" max="4823" width="15" bestFit="1" customWidth="1"/>
    <col min="4824" max="4824" width="18" bestFit="1" customWidth="1"/>
    <col min="4825" max="4825" width="15" bestFit="1" customWidth="1"/>
    <col min="4826" max="4826" width="18" bestFit="1" customWidth="1"/>
    <col min="4827" max="4827" width="15" bestFit="1" customWidth="1"/>
    <col min="4828" max="4828" width="18" bestFit="1" customWidth="1"/>
    <col min="4829" max="4829" width="15" bestFit="1" customWidth="1"/>
    <col min="4830" max="4830" width="18" bestFit="1" customWidth="1"/>
    <col min="4831" max="4831" width="15" bestFit="1" customWidth="1"/>
    <col min="4832" max="4832" width="18" bestFit="1" customWidth="1"/>
    <col min="4833" max="4833" width="15" bestFit="1" customWidth="1"/>
    <col min="4834" max="4834" width="18" bestFit="1" customWidth="1"/>
    <col min="4835" max="4835" width="15" bestFit="1" customWidth="1"/>
    <col min="4836" max="4836" width="18" bestFit="1" customWidth="1"/>
    <col min="4837" max="4837" width="15" bestFit="1" customWidth="1"/>
    <col min="4838" max="4838" width="18" bestFit="1" customWidth="1"/>
    <col min="4839" max="4839" width="15" bestFit="1" customWidth="1"/>
    <col min="4840" max="4840" width="18" bestFit="1" customWidth="1"/>
    <col min="4841" max="4841" width="15" bestFit="1" customWidth="1"/>
    <col min="4842" max="4842" width="18" bestFit="1" customWidth="1"/>
    <col min="4843" max="4843" width="15" bestFit="1" customWidth="1"/>
    <col min="4844" max="4844" width="18" bestFit="1" customWidth="1"/>
    <col min="4845" max="4845" width="15" bestFit="1" customWidth="1"/>
    <col min="4846" max="4846" width="18" bestFit="1" customWidth="1"/>
    <col min="4847" max="4847" width="15" bestFit="1" customWidth="1"/>
    <col min="4848" max="4848" width="18" bestFit="1" customWidth="1"/>
    <col min="4849" max="4849" width="15" bestFit="1" customWidth="1"/>
    <col min="4850" max="4850" width="18" bestFit="1" customWidth="1"/>
    <col min="4851" max="4851" width="15" bestFit="1" customWidth="1"/>
    <col min="4852" max="4852" width="18" bestFit="1" customWidth="1"/>
    <col min="4853" max="4853" width="15" bestFit="1" customWidth="1"/>
    <col min="4854" max="4854" width="18" bestFit="1" customWidth="1"/>
    <col min="4855" max="4855" width="15" bestFit="1" customWidth="1"/>
    <col min="4856" max="4856" width="18" bestFit="1" customWidth="1"/>
    <col min="4857" max="4857" width="15" bestFit="1" customWidth="1"/>
    <col min="4858" max="4858" width="18" bestFit="1" customWidth="1"/>
    <col min="4859" max="4859" width="15" bestFit="1" customWidth="1"/>
    <col min="4860" max="4860" width="18" bestFit="1" customWidth="1"/>
    <col min="4861" max="4861" width="15" bestFit="1" customWidth="1"/>
    <col min="4862" max="4862" width="18" bestFit="1" customWidth="1"/>
    <col min="4863" max="4863" width="15" bestFit="1" customWidth="1"/>
    <col min="4864" max="4864" width="18" bestFit="1" customWidth="1"/>
    <col min="4865" max="4865" width="15" bestFit="1" customWidth="1"/>
    <col min="4866" max="4866" width="18" bestFit="1" customWidth="1"/>
    <col min="4867" max="4867" width="15" bestFit="1" customWidth="1"/>
    <col min="4868" max="4868" width="18" bestFit="1" customWidth="1"/>
    <col min="4869" max="4869" width="15" bestFit="1" customWidth="1"/>
    <col min="4870" max="4870" width="18" bestFit="1" customWidth="1"/>
    <col min="4871" max="4871" width="15" bestFit="1" customWidth="1"/>
    <col min="4872" max="4872" width="18" bestFit="1" customWidth="1"/>
    <col min="4873" max="4873" width="15" bestFit="1" customWidth="1"/>
    <col min="4874" max="4874" width="18" bestFit="1" customWidth="1"/>
    <col min="4875" max="4875" width="15" bestFit="1" customWidth="1"/>
    <col min="4876" max="4876" width="18" bestFit="1" customWidth="1"/>
    <col min="4877" max="4877" width="15" bestFit="1" customWidth="1"/>
    <col min="4878" max="4878" width="18" bestFit="1" customWidth="1"/>
    <col min="4879" max="4879" width="15" bestFit="1" customWidth="1"/>
    <col min="4880" max="4880" width="18" bestFit="1" customWidth="1"/>
    <col min="4881" max="4881" width="15" bestFit="1" customWidth="1"/>
    <col min="4882" max="4882" width="18" bestFit="1" customWidth="1"/>
    <col min="4883" max="4883" width="15" bestFit="1" customWidth="1"/>
    <col min="4884" max="4884" width="18" bestFit="1" customWidth="1"/>
    <col min="4885" max="4885" width="15" bestFit="1" customWidth="1"/>
    <col min="4886" max="4886" width="18" bestFit="1" customWidth="1"/>
    <col min="4887" max="4887" width="15" bestFit="1" customWidth="1"/>
    <col min="4888" max="4888" width="18" bestFit="1" customWidth="1"/>
    <col min="4889" max="4889" width="15" bestFit="1" customWidth="1"/>
    <col min="4890" max="4890" width="18" bestFit="1" customWidth="1"/>
    <col min="4891" max="4891" width="15" bestFit="1" customWidth="1"/>
    <col min="4892" max="4892" width="18" bestFit="1" customWidth="1"/>
    <col min="4893" max="4893" width="15" bestFit="1" customWidth="1"/>
    <col min="4894" max="4894" width="18" bestFit="1" customWidth="1"/>
    <col min="4895" max="4895" width="15" bestFit="1" customWidth="1"/>
    <col min="4896" max="4896" width="18" bestFit="1" customWidth="1"/>
    <col min="4897" max="4897" width="15" bestFit="1" customWidth="1"/>
    <col min="4898" max="4898" width="18" bestFit="1" customWidth="1"/>
    <col min="4899" max="4899" width="15" bestFit="1" customWidth="1"/>
    <col min="4900" max="4900" width="18" bestFit="1" customWidth="1"/>
    <col min="4901" max="4901" width="15" bestFit="1" customWidth="1"/>
    <col min="4902" max="4902" width="18" bestFit="1" customWidth="1"/>
    <col min="4903" max="4903" width="15" bestFit="1" customWidth="1"/>
    <col min="4904" max="4904" width="18" bestFit="1" customWidth="1"/>
    <col min="4905" max="4905" width="15" bestFit="1" customWidth="1"/>
    <col min="4906" max="4906" width="18" bestFit="1" customWidth="1"/>
    <col min="4907" max="4907" width="15" bestFit="1" customWidth="1"/>
    <col min="4908" max="4908" width="18" bestFit="1" customWidth="1"/>
    <col min="4909" max="4909" width="15" bestFit="1" customWidth="1"/>
    <col min="4910" max="4910" width="18" bestFit="1" customWidth="1"/>
    <col min="4911" max="4911" width="15" bestFit="1" customWidth="1"/>
    <col min="4912" max="4912" width="18" bestFit="1" customWidth="1"/>
    <col min="4913" max="4913" width="15" bestFit="1" customWidth="1"/>
    <col min="4914" max="4914" width="18" bestFit="1" customWidth="1"/>
    <col min="4915" max="4915" width="15" bestFit="1" customWidth="1"/>
    <col min="4916" max="4916" width="18" bestFit="1" customWidth="1"/>
    <col min="4917" max="4917" width="15" bestFit="1" customWidth="1"/>
    <col min="4918" max="4918" width="18" bestFit="1" customWidth="1"/>
    <col min="4919" max="4919" width="15" bestFit="1" customWidth="1"/>
    <col min="4920" max="4920" width="18" bestFit="1" customWidth="1"/>
    <col min="4921" max="4921" width="15" bestFit="1" customWidth="1"/>
    <col min="4922" max="4922" width="18" bestFit="1" customWidth="1"/>
    <col min="4923" max="4923" width="15" bestFit="1" customWidth="1"/>
    <col min="4924" max="4924" width="18" bestFit="1" customWidth="1"/>
    <col min="4925" max="4925" width="15" bestFit="1" customWidth="1"/>
    <col min="4926" max="4926" width="18" bestFit="1" customWidth="1"/>
    <col min="4927" max="4927" width="15" bestFit="1" customWidth="1"/>
    <col min="4928" max="4928" width="18" bestFit="1" customWidth="1"/>
    <col min="4929" max="4929" width="15" bestFit="1" customWidth="1"/>
    <col min="4930" max="4930" width="18" bestFit="1" customWidth="1"/>
    <col min="4931" max="4931" width="15" bestFit="1" customWidth="1"/>
    <col min="4932" max="4932" width="18" bestFit="1" customWidth="1"/>
    <col min="4933" max="4933" width="15" bestFit="1" customWidth="1"/>
    <col min="4934" max="4934" width="18" bestFit="1" customWidth="1"/>
    <col min="4935" max="4935" width="15" bestFit="1" customWidth="1"/>
    <col min="4936" max="4936" width="18" bestFit="1" customWidth="1"/>
    <col min="4937" max="4937" width="15" bestFit="1" customWidth="1"/>
    <col min="4938" max="4938" width="18" bestFit="1" customWidth="1"/>
    <col min="4939" max="4939" width="15" bestFit="1" customWidth="1"/>
    <col min="4940" max="4940" width="18" bestFit="1" customWidth="1"/>
    <col min="4941" max="4941" width="15" bestFit="1" customWidth="1"/>
    <col min="4942" max="4942" width="18" bestFit="1" customWidth="1"/>
    <col min="4943" max="4943" width="15" bestFit="1" customWidth="1"/>
    <col min="4944" max="4944" width="18" bestFit="1" customWidth="1"/>
    <col min="4945" max="4945" width="15" bestFit="1" customWidth="1"/>
    <col min="4946" max="4946" width="18" bestFit="1" customWidth="1"/>
    <col min="4947" max="4947" width="15" bestFit="1" customWidth="1"/>
    <col min="4948" max="4948" width="18" bestFit="1" customWidth="1"/>
    <col min="4949" max="4949" width="15" bestFit="1" customWidth="1"/>
    <col min="4950" max="4950" width="18" bestFit="1" customWidth="1"/>
    <col min="4951" max="4951" width="15" bestFit="1" customWidth="1"/>
    <col min="4952" max="4952" width="18" bestFit="1" customWidth="1"/>
    <col min="4953" max="4953" width="15" bestFit="1" customWidth="1"/>
    <col min="4954" max="4954" width="18" bestFit="1" customWidth="1"/>
    <col min="4955" max="4955" width="15" bestFit="1" customWidth="1"/>
    <col min="4956" max="4956" width="18" bestFit="1" customWidth="1"/>
    <col min="4957" max="4957" width="15" bestFit="1" customWidth="1"/>
    <col min="4958" max="4958" width="18" bestFit="1" customWidth="1"/>
    <col min="4959" max="4959" width="15" bestFit="1" customWidth="1"/>
    <col min="4960" max="4960" width="18" bestFit="1" customWidth="1"/>
    <col min="4961" max="4961" width="15" bestFit="1" customWidth="1"/>
    <col min="4962" max="4962" width="18" bestFit="1" customWidth="1"/>
    <col min="4963" max="4963" width="15" bestFit="1" customWidth="1"/>
    <col min="4964" max="4964" width="18" bestFit="1" customWidth="1"/>
    <col min="4965" max="4965" width="15" bestFit="1" customWidth="1"/>
    <col min="4966" max="4966" width="18" bestFit="1" customWidth="1"/>
    <col min="4967" max="4967" width="15" bestFit="1" customWidth="1"/>
    <col min="4968" max="4968" width="18" bestFit="1" customWidth="1"/>
    <col min="4969" max="4969" width="15" bestFit="1" customWidth="1"/>
    <col min="4970" max="4970" width="18" bestFit="1" customWidth="1"/>
    <col min="4971" max="4971" width="15" bestFit="1" customWidth="1"/>
    <col min="4972" max="4972" width="18" bestFit="1" customWidth="1"/>
    <col min="4973" max="4973" width="15" bestFit="1" customWidth="1"/>
    <col min="4974" max="4974" width="18" bestFit="1" customWidth="1"/>
    <col min="4975" max="4975" width="15" bestFit="1" customWidth="1"/>
    <col min="4976" max="4976" width="18" bestFit="1" customWidth="1"/>
    <col min="4977" max="4977" width="15" bestFit="1" customWidth="1"/>
    <col min="4978" max="4978" width="18" bestFit="1" customWidth="1"/>
    <col min="4979" max="4979" width="15" bestFit="1" customWidth="1"/>
    <col min="4980" max="4980" width="18" bestFit="1" customWidth="1"/>
    <col min="4981" max="4981" width="15" bestFit="1" customWidth="1"/>
    <col min="4982" max="4982" width="18" bestFit="1" customWidth="1"/>
    <col min="4983" max="4983" width="15" bestFit="1" customWidth="1"/>
    <col min="4984" max="4984" width="18" bestFit="1" customWidth="1"/>
    <col min="4985" max="4985" width="15" bestFit="1" customWidth="1"/>
    <col min="4986" max="4986" width="18" bestFit="1" customWidth="1"/>
    <col min="4987" max="4987" width="15" bestFit="1" customWidth="1"/>
    <col min="4988" max="4988" width="18" bestFit="1" customWidth="1"/>
    <col min="4989" max="4989" width="15" bestFit="1" customWidth="1"/>
    <col min="4990" max="4990" width="18" bestFit="1" customWidth="1"/>
    <col min="4991" max="4991" width="15" bestFit="1" customWidth="1"/>
    <col min="4992" max="4992" width="18" bestFit="1" customWidth="1"/>
    <col min="4993" max="4993" width="15" bestFit="1" customWidth="1"/>
    <col min="4994" max="4994" width="18" bestFit="1" customWidth="1"/>
    <col min="4995" max="4995" width="15" bestFit="1" customWidth="1"/>
    <col min="4996" max="4996" width="18" bestFit="1" customWidth="1"/>
    <col min="4997" max="4997" width="15" bestFit="1" customWidth="1"/>
    <col min="4998" max="4998" width="18" bestFit="1" customWidth="1"/>
    <col min="4999" max="4999" width="15" bestFit="1" customWidth="1"/>
    <col min="5000" max="5000" width="18" bestFit="1" customWidth="1"/>
    <col min="5001" max="5001" width="15" bestFit="1" customWidth="1"/>
    <col min="5002" max="5002" width="18" bestFit="1" customWidth="1"/>
    <col min="5003" max="5003" width="15" bestFit="1" customWidth="1"/>
    <col min="5004" max="5004" width="18" bestFit="1" customWidth="1"/>
    <col min="5005" max="5005" width="15" bestFit="1" customWidth="1"/>
    <col min="5006" max="5006" width="18" bestFit="1" customWidth="1"/>
    <col min="5007" max="5007" width="15" bestFit="1" customWidth="1"/>
    <col min="5008" max="5008" width="18" bestFit="1" customWidth="1"/>
    <col min="5009" max="5009" width="15" bestFit="1" customWidth="1"/>
    <col min="5010" max="5010" width="18" bestFit="1" customWidth="1"/>
    <col min="5011" max="5011" width="15" bestFit="1" customWidth="1"/>
    <col min="5012" max="5012" width="18" bestFit="1" customWidth="1"/>
    <col min="5013" max="5013" width="15" bestFit="1" customWidth="1"/>
    <col min="5014" max="5014" width="18" bestFit="1" customWidth="1"/>
    <col min="5015" max="5015" width="15" bestFit="1" customWidth="1"/>
    <col min="5016" max="5016" width="18" bestFit="1" customWidth="1"/>
    <col min="5017" max="5017" width="15" bestFit="1" customWidth="1"/>
    <col min="5018" max="5018" width="18" bestFit="1" customWidth="1"/>
    <col min="5019" max="5019" width="15" bestFit="1" customWidth="1"/>
    <col min="5020" max="5020" width="18" bestFit="1" customWidth="1"/>
    <col min="5021" max="5021" width="15" bestFit="1" customWidth="1"/>
    <col min="5022" max="5022" width="18" bestFit="1" customWidth="1"/>
    <col min="5023" max="5023" width="15" bestFit="1" customWidth="1"/>
    <col min="5024" max="5024" width="18" bestFit="1" customWidth="1"/>
    <col min="5025" max="5025" width="15" bestFit="1" customWidth="1"/>
    <col min="5026" max="5026" width="18" bestFit="1" customWidth="1"/>
    <col min="5027" max="5027" width="15" bestFit="1" customWidth="1"/>
    <col min="5028" max="5028" width="18" bestFit="1" customWidth="1"/>
    <col min="5029" max="5029" width="15" bestFit="1" customWidth="1"/>
    <col min="5030" max="5030" width="18" bestFit="1" customWidth="1"/>
    <col min="5031" max="5031" width="15" bestFit="1" customWidth="1"/>
    <col min="5032" max="5032" width="18" bestFit="1" customWidth="1"/>
    <col min="5033" max="5033" width="15" bestFit="1" customWidth="1"/>
    <col min="5034" max="5034" width="18" bestFit="1" customWidth="1"/>
    <col min="5035" max="5035" width="15" bestFit="1" customWidth="1"/>
    <col min="5036" max="5036" width="18" bestFit="1" customWidth="1"/>
    <col min="5037" max="5037" width="15" bestFit="1" customWidth="1"/>
    <col min="5038" max="5038" width="18" bestFit="1" customWidth="1"/>
    <col min="5039" max="5039" width="15" bestFit="1" customWidth="1"/>
    <col min="5040" max="5040" width="18" bestFit="1" customWidth="1"/>
    <col min="5041" max="5041" width="15" bestFit="1" customWidth="1"/>
    <col min="5042" max="5042" width="18" bestFit="1" customWidth="1"/>
    <col min="5043" max="5043" width="15" bestFit="1" customWidth="1"/>
    <col min="5044" max="5044" width="18" bestFit="1" customWidth="1"/>
    <col min="5045" max="5045" width="15" bestFit="1" customWidth="1"/>
    <col min="5046" max="5046" width="18" bestFit="1" customWidth="1"/>
    <col min="5047" max="5047" width="15" bestFit="1" customWidth="1"/>
    <col min="5048" max="5048" width="18" bestFit="1" customWidth="1"/>
    <col min="5049" max="5049" width="15" bestFit="1" customWidth="1"/>
    <col min="5050" max="5050" width="18" bestFit="1" customWidth="1"/>
    <col min="5051" max="5051" width="15" bestFit="1" customWidth="1"/>
    <col min="5052" max="5052" width="18" bestFit="1" customWidth="1"/>
    <col min="5053" max="5053" width="15" bestFit="1" customWidth="1"/>
    <col min="5054" max="5054" width="18" bestFit="1" customWidth="1"/>
    <col min="5055" max="5055" width="15" bestFit="1" customWidth="1"/>
    <col min="5056" max="5056" width="18" bestFit="1" customWidth="1"/>
    <col min="5057" max="5057" width="15" bestFit="1" customWidth="1"/>
    <col min="5058" max="5058" width="18" bestFit="1" customWidth="1"/>
    <col min="5059" max="5059" width="15" bestFit="1" customWidth="1"/>
    <col min="5060" max="5060" width="18" bestFit="1" customWidth="1"/>
    <col min="5061" max="5061" width="15" bestFit="1" customWidth="1"/>
    <col min="5062" max="5062" width="18" bestFit="1" customWidth="1"/>
    <col min="5063" max="5063" width="15" bestFit="1" customWidth="1"/>
    <col min="5064" max="5064" width="18" bestFit="1" customWidth="1"/>
    <col min="5065" max="5065" width="15" bestFit="1" customWidth="1"/>
    <col min="5066" max="5066" width="18" bestFit="1" customWidth="1"/>
    <col min="5067" max="5067" width="15" bestFit="1" customWidth="1"/>
    <col min="5068" max="5068" width="18" bestFit="1" customWidth="1"/>
    <col min="5069" max="5069" width="15" bestFit="1" customWidth="1"/>
    <col min="5070" max="5070" width="18" bestFit="1" customWidth="1"/>
    <col min="5071" max="5071" width="15" bestFit="1" customWidth="1"/>
    <col min="5072" max="5072" width="18" bestFit="1" customWidth="1"/>
    <col min="5073" max="5073" width="15" bestFit="1" customWidth="1"/>
    <col min="5074" max="5074" width="18" bestFit="1" customWidth="1"/>
    <col min="5075" max="5075" width="15" bestFit="1" customWidth="1"/>
    <col min="5076" max="5076" width="18" bestFit="1" customWidth="1"/>
    <col min="5077" max="5077" width="15" bestFit="1" customWidth="1"/>
    <col min="5078" max="5078" width="18" bestFit="1" customWidth="1"/>
    <col min="5079" max="5079" width="15" bestFit="1" customWidth="1"/>
    <col min="5080" max="5080" width="18" bestFit="1" customWidth="1"/>
    <col min="5081" max="5081" width="15" bestFit="1" customWidth="1"/>
    <col min="5082" max="5082" width="18" bestFit="1" customWidth="1"/>
    <col min="5083" max="5083" width="15" bestFit="1" customWidth="1"/>
    <col min="5084" max="5084" width="18" bestFit="1" customWidth="1"/>
    <col min="5085" max="5085" width="15" bestFit="1" customWidth="1"/>
    <col min="5086" max="5086" width="18" bestFit="1" customWidth="1"/>
    <col min="5087" max="5087" width="15" bestFit="1" customWidth="1"/>
    <col min="5088" max="5088" width="18" bestFit="1" customWidth="1"/>
    <col min="5089" max="5089" width="15" bestFit="1" customWidth="1"/>
    <col min="5090" max="5090" width="18" bestFit="1" customWidth="1"/>
    <col min="5091" max="5091" width="15" bestFit="1" customWidth="1"/>
    <col min="5092" max="5092" width="18" bestFit="1" customWidth="1"/>
    <col min="5093" max="5093" width="15" bestFit="1" customWidth="1"/>
    <col min="5094" max="5094" width="18" bestFit="1" customWidth="1"/>
    <col min="5095" max="5095" width="15" bestFit="1" customWidth="1"/>
    <col min="5096" max="5096" width="18" bestFit="1" customWidth="1"/>
    <col min="5097" max="5097" width="15" bestFit="1" customWidth="1"/>
    <col min="5098" max="5098" width="23" bestFit="1" customWidth="1"/>
    <col min="5099" max="5099" width="20" bestFit="1" customWidth="1"/>
  </cols>
  <sheetData>
    <row r="2" spans="1:6" x14ac:dyDescent="0.25">
      <c r="A2" s="12" t="s">
        <v>8222</v>
      </c>
      <c r="B2" t="s">
        <v>8223</v>
      </c>
    </row>
    <row r="4" spans="1:6" x14ac:dyDescent="0.25">
      <c r="A4" s="12" t="s">
        <v>8362</v>
      </c>
      <c r="B4" s="12" t="s">
        <v>8360</v>
      </c>
    </row>
    <row r="5" spans="1:6" x14ac:dyDescent="0.25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8315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  <row r="7" spans="1:6" x14ac:dyDescent="0.25">
      <c r="A7" s="13" t="s">
        <v>8361</v>
      </c>
      <c r="B7" s="9">
        <v>26</v>
      </c>
      <c r="C7" s="9">
        <v>349</v>
      </c>
      <c r="D7" s="9">
        <v>12</v>
      </c>
      <c r="E7" s="9">
        <v>525</v>
      </c>
      <c r="F7" s="9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310B9-7CE6-44DD-9FA3-86F77086F44D}">
  <dimension ref="A1:E7"/>
  <sheetViews>
    <sheetView workbookViewId="0">
      <selection activeCell="A39" sqref="A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8363</v>
      </c>
    </row>
    <row r="4" spans="1:5" x14ac:dyDescent="0.25">
      <c r="A4" s="12" t="s">
        <v>8362</v>
      </c>
      <c r="B4" s="12" t="s">
        <v>8360</v>
      </c>
    </row>
    <row r="5" spans="1:5" x14ac:dyDescent="0.25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5">
      <c r="A7" s="13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F621B-599A-4659-A2A6-D27F28B2E03E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8362</v>
      </c>
      <c r="B4" s="12" t="s">
        <v>8360</v>
      </c>
    </row>
    <row r="5" spans="1:6" x14ac:dyDescent="0.25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6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6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6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6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6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6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6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1379D-0430-4606-9228-B00CDCB3CA8D}">
  <dimension ref="A1:F6"/>
  <sheetViews>
    <sheetView workbookViewId="0">
      <selection activeCell="E3" sqref="E3"/>
    </sheetView>
  </sheetViews>
  <sheetFormatPr defaultRowHeight="15" x14ac:dyDescent="0.25"/>
  <cols>
    <col min="1" max="1" width="33.5703125" bestFit="1" customWidth="1"/>
    <col min="3" max="3" width="10.5703125" style="6" bestFit="1" customWidth="1"/>
    <col min="4" max="4" width="9.140625" style="8"/>
    <col min="8" max="9" width="11" bestFit="1" customWidth="1"/>
  </cols>
  <sheetData>
    <row r="1" spans="1:6" x14ac:dyDescent="0.25">
      <c r="A1" t="s">
        <v>8380</v>
      </c>
      <c r="B1" t="s">
        <v>4110</v>
      </c>
      <c r="C1" s="6" t="s">
        <v>8381</v>
      </c>
      <c r="D1" s="8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8">
        <f>VLOOKUP(A2, Kickstarter!B:E, 4, FALSE)</f>
        <v>2020</v>
      </c>
      <c r="E2">
        <f>VLOOKUP(A2, Kickstarter!B:P, 15, FALSE)</f>
        <v>51.79</v>
      </c>
      <c r="F2">
        <f>VLOOKUP(A2, Kickstarter!B:Z, 11, FALSE)</f>
        <v>39</v>
      </c>
    </row>
    <row r="3" spans="1:6" x14ac:dyDescent="0.25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8">
        <f>VLOOKUP(A3, Kickstarter!B:E, 4, FALSE)</f>
        <v>2020</v>
      </c>
      <c r="E3">
        <f>VLOOKUP(A3, Kickstarter!B:P, 15, FALSE)</f>
        <v>36.07</v>
      </c>
      <c r="F3">
        <f>VLOOKUP(A3, Kickstarter!B:Z, 11, FALSE)</f>
        <v>56</v>
      </c>
    </row>
    <row r="4" spans="1:6" x14ac:dyDescent="0.25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8">
        <f>VLOOKUP(A4, Kickstarter!B:E, 4, FALSE)</f>
        <v>2576</v>
      </c>
      <c r="E4">
        <f>VLOOKUP(A4, Kickstarter!B:P, 15, FALSE)</f>
        <v>33.03</v>
      </c>
      <c r="F4">
        <f>VLOOKUP(A4, Kickstarter!B:Z, 11, FALSE)</f>
        <v>78</v>
      </c>
    </row>
    <row r="5" spans="1:6" x14ac:dyDescent="0.25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 s="6">
        <f>VLOOKUP(A5, Kickstarter!B:E, 3, FALSE)</f>
        <v>1000</v>
      </c>
      <c r="D5" s="8">
        <f>VLOOKUP(A5, Kickstarter!B:E, 4, FALSE)</f>
        <v>1168</v>
      </c>
      <c r="E5">
        <f>VLOOKUP(A5, Kickstarter!B:P, 15, FALSE)</f>
        <v>44.92</v>
      </c>
      <c r="F5">
        <f>VLOOKUP(A5, Kickstarter!B:Z, 11, FALSE)</f>
        <v>26</v>
      </c>
    </row>
    <row r="6" spans="1:6" x14ac:dyDescent="0.25">
      <c r="A6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8">
        <f>VLOOKUP(A6, Kickstarter!B:E, 4, FALSE)</f>
        <v>4137</v>
      </c>
      <c r="E6">
        <f>VLOOKUP(A6, Kickstarter!B:P, 15, FALSE)</f>
        <v>36.61</v>
      </c>
      <c r="F6">
        <f>VLOOKUP(A6, Kickstarter!B:Z,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PCate</vt:lpstr>
      <vt:lpstr>SubCate_Stats</vt:lpstr>
      <vt:lpstr>Outcomes_Based_on_Launch_Date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FrantheMan</cp:lastModifiedBy>
  <dcterms:created xsi:type="dcterms:W3CDTF">2017-04-20T15:17:24Z</dcterms:created>
  <dcterms:modified xsi:type="dcterms:W3CDTF">2021-08-26T23:14:33Z</dcterms:modified>
</cp:coreProperties>
</file>