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LENOVO\Documents\Universidad\Semestre 9\Estadistica III\Statistics_III\tarea1\doc\"/>
    </mc:Choice>
  </mc:AlternateContent>
  <xr:revisionPtr revIDLastSave="0" documentId="13_ncr:1_{7FD2BA08-3AD1-4E1E-89E5-8115EC05C4FB}" xr6:coauthVersionLast="47" xr6:coauthVersionMax="47" xr10:uidLastSave="{00000000-0000-0000-0000-000000000000}"/>
  <bookViews>
    <workbookView xWindow="-108" yWindow="-108" windowWidth="23256" windowHeight="12456" activeTab="1" xr2:uid="{00000000-000D-0000-FFFF-FFFF00000000}"/>
  </bookViews>
  <sheets>
    <sheet name="Datos" sheetId="1" r:id="rId1"/>
    <sheet name="Punto 1" sheetId="2" r:id="rId2"/>
  </sheets>
  <definedNames>
    <definedName name="_xlchart.v1.0" hidden="1">Datos!$C$4:$C$33</definedName>
    <definedName name="_xlchart.v1.1" hidden="1">Datos!$D$4:$D$33</definedName>
    <definedName name="_xlchart.v1.2" hidden="1">Datos!$E$4:$E$33</definedName>
    <definedName name="_xlchart.v1.3" hidden="1">Datos!$G$4:$G$33</definedName>
    <definedName name="_xlchart.v1.4" hidden="1">Datos!$B$4:$B$33</definedName>
    <definedName name="_xlchart.v1.5" hidden="1">Datos!$H$4:$H$33</definedName>
    <definedName name="_xlchart.v1.6" hidden="1">Datos!$F$4:$F$33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9" i="2" l="1"/>
  <c r="M44" i="2"/>
  <c r="F53" i="2"/>
  <c r="J53" i="2" s="1"/>
  <c r="F64" i="2"/>
  <c r="J64" i="2" s="1"/>
  <c r="F65" i="2"/>
  <c r="J65" i="2" s="1"/>
  <c r="E46" i="2"/>
  <c r="I46" i="2" s="1"/>
  <c r="E47" i="2"/>
  <c r="I47" i="2" s="1"/>
  <c r="E58" i="2"/>
  <c r="I58" i="2" s="1"/>
  <c r="E59" i="2"/>
  <c r="I59" i="2" s="1"/>
  <c r="E70" i="2"/>
  <c r="I70" i="2" s="1"/>
  <c r="E71" i="2"/>
  <c r="I71" i="2" s="1"/>
  <c r="G19" i="2"/>
  <c r="C22" i="2"/>
  <c r="D22" i="2"/>
  <c r="C21" i="2"/>
  <c r="D21" i="2"/>
  <c r="F21" i="2"/>
  <c r="G21" i="2"/>
  <c r="H21" i="2"/>
  <c r="B22" i="2"/>
  <c r="B21" i="2"/>
  <c r="C20" i="2"/>
  <c r="D20" i="2"/>
  <c r="E20" i="2"/>
  <c r="E22" i="2" s="1"/>
  <c r="F20" i="2"/>
  <c r="F22" i="2" s="1"/>
  <c r="G20" i="2"/>
  <c r="G22" i="2" s="1"/>
  <c r="H20" i="2"/>
  <c r="H22" i="2" s="1"/>
  <c r="B20" i="2"/>
  <c r="C19" i="2"/>
  <c r="D19" i="2"/>
  <c r="E19" i="2"/>
  <c r="F19" i="2"/>
  <c r="H19" i="2"/>
  <c r="B19" i="2"/>
  <c r="B18" i="2"/>
  <c r="C18" i="2"/>
  <c r="D18" i="2"/>
  <c r="E18" i="2"/>
  <c r="F18" i="2"/>
  <c r="G18" i="2"/>
  <c r="H18" i="2"/>
  <c r="B17" i="2"/>
  <c r="C17" i="2"/>
  <c r="D17" i="2"/>
  <c r="E17" i="2"/>
  <c r="F17" i="2"/>
  <c r="G17" i="2"/>
  <c r="H17" i="2"/>
  <c r="C16" i="2"/>
  <c r="D16" i="2"/>
  <c r="E16" i="2"/>
  <c r="E21" i="2" s="1"/>
  <c r="F16" i="2"/>
  <c r="G16" i="2"/>
  <c r="H16" i="2"/>
  <c r="B16" i="2"/>
  <c r="H10" i="2"/>
  <c r="H9" i="2"/>
  <c r="C9" i="2"/>
  <c r="E9" i="2"/>
  <c r="C10" i="2"/>
  <c r="D7" i="2" a="1"/>
  <c r="D7" i="2" s="1"/>
  <c r="B7" i="2" a="1"/>
  <c r="B7" i="2" s="1"/>
  <c r="C7" i="2" a="1"/>
  <c r="C7" i="2" s="1"/>
  <c r="E7" i="2" a="1"/>
  <c r="E7" i="2" s="1"/>
  <c r="F7" i="2" a="1"/>
  <c r="F7" i="2" s="1"/>
  <c r="F9" i="2" s="1"/>
  <c r="G7" i="2" a="1"/>
  <c r="G7" i="2"/>
  <c r="G9" i="2" s="1"/>
  <c r="H7" i="2" a="1"/>
  <c r="H7" i="2" s="1"/>
  <c r="C6" i="2"/>
  <c r="D6" i="2"/>
  <c r="E6" i="2"/>
  <c r="F6" i="2"/>
  <c r="G6" i="2"/>
  <c r="H6" i="2"/>
  <c r="B6" i="2"/>
  <c r="G5" i="2"/>
  <c r="C5" i="2"/>
  <c r="D5" i="2"/>
  <c r="E5" i="2"/>
  <c r="F5" i="2"/>
  <c r="H5" i="2"/>
  <c r="B5" i="2"/>
  <c r="B4" i="2"/>
  <c r="E48" i="2" s="1"/>
  <c r="C4" i="2"/>
  <c r="F52" i="2" s="1"/>
  <c r="J52" i="2" s="1"/>
  <c r="D4" i="2"/>
  <c r="E4" i="2"/>
  <c r="F4" i="2"/>
  <c r="G4" i="2"/>
  <c r="H4" i="2"/>
  <c r="F54" i="2" l="1"/>
  <c r="J54" i="2" s="1"/>
  <c r="F66" i="2"/>
  <c r="J66" i="2" s="1"/>
  <c r="F55" i="2"/>
  <c r="J55" i="2" s="1"/>
  <c r="F67" i="2"/>
  <c r="J67" i="2" s="1"/>
  <c r="F44" i="2"/>
  <c r="J44" i="2" s="1"/>
  <c r="F56" i="2"/>
  <c r="J56" i="2" s="1"/>
  <c r="F68" i="2"/>
  <c r="J68" i="2" s="1"/>
  <c r="F45" i="2"/>
  <c r="J45" i="2" s="1"/>
  <c r="F57" i="2"/>
  <c r="J57" i="2" s="1"/>
  <c r="F69" i="2"/>
  <c r="J69" i="2" s="1"/>
  <c r="F46" i="2"/>
  <c r="F58" i="2"/>
  <c r="J58" i="2" s="1"/>
  <c r="F70" i="2"/>
  <c r="J70" i="2" s="1"/>
  <c r="F47" i="2"/>
  <c r="F59" i="2"/>
  <c r="J59" i="2" s="1"/>
  <c r="F71" i="2"/>
  <c r="F48" i="2"/>
  <c r="J48" i="2" s="1"/>
  <c r="F60" i="2"/>
  <c r="J60" i="2" s="1"/>
  <c r="F72" i="2"/>
  <c r="J72" i="2" s="1"/>
  <c r="F49" i="2"/>
  <c r="J49" i="2" s="1"/>
  <c r="F61" i="2"/>
  <c r="J61" i="2" s="1"/>
  <c r="F43" i="2"/>
  <c r="J43" i="2" s="1"/>
  <c r="F50" i="2"/>
  <c r="J50" i="2" s="1"/>
  <c r="F62" i="2"/>
  <c r="J62" i="2" s="1"/>
  <c r="F51" i="2"/>
  <c r="J51" i="2" s="1"/>
  <c r="F63" i="2"/>
  <c r="J63" i="2" s="1"/>
  <c r="I48" i="2"/>
  <c r="G59" i="2"/>
  <c r="E69" i="2"/>
  <c r="E57" i="2"/>
  <c r="E44" i="2"/>
  <c r="E68" i="2"/>
  <c r="E56" i="2"/>
  <c r="E45" i="2"/>
  <c r="E67" i="2"/>
  <c r="E55" i="2"/>
  <c r="E66" i="2"/>
  <c r="E54" i="2"/>
  <c r="E65" i="2"/>
  <c r="E53" i="2"/>
  <c r="E64" i="2"/>
  <c r="E52" i="2"/>
  <c r="E63" i="2"/>
  <c r="E51" i="2"/>
  <c r="E62" i="2"/>
  <c r="E50" i="2"/>
  <c r="E43" i="2"/>
  <c r="E61" i="2"/>
  <c r="E49" i="2"/>
  <c r="E72" i="2"/>
  <c r="E60" i="2"/>
  <c r="G50" i="2" l="1"/>
  <c r="I50" i="2"/>
  <c r="I45" i="2"/>
  <c r="G45" i="2"/>
  <c r="G62" i="2"/>
  <c r="I62" i="2"/>
  <c r="G56" i="2"/>
  <c r="I56" i="2"/>
  <c r="G51" i="2"/>
  <c r="I51" i="2"/>
  <c r="G68" i="2"/>
  <c r="I68" i="2"/>
  <c r="J46" i="2"/>
  <c r="M56" i="2" s="1"/>
  <c r="G46" i="2"/>
  <c r="I57" i="2"/>
  <c r="G57" i="2"/>
  <c r="G64" i="2"/>
  <c r="I64" i="2"/>
  <c r="G58" i="2"/>
  <c r="G65" i="2"/>
  <c r="I65" i="2"/>
  <c r="G72" i="2"/>
  <c r="I72" i="2"/>
  <c r="G70" i="2"/>
  <c r="G49" i="2"/>
  <c r="I49" i="2"/>
  <c r="J71" i="2"/>
  <c r="G71" i="2"/>
  <c r="G61" i="2"/>
  <c r="I61" i="2"/>
  <c r="I55" i="2"/>
  <c r="G55" i="2"/>
  <c r="G48" i="2"/>
  <c r="G63" i="2"/>
  <c r="I63" i="2"/>
  <c r="G44" i="2"/>
  <c r="I44" i="2"/>
  <c r="G52" i="2"/>
  <c r="I52" i="2"/>
  <c r="I69" i="2"/>
  <c r="G69" i="2"/>
  <c r="G53" i="2"/>
  <c r="I53" i="2"/>
  <c r="G60" i="2"/>
  <c r="I60" i="2"/>
  <c r="G54" i="2"/>
  <c r="I54" i="2"/>
  <c r="G66" i="2"/>
  <c r="I66" i="2"/>
  <c r="I43" i="2"/>
  <c r="G43" i="2"/>
  <c r="I67" i="2"/>
  <c r="G67" i="2"/>
  <c r="J47" i="2"/>
  <c r="G47" i="2"/>
  <c r="M57" i="2" l="1"/>
  <c r="M55" i="2"/>
  <c r="M54" i="2"/>
  <c r="M58" i="2" s="1"/>
  <c r="M43" i="2"/>
  <c r="M4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<sst xmlns="http://schemas.openxmlformats.org/spreadsheetml/2006/main" count="98" uniqueCount="87">
  <si>
    <t>City</t>
  </si>
  <si>
    <t>Population</t>
  </si>
  <si>
    <t>Unemployment</t>
  </si>
  <si>
    <t>Average</t>
  </si>
  <si>
    <t>Women</t>
  </si>
  <si>
    <t>Men</t>
  </si>
  <si>
    <t>Bogotá</t>
  </si>
  <si>
    <t>Medellín</t>
  </si>
  <si>
    <t>Cali</t>
  </si>
  <si>
    <t>Cartagena</t>
  </si>
  <si>
    <t>Pereira</t>
  </si>
  <si>
    <t>1.3</t>
  </si>
  <si>
    <t>1.2</t>
  </si>
  <si>
    <t>1.1</t>
  </si>
  <si>
    <t>Manizales</t>
  </si>
  <si>
    <t>Pasto</t>
  </si>
  <si>
    <t>Montería</t>
  </si>
  <si>
    <t>Valledupar</t>
  </si>
  <si>
    <t>Neiva</t>
  </si>
  <si>
    <t>Popayán</t>
  </si>
  <si>
    <t>Armenia</t>
  </si>
  <si>
    <t>Sincelejo</t>
  </si>
  <si>
    <t>Tunja</t>
  </si>
  <si>
    <t>Florencia</t>
  </si>
  <si>
    <t>Riohacha</t>
  </si>
  <si>
    <t>Quibdó</t>
  </si>
  <si>
    <t>Yopal</t>
  </si>
  <si>
    <t>Leticia</t>
  </si>
  <si>
    <t>Mocoa</t>
  </si>
  <si>
    <t>Mitú</t>
  </si>
  <si>
    <t>Villavicencio</t>
  </si>
  <si>
    <t>Puerto Carreño (test)</t>
  </si>
  <si>
    <t>Cúcuta (test)</t>
  </si>
  <si>
    <t>Barranquilla</t>
  </si>
  <si>
    <t>Bucaramanga (test)</t>
  </si>
  <si>
    <t>San Andres</t>
  </si>
  <si>
    <t>Arauca (test)</t>
  </si>
  <si>
    <t>Ibagué (test)</t>
  </si>
  <si>
    <t>Media</t>
  </si>
  <si>
    <t>Santa Maria</t>
  </si>
  <si>
    <t>Mediana</t>
  </si>
  <si>
    <t xml:space="preserve">GDP (USD Billion) </t>
  </si>
  <si>
    <t>Population (Millions)</t>
  </si>
  <si>
    <t>Unemployment Rate (%)</t>
  </si>
  <si>
    <t>Average Age</t>
  </si>
  <si>
    <t>Budget (USD Billion)</t>
  </si>
  <si>
    <t>Men (%)</t>
  </si>
  <si>
    <t>Women (%)</t>
  </si>
  <si>
    <t>Desviación Estandar</t>
  </si>
  <si>
    <t>Moda</t>
  </si>
  <si>
    <t>Repeticiones Moda</t>
  </si>
  <si>
    <t>N.A</t>
  </si>
  <si>
    <t>BOXPLOT</t>
  </si>
  <si>
    <t>E.D</t>
  </si>
  <si>
    <t>Minimo</t>
  </si>
  <si>
    <t>Primer cuartil</t>
  </si>
  <si>
    <t>Tercer cuartil</t>
  </si>
  <si>
    <t>Máximo</t>
  </si>
  <si>
    <t>Bigote Inferior</t>
  </si>
  <si>
    <t>Bigote Superior</t>
  </si>
  <si>
    <t>Budget (USD)</t>
  </si>
  <si>
    <t>GDP (USD)</t>
  </si>
  <si>
    <t>X2i - X̅2</t>
  </si>
  <si>
    <t>(X1i - X̅) * (X2i - X̅2)</t>
  </si>
  <si>
    <t>X1i - X̅1</t>
  </si>
  <si>
    <t>X2</t>
  </si>
  <si>
    <t>X1</t>
  </si>
  <si>
    <t>N</t>
  </si>
  <si>
    <t>Sumatoria</t>
  </si>
  <si>
    <t>Covarianza</t>
  </si>
  <si>
    <t>Al ser el resultado positivo indica que la relación entre GDP y la población es creciente lo que podria afirmar que se mueven creciendo en la misma dirección.</t>
  </si>
  <si>
    <t>Tomando x1 y x2 como GDP y Population respectivamente hallar covarianza</t>
  </si>
  <si>
    <t>Tomando x1 y x2 como GDP y Population respectivamente hallar correlación</t>
  </si>
  <si>
    <t>(X1i-X̅1)^2</t>
  </si>
  <si>
    <t>(X2i - X̅2)^2</t>
  </si>
  <si>
    <t>Numerador SUM</t>
  </si>
  <si>
    <t xml:space="preserve">Raiz de la SUM de (X1i-X̅1)^2 </t>
  </si>
  <si>
    <t xml:space="preserve">Raiz de la SUM de (X2i-X̅2)^2 </t>
  </si>
  <si>
    <t>Multiplicación Raices</t>
  </si>
  <si>
    <t>Correlación</t>
  </si>
  <si>
    <t>Cor Con Formula</t>
  </si>
  <si>
    <t>Debido a que el valor obtenido de 0,99051 está muy próximo a 1 sugiere que existe casi una relación lineal perfecta positiva. Esto indica que a medida que una de las variables aumenta, la otra también lo hace de forma casi proporcional.</t>
  </si>
  <si>
    <t>1.4</t>
  </si>
  <si>
    <t>1.5</t>
  </si>
  <si>
    <t>Tomando x1 y x2 como GDP y Population respectivamente argumentar relación entre covarianza y correlación</t>
  </si>
  <si>
    <t>Relación entre Varianza y Correlación</t>
  </si>
  <si>
    <t>Teniendo en cuenta los resultados de los datos de PIB y población utilizando las métricas de covarianza y correlación, se observa una relación muy estrecha entre ambas variables. Estos resultados tan positivos de ambas métricas indican que el comportamiento del PIB y la población está fuertemente relacionado, lo que podría sugerir que factores demográficos juegan un papel crucial en el crecimiento económico. Esta relación nos permite inferir que los países o regiones con mayores poblaciones tienden a generar una mayor actividad económica, reflejada en el aumento del PIB según este conjunto de datos.
Este resultado refuerza el concepto de que la correlación es una versión estandarizada de la covarianza, lo que permite comparar más fácilmente diferentes pares de variables. Mientras que la covarianza mide cómo dos variables cambian juntas, la correlación estandariza este cambio, facilitando el análisis de las relaciones entre diferentes conjuntos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</si>
</sst>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71" formatCode="0.00000"/>
    <numFmt numFmtId="173" formatCode="0.0000000000000"/>
  </numFmts>
  <fonts count="8"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theme="1"/>
      <name val="Calibri"/>
      <family val="2"/>
      <scheme val="minor"/>
    </font>
    <font>
      <b/>
      <sz val="12"/>
      <color theme="1"/>
      <name val="Calibri"/>
      <family val="2"/>
      <scheme val="minor"/>
    </font>
    <font>
      <sz val="12"/>
      <color rgb="FF000000"/>
      <name val="Calibri"/>
      <family val="2"/>
    </font>
  </fonts>
  <fills count="3">
    <fill>
      <patternFill patternType="none"/>
    </fill>
    <fill>
      <patternFill patternType="gray125"/>
    </fill>
    <fill>
      <patternFill patternType="solid">
        <fgColor theme="8" tint="0.59999389629810485"/>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141">
    <xf numFmtId="0" fontId="0" fillId="0" borderId="0" xfId="0"/>
    <xf numFmtId="0" fontId="3" fillId="0" borderId="1" xfId="0" applyFont="1" applyBorder="1" applyAlignment="1">
      <alignment horizontal="right" vertical="center" wrapText="1"/>
    </xf>
    <xf numFmtId="0" fontId="3" fillId="0" borderId="6" xfId="0" applyFont="1" applyBorder="1" applyAlignment="1">
      <alignment vertical="center" wrapText="1"/>
    </xf>
    <xf numFmtId="0" fontId="3" fillId="0" borderId="7" xfId="0" applyFont="1" applyBorder="1" applyAlignment="1">
      <alignment horizontal="right" vertical="center" wrapText="1"/>
    </xf>
    <xf numFmtId="0" fontId="3" fillId="0" borderId="6" xfId="0" applyFont="1" applyBorder="1" applyAlignment="1">
      <alignment horizontal="justify" vertical="center" wrapText="1"/>
    </xf>
    <xf numFmtId="0" fontId="1" fillId="0" borderId="0" xfId="0" applyFont="1"/>
    <xf numFmtId="0" fontId="3" fillId="0" borderId="6" xfId="0" applyFont="1" applyBorder="1" applyAlignment="1">
      <alignment horizontal="left" vertical="center" wrapText="1"/>
    </xf>
    <xf numFmtId="0" fontId="3" fillId="0" borderId="11" xfId="0" applyFont="1" applyBorder="1" applyAlignment="1">
      <alignment horizontal="left" vertical="center" wrapText="1"/>
    </xf>
    <xf numFmtId="2" fontId="3" fillId="0" borderId="1" xfId="0" applyNumberFormat="1" applyFont="1" applyBorder="1" applyAlignment="1">
      <alignment horizontal="center" vertical="center" wrapText="1"/>
    </xf>
    <xf numFmtId="2" fontId="0" fillId="0" borderId="0" xfId="0" applyNumberFormat="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64" fontId="3" fillId="0" borderId="1" xfId="0" applyNumberFormat="1" applyFont="1" applyBorder="1" applyAlignment="1">
      <alignment horizontal="right" vertical="center" wrapText="1"/>
    </xf>
    <xf numFmtId="1" fontId="3" fillId="0" borderId="1" xfId="0" applyNumberFormat="1" applyFont="1" applyBorder="1" applyAlignment="1">
      <alignment horizontal="right" vertical="center" wrapText="1"/>
    </xf>
    <xf numFmtId="0" fontId="4" fillId="0" borderId="20"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5" fillId="0" borderId="1" xfId="0" applyFont="1" applyBorder="1"/>
    <xf numFmtId="0" fontId="4" fillId="0" borderId="23" xfId="0" applyFont="1" applyBorder="1" applyAlignment="1">
      <alignment horizontal="center" vertical="center" wrapText="1"/>
    </xf>
    <xf numFmtId="0" fontId="1" fillId="0" borderId="2" xfId="0" applyFont="1" applyBorder="1" applyAlignment="1">
      <alignment horizontal="center" vertical="center"/>
    </xf>
    <xf numFmtId="0" fontId="6" fillId="0" borderId="13" xfId="0" applyFont="1" applyBorder="1" applyAlignment="1">
      <alignment horizontal="center" vertical="center"/>
    </xf>
    <xf numFmtId="0" fontId="6" fillId="0" borderId="3" xfId="0" applyFont="1" applyBorder="1"/>
    <xf numFmtId="0" fontId="6" fillId="0" borderId="6" xfId="0" applyFont="1" applyBorder="1"/>
    <xf numFmtId="0" fontId="6" fillId="0" borderId="6" xfId="0" applyFont="1" applyBorder="1" applyAlignment="1">
      <alignment horizontal="left" vertical="center"/>
    </xf>
    <xf numFmtId="0" fontId="6" fillId="0" borderId="12" xfId="0" applyFont="1" applyBorder="1"/>
    <xf numFmtId="0" fontId="6" fillId="0" borderId="6" xfId="0" applyFont="1" applyBorder="1" applyAlignment="1">
      <alignment vertical="center" wrapText="1"/>
    </xf>
    <xf numFmtId="0" fontId="6" fillId="0" borderId="8" xfId="0" applyFont="1" applyBorder="1" applyAlignment="1">
      <alignment vertical="center" wrapText="1"/>
    </xf>
    <xf numFmtId="0" fontId="5" fillId="0" borderId="18" xfId="0" applyFont="1" applyBorder="1"/>
    <xf numFmtId="0" fontId="5" fillId="0" borderId="19" xfId="0" applyFont="1" applyBorder="1"/>
    <xf numFmtId="0" fontId="5" fillId="0" borderId="1" xfId="0" applyFont="1" applyBorder="1" applyAlignment="1">
      <alignment vertical="center" wrapText="1"/>
    </xf>
    <xf numFmtId="0" fontId="5" fillId="0" borderId="9" xfId="0" applyFont="1" applyBorder="1" applyAlignment="1">
      <alignment vertical="center" wrapText="1"/>
    </xf>
    <xf numFmtId="0" fontId="5" fillId="0" borderId="7" xfId="0" applyFont="1" applyBorder="1" applyAlignment="1">
      <alignment vertical="center" wrapText="1"/>
    </xf>
    <xf numFmtId="0" fontId="5" fillId="0" borderId="10" xfId="0" applyFont="1" applyBorder="1" applyAlignment="1">
      <alignment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Fill="1" applyBorder="1" applyAlignment="1">
      <alignment horizontal="left" vertical="center"/>
    </xf>
    <xf numFmtId="0" fontId="6" fillId="0" borderId="8" xfId="0" applyFont="1" applyFill="1" applyBorder="1" applyAlignment="1">
      <alignment horizontal="left" vertical="center"/>
    </xf>
    <xf numFmtId="0" fontId="1" fillId="0" borderId="1" xfId="0" applyFont="1" applyBorder="1" applyAlignment="1">
      <alignment horizontal="center" vertical="center"/>
    </xf>
    <xf numFmtId="0" fontId="1" fillId="0" borderId="9"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6" fillId="0" borderId="6" xfId="0" applyFont="1" applyBorder="1" applyAlignment="1">
      <alignment horizontal="lef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6" xfId="0" applyFont="1" applyBorder="1" applyAlignment="1">
      <alignment horizontal="center" vertical="center"/>
    </xf>
    <xf numFmtId="0" fontId="1" fillId="0" borderId="2" xfId="0" applyFont="1" applyBorder="1" applyAlignment="1">
      <alignment vertical="center"/>
    </xf>
    <xf numFmtId="0" fontId="5" fillId="0" borderId="0" xfId="0" applyFont="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1" xfId="0" applyFont="1" applyBorder="1" applyAlignment="1">
      <alignment horizontal="center"/>
    </xf>
    <xf numFmtId="0" fontId="5" fillId="0" borderId="7" xfId="0" applyFont="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2" fontId="5" fillId="0" borderId="4" xfId="0" applyNumberFormat="1"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0" fillId="0" borderId="0" xfId="0" applyAlignment="1"/>
    <xf numFmtId="0" fontId="5" fillId="0" borderId="1" xfId="0" applyFont="1" applyBorder="1" applyAlignment="1">
      <alignment horizontal="center"/>
    </xf>
    <xf numFmtId="0" fontId="4" fillId="0" borderId="2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7" fillId="0" borderId="6" xfId="0" applyFont="1" applyBorder="1" applyAlignment="1">
      <alignment horizontal="center" vertical="center" wrapText="1"/>
    </xf>
    <xf numFmtId="2" fontId="7" fillId="0" borderId="7" xfId="0" applyNumberFormat="1" applyFont="1" applyBorder="1" applyAlignment="1">
      <alignment horizontal="center" vertical="center" wrapText="1"/>
    </xf>
    <xf numFmtId="164" fontId="7" fillId="0" borderId="6" xfId="0" applyNumberFormat="1" applyFont="1" applyBorder="1" applyAlignment="1">
      <alignment horizontal="center" vertical="center" wrapText="1"/>
    </xf>
    <xf numFmtId="1" fontId="7" fillId="0" borderId="6" xfId="0" applyNumberFormat="1" applyFont="1" applyBorder="1" applyAlignment="1">
      <alignment horizontal="center" vertical="center" wrapText="1"/>
    </xf>
    <xf numFmtId="0" fontId="7" fillId="0" borderId="8" xfId="0" applyFont="1" applyBorder="1" applyAlignment="1">
      <alignment horizontal="center" vertical="center" wrapText="1"/>
    </xf>
    <xf numFmtId="2" fontId="7" fillId="0" borderId="10" xfId="0" applyNumberFormat="1" applyFont="1" applyBorder="1" applyAlignment="1">
      <alignment horizontal="center" vertical="center" wrapText="1"/>
    </xf>
    <xf numFmtId="2" fontId="5" fillId="0" borderId="1" xfId="0" applyNumberFormat="1" applyFont="1" applyBorder="1"/>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2" fontId="5" fillId="0" borderId="6" xfId="0" applyNumberFormat="1" applyFont="1" applyBorder="1"/>
    <xf numFmtId="2" fontId="5" fillId="0" borderId="8" xfId="0" applyNumberFormat="1" applyFont="1" applyBorder="1"/>
    <xf numFmtId="2" fontId="5" fillId="0" borderId="9" xfId="0" applyNumberFormat="1" applyFont="1" applyBorder="1"/>
    <xf numFmtId="0" fontId="5" fillId="0" borderId="9" xfId="0" applyFont="1" applyBorder="1" applyAlignment="1">
      <alignment horizontal="center"/>
    </xf>
    <xf numFmtId="2" fontId="5" fillId="0" borderId="12" xfId="0" applyNumberFormat="1" applyFont="1" applyBorder="1"/>
    <xf numFmtId="2" fontId="5" fillId="0" borderId="18" xfId="0" applyNumberFormat="1" applyFont="1" applyBorder="1"/>
    <xf numFmtId="0" fontId="5" fillId="0" borderId="18" xfId="0" applyFont="1" applyBorder="1" applyAlignment="1">
      <alignment horizont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10" xfId="0" applyFont="1" applyFill="1" applyBorder="1" applyAlignment="1">
      <alignment horizontal="center" vertical="center"/>
    </xf>
    <xf numFmtId="0" fontId="0" fillId="0" borderId="5" xfId="0" applyBorder="1"/>
    <xf numFmtId="0" fontId="5" fillId="0" borderId="28" xfId="0" applyFont="1" applyBorder="1"/>
    <xf numFmtId="0" fontId="5" fillId="0" borderId="29" xfId="0" applyFont="1" applyBorder="1"/>
    <xf numFmtId="0" fontId="5" fillId="0" borderId="30" xfId="0" applyFont="1" applyBorder="1"/>
    <xf numFmtId="0" fontId="6" fillId="0" borderId="3" xfId="0" applyFont="1" applyBorder="1" applyAlignment="1">
      <alignment horizontal="left" vertical="center"/>
    </xf>
    <xf numFmtId="0" fontId="6" fillId="0" borderId="8" xfId="0" applyFont="1" applyBorder="1" applyAlignment="1">
      <alignment horizontal="left" vertical="center"/>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8" xfId="0" applyFont="1" applyBorder="1" applyAlignment="1">
      <alignment horizontal="center"/>
    </xf>
    <xf numFmtId="0" fontId="5" fillId="0" borderId="29" xfId="0" applyFont="1" applyBorder="1" applyAlignment="1">
      <alignment horizontal="center"/>
    </xf>
    <xf numFmtId="0" fontId="5" fillId="0" borderId="30" xfId="0" applyFont="1" applyBorder="1" applyAlignment="1">
      <alignment horizontal="center"/>
    </xf>
    <xf numFmtId="0" fontId="6" fillId="2" borderId="39" xfId="0" applyFont="1" applyFill="1" applyBorder="1" applyAlignment="1">
      <alignment horizontal="center" vertical="center"/>
    </xf>
    <xf numFmtId="0" fontId="6" fillId="2" borderId="40" xfId="0" applyFont="1" applyFill="1" applyBorder="1" applyAlignment="1">
      <alignment horizontal="center" vertical="center"/>
    </xf>
    <xf numFmtId="0" fontId="0" fillId="0" borderId="0" xfId="0" applyBorder="1" applyAlignment="1"/>
    <xf numFmtId="164" fontId="5" fillId="0" borderId="18" xfId="0" applyNumberFormat="1" applyFont="1" applyBorder="1"/>
    <xf numFmtId="164" fontId="5" fillId="0" borderId="1" xfId="0" applyNumberFormat="1" applyFont="1" applyBorder="1" applyAlignment="1">
      <alignment vertical="center" wrapText="1"/>
    </xf>
    <xf numFmtId="164" fontId="5" fillId="0" borderId="9" xfId="0" applyNumberFormat="1" applyFont="1" applyBorder="1" applyAlignment="1">
      <alignment vertical="center" wrapText="1"/>
    </xf>
    <xf numFmtId="0" fontId="5" fillId="0" borderId="22" xfId="0" applyFont="1" applyBorder="1"/>
    <xf numFmtId="0" fontId="5" fillId="0" borderId="41" xfId="0" applyFont="1" applyBorder="1"/>
    <xf numFmtId="0" fontId="5" fillId="0" borderId="29" xfId="0" applyFont="1" applyBorder="1" applyAlignment="1">
      <alignment horizontal="center" vertical="center"/>
    </xf>
    <xf numFmtId="2" fontId="5" fillId="0" borderId="6" xfId="0" applyNumberFormat="1" applyFont="1" applyBorder="1" applyAlignment="1">
      <alignment horizontal="right" vertical="center"/>
    </xf>
    <xf numFmtId="2" fontId="5" fillId="0" borderId="1" xfId="0" applyNumberFormat="1" applyFont="1" applyBorder="1" applyAlignment="1">
      <alignment horizontal="right" vertical="center"/>
    </xf>
    <xf numFmtId="0" fontId="5" fillId="0" borderId="18" xfId="0" applyFont="1" applyBorder="1" applyAlignment="1">
      <alignment horizontal="right" vertical="center"/>
    </xf>
    <xf numFmtId="0" fontId="5" fillId="0" borderId="19" xfId="0" applyFont="1" applyBorder="1" applyAlignment="1">
      <alignment horizontal="right" vertical="center"/>
    </xf>
    <xf numFmtId="0" fontId="6" fillId="0" borderId="3" xfId="0" applyFont="1" applyBorder="1" applyAlignment="1"/>
    <xf numFmtId="0" fontId="6" fillId="0" borderId="6" xfId="0" applyFont="1" applyBorder="1" applyAlignment="1">
      <alignment wrapText="1"/>
    </xf>
    <xf numFmtId="0" fontId="0" fillId="0" borderId="7" xfId="0" applyBorder="1" applyAlignment="1">
      <alignment horizontal="right" vertical="center"/>
    </xf>
    <xf numFmtId="0" fontId="6" fillId="0" borderId="11" xfId="0" applyFont="1" applyFill="1" applyBorder="1" applyAlignment="1">
      <alignment wrapText="1"/>
    </xf>
    <xf numFmtId="0" fontId="1" fillId="0" borderId="20" xfId="0" applyFont="1" applyBorder="1"/>
    <xf numFmtId="171" fontId="0" fillId="0" borderId="42" xfId="0" applyNumberFormat="1" applyBorder="1"/>
    <xf numFmtId="173" fontId="0" fillId="0" borderId="17" xfId="0" applyNumberFormat="1" applyBorder="1"/>
    <xf numFmtId="0" fontId="5" fillId="0" borderId="26"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6" fillId="0" borderId="13" xfId="0" applyFont="1" applyBorder="1" applyAlignment="1">
      <alignment horizontal="center"/>
    </xf>
    <xf numFmtId="0" fontId="6" fillId="0" borderId="24" xfId="0" applyFont="1" applyBorder="1" applyAlignment="1">
      <alignment horizontal="center"/>
    </xf>
    <xf numFmtId="0" fontId="6" fillId="0" borderId="25" xfId="0" applyFont="1" applyBorder="1" applyAlignment="1">
      <alignment horizontal="center"/>
    </xf>
    <xf numFmtId="0" fontId="5" fillId="0" borderId="31"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5" fillId="0" borderId="27" xfId="0" applyFont="1" applyBorder="1" applyAlignment="1">
      <alignment horizontal="left" vertical="center" wrapText="1"/>
    </xf>
    <xf numFmtId="0" fontId="5" fillId="0" borderId="0"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3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GDP</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GDP</a:t>
          </a:r>
        </a:p>
      </cx:txPr>
    </cx:title>
    <cx:plotArea>
      <cx:plotAreaRegion>
        <cx:series layoutId="boxWhisker" uniqueId="{5C8C3968-9359-4404-BCA7-B57B38ABA67F}">
          <cx:dataLabels/>
          <cx:dataId val="0"/>
          <cx:layoutPr>
            <cx:visibility meanLine="0" meanMarker="1" nonoutliers="0" outliers="1"/>
            <cx:statistics quartileMethod="inclusive"/>
          </cx:layoutPr>
        </cx:series>
      </cx:plotAreaRegion>
      <cx:axis id="0">
        <cx:catScaling gapWidth="1.9900000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Population</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Population</a:t>
          </a:r>
        </a:p>
      </cx:txPr>
    </cx:title>
    <cx:plotArea>
      <cx:plotAreaRegion>
        <cx:series layoutId="boxWhisker" uniqueId="{A887EED4-E94D-4F6B-840C-A6821222414E}">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Unemployment Rate (%)</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Unemployment Rate (%)</a:t>
          </a:r>
        </a:p>
      </cx:txPr>
    </cx:title>
    <cx:plotArea>
      <cx:plotAreaRegion>
        <cx:series layoutId="boxWhisker" uniqueId="{F6B28E15-2C46-4EB3-9E0F-FABD60539EFD}">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Average Age</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Average Age</a:t>
          </a:r>
        </a:p>
      </cx:txPr>
    </cx:title>
    <cx:plotArea>
      <cx:plotAreaRegion>
        <cx:series layoutId="boxWhisker" uniqueId="{B5AECADC-6F6F-4AEC-B553-279C7341B338}">
          <cx:dataLabels>
            <cx:visibility seriesName="0" categoryName="0" value="1"/>
          </cx:dataLabels>
          <cx:dataId val="0"/>
          <cx:layoutPr>
            <cx:visibility meanLine="0" meanMarker="1" nonoutliers="0" outliers="1"/>
            <cx:statistics quartileMethod="exclusive"/>
          </cx:layoutPr>
        </cx:series>
      </cx:plotAreaRegion>
      <cx:axis id="0">
        <cx:catScaling gapWidth="0.52999997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Women (%)</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Women (%)</a:t>
          </a:r>
        </a:p>
      </cx:txPr>
    </cx:title>
    <cx:plotArea>
      <cx:plotAreaRegion>
        <cx:series layoutId="boxWhisker" uniqueId="{8F8ADC2A-311C-49BB-9DCF-05C264E414FD}">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Men (%)</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Men (%)</a:t>
          </a:r>
        </a:p>
      </cx:txPr>
    </cx:title>
    <cx:plotArea>
      <cx:plotAreaRegion>
        <cx:series layoutId="boxWhisker" uniqueId="{420DC0AD-91AC-4450-988D-C696AC54B019}">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Budget (USD Billion)</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Budget (USD Billion)</a:t>
          </a:r>
        </a:p>
      </cx:txPr>
    </cx:title>
    <cx:plotArea>
      <cx:plotAreaRegion>
        <cx:series layoutId="boxWhisker" uniqueId="{E054E729-246B-4940-AA41-EA957FD2086A}">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microsoft.com/office/2014/relationships/chartEx" Target="../charts/chartEx3.xml"/><Relationship Id="rId2" Type="http://schemas.openxmlformats.org/officeDocument/2006/relationships/image" Target="../media/image2.png"/><Relationship Id="rId16" Type="http://schemas.microsoft.com/office/2014/relationships/chartEx" Target="../charts/chartEx7.xml"/><Relationship Id="rId1" Type="http://schemas.openxmlformats.org/officeDocument/2006/relationships/image" Target="../media/image1.png"/><Relationship Id="rId6" Type="http://schemas.openxmlformats.org/officeDocument/2006/relationships/image" Target="../media/image6.png"/><Relationship Id="rId11" Type="http://schemas.microsoft.com/office/2014/relationships/chartEx" Target="../charts/chartEx2.xml"/><Relationship Id="rId5" Type="http://schemas.openxmlformats.org/officeDocument/2006/relationships/image" Target="../media/image5.png"/><Relationship Id="rId15" Type="http://schemas.microsoft.com/office/2014/relationships/chartEx" Target="../charts/chartEx6.xml"/><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image" Target="../media/image9.png"/><Relationship Id="rId14" Type="http://schemas.microsoft.com/office/2014/relationships/chartEx" Target="../charts/chartEx5.xml"/></Relationships>
</file>

<file path=xl/drawings/drawing1.xml><?xml version="1.0" encoding="utf-8"?>
<xdr:wsDr xmlns:xdr="http://schemas.openxmlformats.org/drawingml/2006/spreadsheetDrawing" xmlns:a="http://schemas.openxmlformats.org/drawingml/2006/main">
  <xdr:twoCellAnchor editAs="oneCell">
    <xdr:from>
      <xdr:col>8</xdr:col>
      <xdr:colOff>444552</xdr:colOff>
      <xdr:row>10</xdr:row>
      <xdr:rowOff>26896</xdr:rowOff>
    </xdr:from>
    <xdr:to>
      <xdr:col>13</xdr:col>
      <xdr:colOff>369617</xdr:colOff>
      <xdr:row>26</xdr:row>
      <xdr:rowOff>138547</xdr:rowOff>
    </xdr:to>
    <xdr:pic>
      <xdr:nvPicPr>
        <xdr:cNvPr id="3" name="Imagen 2">
          <a:extLst>
            <a:ext uri="{FF2B5EF4-FFF2-40B4-BE49-F238E27FC236}">
              <a16:creationId xmlns:a16="http://schemas.microsoft.com/office/drawing/2014/main" id="{7D224449-4B21-4B1E-AB79-50E496A95ECD}"/>
            </a:ext>
          </a:extLst>
        </xdr:cNvPr>
        <xdr:cNvPicPr>
          <a:picLocks noChangeAspect="1"/>
        </xdr:cNvPicPr>
      </xdr:nvPicPr>
      <xdr:blipFill>
        <a:blip xmlns:r="http://schemas.openxmlformats.org/officeDocument/2006/relationships" r:embed="rId1"/>
        <a:stretch>
          <a:fillRect/>
        </a:stretch>
      </xdr:blipFill>
      <xdr:spPr>
        <a:xfrm>
          <a:off x="7732043" y="2354460"/>
          <a:ext cx="4683198" cy="3353614"/>
        </a:xfrm>
        <a:prstGeom prst="rect">
          <a:avLst/>
        </a:prstGeom>
      </xdr:spPr>
    </xdr:pic>
    <xdr:clientData/>
  </xdr:twoCellAnchor>
  <xdr:twoCellAnchor editAs="oneCell">
    <xdr:from>
      <xdr:col>18</xdr:col>
      <xdr:colOff>158290</xdr:colOff>
      <xdr:row>9</xdr:row>
      <xdr:rowOff>188769</xdr:rowOff>
    </xdr:from>
    <xdr:to>
      <xdr:col>23</xdr:col>
      <xdr:colOff>624504</xdr:colOff>
      <xdr:row>27</xdr:row>
      <xdr:rowOff>83127</xdr:rowOff>
    </xdr:to>
    <xdr:pic>
      <xdr:nvPicPr>
        <xdr:cNvPr id="4" name="Imagen 3">
          <a:extLst>
            <a:ext uri="{FF2B5EF4-FFF2-40B4-BE49-F238E27FC236}">
              <a16:creationId xmlns:a16="http://schemas.microsoft.com/office/drawing/2014/main" id="{E6C2926C-768E-4BDE-8219-AC5952AA7394}"/>
            </a:ext>
          </a:extLst>
        </xdr:cNvPr>
        <xdr:cNvPicPr>
          <a:picLocks noChangeAspect="1"/>
        </xdr:cNvPicPr>
      </xdr:nvPicPr>
      <xdr:blipFill>
        <a:blip xmlns:r="http://schemas.openxmlformats.org/officeDocument/2006/relationships" r:embed="rId2"/>
        <a:stretch>
          <a:fillRect/>
        </a:stretch>
      </xdr:blipFill>
      <xdr:spPr>
        <a:xfrm>
          <a:off x="15342872" y="2322369"/>
          <a:ext cx="4414759" cy="3510394"/>
        </a:xfrm>
        <a:prstGeom prst="rect">
          <a:avLst/>
        </a:prstGeom>
      </xdr:spPr>
    </xdr:pic>
    <xdr:clientData/>
  </xdr:twoCellAnchor>
  <xdr:twoCellAnchor editAs="oneCell">
    <xdr:from>
      <xdr:col>27</xdr:col>
      <xdr:colOff>642851</xdr:colOff>
      <xdr:row>9</xdr:row>
      <xdr:rowOff>149627</xdr:rowOff>
    </xdr:from>
    <xdr:to>
      <xdr:col>33</xdr:col>
      <xdr:colOff>642708</xdr:colOff>
      <xdr:row>27</xdr:row>
      <xdr:rowOff>27710</xdr:rowOff>
    </xdr:to>
    <xdr:pic>
      <xdr:nvPicPr>
        <xdr:cNvPr id="5" name="Imagen 4">
          <a:extLst>
            <a:ext uri="{FF2B5EF4-FFF2-40B4-BE49-F238E27FC236}">
              <a16:creationId xmlns:a16="http://schemas.microsoft.com/office/drawing/2014/main" id="{169588E1-A7C9-4486-BBF2-1546A10E4D89}"/>
            </a:ext>
          </a:extLst>
        </xdr:cNvPr>
        <xdr:cNvPicPr>
          <a:picLocks noChangeAspect="1"/>
        </xdr:cNvPicPr>
      </xdr:nvPicPr>
      <xdr:blipFill>
        <a:blip xmlns:r="http://schemas.openxmlformats.org/officeDocument/2006/relationships" r:embed="rId3"/>
        <a:stretch>
          <a:fillRect/>
        </a:stretch>
      </xdr:blipFill>
      <xdr:spPr>
        <a:xfrm>
          <a:off x="22934815" y="2283227"/>
          <a:ext cx="4738110" cy="3494119"/>
        </a:xfrm>
        <a:prstGeom prst="rect">
          <a:avLst/>
        </a:prstGeom>
      </xdr:spPr>
    </xdr:pic>
    <xdr:clientData/>
  </xdr:twoCellAnchor>
  <xdr:twoCellAnchor editAs="oneCell">
    <xdr:from>
      <xdr:col>39</xdr:col>
      <xdr:colOff>16625</xdr:colOff>
      <xdr:row>10</xdr:row>
      <xdr:rowOff>105296</xdr:rowOff>
    </xdr:from>
    <xdr:to>
      <xdr:col>44</xdr:col>
      <xdr:colOff>376131</xdr:colOff>
      <xdr:row>26</xdr:row>
      <xdr:rowOff>152400</xdr:rowOff>
    </xdr:to>
    <xdr:pic>
      <xdr:nvPicPr>
        <xdr:cNvPr id="8" name="Imagen 7">
          <a:extLst>
            <a:ext uri="{FF2B5EF4-FFF2-40B4-BE49-F238E27FC236}">
              <a16:creationId xmlns:a16="http://schemas.microsoft.com/office/drawing/2014/main" id="{24357E73-B932-4C78-968E-A2F636A5FD63}"/>
            </a:ext>
          </a:extLst>
        </xdr:cNvPr>
        <xdr:cNvPicPr>
          <a:picLocks noChangeAspect="1"/>
        </xdr:cNvPicPr>
      </xdr:nvPicPr>
      <xdr:blipFill>
        <a:blip xmlns:r="http://schemas.openxmlformats.org/officeDocument/2006/relationships" r:embed="rId4"/>
        <a:stretch>
          <a:fillRect/>
        </a:stretch>
      </xdr:blipFill>
      <xdr:spPr>
        <a:xfrm>
          <a:off x="31785098" y="2432860"/>
          <a:ext cx="4308051" cy="3289067"/>
        </a:xfrm>
        <a:prstGeom prst="rect">
          <a:avLst/>
        </a:prstGeom>
      </xdr:spPr>
    </xdr:pic>
    <xdr:clientData/>
  </xdr:twoCellAnchor>
  <xdr:twoCellAnchor editAs="oneCell">
    <xdr:from>
      <xdr:col>48</xdr:col>
      <xdr:colOff>692729</xdr:colOff>
      <xdr:row>10</xdr:row>
      <xdr:rowOff>124691</xdr:rowOff>
    </xdr:from>
    <xdr:to>
      <xdr:col>54</xdr:col>
      <xdr:colOff>1256</xdr:colOff>
      <xdr:row>25</xdr:row>
      <xdr:rowOff>1</xdr:rowOff>
    </xdr:to>
    <xdr:pic>
      <xdr:nvPicPr>
        <xdr:cNvPr id="9" name="Imagen 8">
          <a:extLst>
            <a:ext uri="{FF2B5EF4-FFF2-40B4-BE49-F238E27FC236}">
              <a16:creationId xmlns:a16="http://schemas.microsoft.com/office/drawing/2014/main" id="{FB4646EB-6C4A-4AB4-8EE3-E71F39E5D229}"/>
            </a:ext>
          </a:extLst>
        </xdr:cNvPr>
        <xdr:cNvPicPr>
          <a:picLocks noChangeAspect="1"/>
        </xdr:cNvPicPr>
      </xdr:nvPicPr>
      <xdr:blipFill>
        <a:blip xmlns:r="http://schemas.openxmlformats.org/officeDocument/2006/relationships" r:embed="rId5"/>
        <a:stretch>
          <a:fillRect/>
        </a:stretch>
      </xdr:blipFill>
      <xdr:spPr>
        <a:xfrm>
          <a:off x="39568584" y="2452255"/>
          <a:ext cx="4046780" cy="2937164"/>
        </a:xfrm>
        <a:prstGeom prst="rect">
          <a:avLst/>
        </a:prstGeom>
      </xdr:spPr>
    </xdr:pic>
    <xdr:clientData/>
  </xdr:twoCellAnchor>
  <xdr:twoCellAnchor editAs="oneCell">
    <xdr:from>
      <xdr:col>58</xdr:col>
      <xdr:colOff>483128</xdr:colOff>
      <xdr:row>9</xdr:row>
      <xdr:rowOff>130827</xdr:rowOff>
    </xdr:from>
    <xdr:to>
      <xdr:col>63</xdr:col>
      <xdr:colOff>312008</xdr:colOff>
      <xdr:row>25</xdr:row>
      <xdr:rowOff>10884</xdr:rowOff>
    </xdr:to>
    <xdr:pic>
      <xdr:nvPicPr>
        <xdr:cNvPr id="10" name="Imagen 9">
          <a:extLst>
            <a:ext uri="{FF2B5EF4-FFF2-40B4-BE49-F238E27FC236}">
              <a16:creationId xmlns:a16="http://schemas.microsoft.com/office/drawing/2014/main" id="{EC502E09-40B6-416D-8A3B-55EF2B2D5882}"/>
            </a:ext>
          </a:extLst>
        </xdr:cNvPr>
        <xdr:cNvPicPr>
          <a:picLocks noChangeAspect="1"/>
        </xdr:cNvPicPr>
      </xdr:nvPicPr>
      <xdr:blipFill>
        <a:blip xmlns:r="http://schemas.openxmlformats.org/officeDocument/2006/relationships" r:embed="rId6"/>
        <a:stretch>
          <a:fillRect/>
        </a:stretch>
      </xdr:blipFill>
      <xdr:spPr>
        <a:xfrm>
          <a:off x="47520299" y="2286198"/>
          <a:ext cx="3802166" cy="3189315"/>
        </a:xfrm>
        <a:prstGeom prst="rect">
          <a:avLst/>
        </a:prstGeom>
      </xdr:spPr>
    </xdr:pic>
    <xdr:clientData/>
  </xdr:twoCellAnchor>
  <xdr:twoCellAnchor editAs="oneCell">
    <xdr:from>
      <xdr:col>67</xdr:col>
      <xdr:colOff>117763</xdr:colOff>
      <xdr:row>10</xdr:row>
      <xdr:rowOff>122912</xdr:rowOff>
    </xdr:from>
    <xdr:to>
      <xdr:col>71</xdr:col>
      <xdr:colOff>185057</xdr:colOff>
      <xdr:row>24</xdr:row>
      <xdr:rowOff>76202</xdr:rowOff>
    </xdr:to>
    <xdr:pic>
      <xdr:nvPicPr>
        <xdr:cNvPr id="11" name="Imagen 10">
          <a:extLst>
            <a:ext uri="{FF2B5EF4-FFF2-40B4-BE49-F238E27FC236}">
              <a16:creationId xmlns:a16="http://schemas.microsoft.com/office/drawing/2014/main" id="{F6553DF4-1A22-4477-99DA-37A9FE818ADF}"/>
            </a:ext>
          </a:extLst>
        </xdr:cNvPr>
        <xdr:cNvPicPr>
          <a:picLocks noChangeAspect="1"/>
        </xdr:cNvPicPr>
      </xdr:nvPicPr>
      <xdr:blipFill>
        <a:blip xmlns:r="http://schemas.openxmlformats.org/officeDocument/2006/relationships" r:embed="rId7"/>
        <a:stretch>
          <a:fillRect/>
        </a:stretch>
      </xdr:blipFill>
      <xdr:spPr>
        <a:xfrm>
          <a:off x="54306849" y="2474226"/>
          <a:ext cx="3245922" cy="2881547"/>
        </a:xfrm>
        <a:prstGeom prst="rect">
          <a:avLst/>
        </a:prstGeom>
      </xdr:spPr>
    </xdr:pic>
    <xdr:clientData/>
  </xdr:twoCellAnchor>
  <xdr:twoCellAnchor editAs="oneCell">
    <xdr:from>
      <xdr:col>11</xdr:col>
      <xdr:colOff>333488</xdr:colOff>
      <xdr:row>35</xdr:row>
      <xdr:rowOff>19274</xdr:rowOff>
    </xdr:from>
    <xdr:to>
      <xdr:col>16</xdr:col>
      <xdr:colOff>421159</xdr:colOff>
      <xdr:row>41</xdr:row>
      <xdr:rowOff>71370</xdr:rowOff>
    </xdr:to>
    <xdr:pic>
      <xdr:nvPicPr>
        <xdr:cNvPr id="2" name="Imagen 1">
          <a:extLst>
            <a:ext uri="{FF2B5EF4-FFF2-40B4-BE49-F238E27FC236}">
              <a16:creationId xmlns:a16="http://schemas.microsoft.com/office/drawing/2014/main" id="{B08DA839-BF08-46E3-B04A-E3060E642C29}"/>
            </a:ext>
          </a:extLst>
        </xdr:cNvPr>
        <xdr:cNvPicPr>
          <a:picLocks noChangeAspect="1"/>
        </xdr:cNvPicPr>
      </xdr:nvPicPr>
      <xdr:blipFill>
        <a:blip xmlns:r="http://schemas.openxmlformats.org/officeDocument/2006/relationships" r:embed="rId8"/>
        <a:stretch>
          <a:fillRect/>
        </a:stretch>
      </xdr:blipFill>
      <xdr:spPr>
        <a:xfrm>
          <a:off x="9934688" y="7420613"/>
          <a:ext cx="4878332" cy="1185157"/>
        </a:xfrm>
        <a:prstGeom prst="rect">
          <a:avLst/>
        </a:prstGeom>
      </xdr:spPr>
    </xdr:pic>
    <xdr:clientData/>
  </xdr:twoCellAnchor>
  <xdr:twoCellAnchor editAs="oneCell">
    <xdr:from>
      <xdr:col>11</xdr:col>
      <xdr:colOff>36112</xdr:colOff>
      <xdr:row>46</xdr:row>
      <xdr:rowOff>47377</xdr:rowOff>
    </xdr:from>
    <xdr:to>
      <xdr:col>16</xdr:col>
      <xdr:colOff>321557</xdr:colOff>
      <xdr:row>51</xdr:row>
      <xdr:rowOff>32136</xdr:rowOff>
    </xdr:to>
    <xdr:pic>
      <xdr:nvPicPr>
        <xdr:cNvPr id="7" name="Imagen 6">
          <a:extLst>
            <a:ext uri="{FF2B5EF4-FFF2-40B4-BE49-F238E27FC236}">
              <a16:creationId xmlns:a16="http://schemas.microsoft.com/office/drawing/2014/main" id="{032AA7EC-6536-4923-A6EC-B967D1229742}"/>
            </a:ext>
          </a:extLst>
        </xdr:cNvPr>
        <xdr:cNvPicPr>
          <a:picLocks noChangeAspect="1"/>
        </xdr:cNvPicPr>
      </xdr:nvPicPr>
      <xdr:blipFill>
        <a:blip xmlns:r="http://schemas.openxmlformats.org/officeDocument/2006/relationships" r:embed="rId9"/>
        <a:stretch>
          <a:fillRect/>
        </a:stretch>
      </xdr:blipFill>
      <xdr:spPr>
        <a:xfrm>
          <a:off x="9637312" y="9734716"/>
          <a:ext cx="5076106" cy="978673"/>
        </a:xfrm>
        <a:prstGeom prst="rect">
          <a:avLst/>
        </a:prstGeom>
      </xdr:spPr>
    </xdr:pic>
    <xdr:clientData/>
  </xdr:twoCellAnchor>
  <xdr:twoCellAnchor>
    <xdr:from>
      <xdr:col>14</xdr:col>
      <xdr:colOff>598804</xdr:colOff>
      <xdr:row>5</xdr:row>
      <xdr:rowOff>78442</xdr:rowOff>
    </xdr:from>
    <xdr:to>
      <xdr:col>18</xdr:col>
      <xdr:colOff>74897</xdr:colOff>
      <xdr:row>31</xdr:row>
      <xdr:rowOff>163129</xdr:rowOff>
    </xdr:to>
    <mc:AlternateContent xmlns:mc="http://schemas.openxmlformats.org/markup-compatibility/2006">
      <mc:Choice xmlns:cx1="http://schemas.microsoft.com/office/drawing/2015/9/8/chartex" Requires="cx1">
        <xdr:graphicFrame macro="">
          <xdr:nvGraphicFramePr>
            <xdr:cNvPr id="12" name="Gráfico 11">
              <a:extLst>
                <a:ext uri="{FF2B5EF4-FFF2-40B4-BE49-F238E27FC236}">
                  <a16:creationId xmlns:a16="http://schemas.microsoft.com/office/drawing/2014/main" id="{AE547E49-3B18-4476-A034-FB069B0CE1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2624549" y="1242224"/>
              <a:ext cx="2634930" cy="5487960"/>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24</xdr:col>
      <xdr:colOff>143742</xdr:colOff>
      <xdr:row>4</xdr:row>
      <xdr:rowOff>162792</xdr:rowOff>
    </xdr:from>
    <xdr:to>
      <xdr:col>27</xdr:col>
      <xdr:colOff>471402</xdr:colOff>
      <xdr:row>32</xdr:row>
      <xdr:rowOff>129887</xdr:rowOff>
    </xdr:to>
    <mc:AlternateContent xmlns:mc="http://schemas.openxmlformats.org/markup-compatibility/2006">
      <mc:Choice xmlns:cx1="http://schemas.microsoft.com/office/drawing/2015/9/8/chartex" Requires="cx1">
        <xdr:graphicFrame macro="">
          <xdr:nvGraphicFramePr>
            <xdr:cNvPr id="17" name="Gráfico 16">
              <a:extLst>
                <a:ext uri="{FF2B5EF4-FFF2-40B4-BE49-F238E27FC236}">
                  <a16:creationId xmlns:a16="http://schemas.microsoft.com/office/drawing/2014/main" id="{0C250EE0-566C-4418-A510-9D023187D7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20066578" y="1132610"/>
              <a:ext cx="2696788" cy="5744441"/>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34</xdr:col>
      <xdr:colOff>116033</xdr:colOff>
      <xdr:row>9</xdr:row>
      <xdr:rowOff>79663</xdr:rowOff>
    </xdr:from>
    <xdr:to>
      <xdr:col>38</xdr:col>
      <xdr:colOff>637309</xdr:colOff>
      <xdr:row>28</xdr:row>
      <xdr:rowOff>27709</xdr:rowOff>
    </xdr:to>
    <mc:AlternateContent xmlns:mc="http://schemas.openxmlformats.org/markup-compatibility/2006">
      <mc:Choice xmlns:cx1="http://schemas.microsoft.com/office/drawing/2015/9/8/chartex" Requires="cx1">
        <xdr:graphicFrame macro="">
          <xdr:nvGraphicFramePr>
            <xdr:cNvPr id="18" name="Gráfico 17">
              <a:extLst>
                <a:ext uri="{FF2B5EF4-FFF2-40B4-BE49-F238E27FC236}">
                  <a16:creationId xmlns:a16="http://schemas.microsoft.com/office/drawing/2014/main" id="{3516F012-9FAC-4F4C-A1BC-941B79DA1E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27935960" y="2213263"/>
              <a:ext cx="3680113" cy="3744191"/>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44</xdr:col>
      <xdr:colOff>484910</xdr:colOff>
      <xdr:row>7</xdr:row>
      <xdr:rowOff>304799</xdr:rowOff>
    </xdr:from>
    <xdr:to>
      <xdr:col>48</xdr:col>
      <xdr:colOff>484909</xdr:colOff>
      <xdr:row>27</xdr:row>
      <xdr:rowOff>83127</xdr:rowOff>
    </xdr:to>
    <mc:AlternateContent xmlns:mc="http://schemas.openxmlformats.org/markup-compatibility/2006">
      <mc:Choice xmlns:cx1="http://schemas.microsoft.com/office/drawing/2015/9/8/chartex" Requires="cx1">
        <xdr:graphicFrame macro="">
          <xdr:nvGraphicFramePr>
            <xdr:cNvPr id="19" name="Gráfico 18">
              <a:extLst>
                <a:ext uri="{FF2B5EF4-FFF2-40B4-BE49-F238E27FC236}">
                  <a16:creationId xmlns:a16="http://schemas.microsoft.com/office/drawing/2014/main" id="{4187C9AC-C5EF-4693-AC7F-338B0C303B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36201928" y="1925781"/>
              <a:ext cx="3158836" cy="3906982"/>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54</xdr:col>
      <xdr:colOff>193963</xdr:colOff>
      <xdr:row>8</xdr:row>
      <xdr:rowOff>110836</xdr:rowOff>
    </xdr:from>
    <xdr:to>
      <xdr:col>58</xdr:col>
      <xdr:colOff>374073</xdr:colOff>
      <xdr:row>25</xdr:row>
      <xdr:rowOff>152400</xdr:rowOff>
    </xdr:to>
    <mc:AlternateContent xmlns:mc="http://schemas.openxmlformats.org/markup-compatibility/2006">
      <mc:Choice xmlns:cx1="http://schemas.microsoft.com/office/drawing/2015/9/8/chartex" Requires="cx1">
        <xdr:graphicFrame macro="">
          <xdr:nvGraphicFramePr>
            <xdr:cNvPr id="20" name="Gráfico 19">
              <a:extLst>
                <a:ext uri="{FF2B5EF4-FFF2-40B4-BE49-F238E27FC236}">
                  <a16:creationId xmlns:a16="http://schemas.microsoft.com/office/drawing/2014/main" id="{F4518EDA-F3BA-461F-9467-34E53DAB79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43808072" y="2064327"/>
              <a:ext cx="3338946" cy="3477491"/>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63</xdr:col>
      <xdr:colOff>424543</xdr:colOff>
      <xdr:row>9</xdr:row>
      <xdr:rowOff>32657</xdr:rowOff>
    </xdr:from>
    <xdr:to>
      <xdr:col>67</xdr:col>
      <xdr:colOff>76200</xdr:colOff>
      <xdr:row>25</xdr:row>
      <xdr:rowOff>152400</xdr:rowOff>
    </xdr:to>
    <mc:AlternateContent xmlns:mc="http://schemas.openxmlformats.org/markup-compatibility/2006">
      <mc:Choice xmlns:cx1="http://schemas.microsoft.com/office/drawing/2015/9/8/chartex" Requires="cx1">
        <xdr:graphicFrame macro="">
          <xdr:nvGraphicFramePr>
            <xdr:cNvPr id="21" name="Gráfico 20">
              <a:extLst>
                <a:ext uri="{FF2B5EF4-FFF2-40B4-BE49-F238E27FC236}">
                  <a16:creationId xmlns:a16="http://schemas.microsoft.com/office/drawing/2014/main" id="{2F4774A5-C22A-46A6-9C4A-AA468B1583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51435000" y="2188028"/>
              <a:ext cx="2830286" cy="3429001"/>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71</xdr:col>
      <xdr:colOff>239486</xdr:colOff>
      <xdr:row>6</xdr:row>
      <xdr:rowOff>130628</xdr:rowOff>
    </xdr:from>
    <xdr:to>
      <xdr:col>74</xdr:col>
      <xdr:colOff>526868</xdr:colOff>
      <xdr:row>25</xdr:row>
      <xdr:rowOff>81643</xdr:rowOff>
    </xdr:to>
    <mc:AlternateContent xmlns:mc="http://schemas.openxmlformats.org/markup-compatibility/2006">
      <mc:Choice xmlns:cx1="http://schemas.microsoft.com/office/drawing/2015/9/8/chartex" Requires="cx1">
        <xdr:graphicFrame macro="">
          <xdr:nvGraphicFramePr>
            <xdr:cNvPr id="22" name="Gráfico 21">
              <a:extLst>
                <a:ext uri="{FF2B5EF4-FFF2-40B4-BE49-F238E27FC236}">
                  <a16:creationId xmlns:a16="http://schemas.microsoft.com/office/drawing/2014/main" id="{84466146-B63F-4219-9616-DAE9295052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57607200" y="1502228"/>
              <a:ext cx="2671354" cy="4044044"/>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opLeftCell="E13" zoomScaleNormal="100" workbookViewId="0">
      <selection activeCell="P26" sqref="P26"/>
    </sheetView>
  </sheetViews>
  <sheetFormatPr baseColWidth="10" defaultColWidth="8.88671875" defaultRowHeight="14.4" x14ac:dyDescent="0.3"/>
  <cols>
    <col min="1" max="1" width="14.21875" customWidth="1"/>
  </cols>
  <sheetData>
    <row r="1" spans="1:10" ht="15" thickBot="1" x14ac:dyDescent="0.35"/>
    <row r="2" spans="1:10" ht="31.2" customHeight="1" x14ac:dyDescent="0.3">
      <c r="A2" s="37" t="s">
        <v>0</v>
      </c>
      <c r="B2" s="33" t="s">
        <v>41</v>
      </c>
      <c r="C2" s="33" t="s">
        <v>42</v>
      </c>
      <c r="D2" s="33" t="s">
        <v>43</v>
      </c>
      <c r="E2" s="33" t="s">
        <v>44</v>
      </c>
      <c r="F2" s="33" t="s">
        <v>47</v>
      </c>
      <c r="G2" s="33" t="s">
        <v>46</v>
      </c>
      <c r="H2" s="35" t="s">
        <v>45</v>
      </c>
    </row>
    <row r="3" spans="1:10" ht="20.399999999999999" customHeight="1" x14ac:dyDescent="0.3">
      <c r="A3" s="38"/>
      <c r="B3" s="34"/>
      <c r="C3" s="34"/>
      <c r="D3" s="34"/>
      <c r="E3" s="34"/>
      <c r="F3" s="34"/>
      <c r="G3" s="34"/>
      <c r="H3" s="36"/>
    </row>
    <row r="4" spans="1:10" x14ac:dyDescent="0.3">
      <c r="A4" s="2" t="s">
        <v>6</v>
      </c>
      <c r="B4" s="1">
        <v>103.5</v>
      </c>
      <c r="C4" s="8">
        <v>7.18</v>
      </c>
      <c r="D4" s="1">
        <v>10.5</v>
      </c>
      <c r="E4" s="1">
        <v>32</v>
      </c>
      <c r="F4" s="1">
        <v>52</v>
      </c>
      <c r="G4" s="1">
        <v>48</v>
      </c>
      <c r="H4" s="3">
        <v>18</v>
      </c>
      <c r="J4" s="9"/>
    </row>
    <row r="5" spans="1:10" x14ac:dyDescent="0.3">
      <c r="A5" s="2" t="s">
        <v>7</v>
      </c>
      <c r="B5" s="1">
        <v>44.1</v>
      </c>
      <c r="C5" s="8">
        <v>2.57</v>
      </c>
      <c r="D5" s="1">
        <v>11.2</v>
      </c>
      <c r="E5" s="1">
        <v>31</v>
      </c>
      <c r="F5" s="1">
        <v>53</v>
      </c>
      <c r="G5" s="1">
        <v>47</v>
      </c>
      <c r="H5" s="3">
        <v>7.5</v>
      </c>
    </row>
    <row r="6" spans="1:10" x14ac:dyDescent="0.3">
      <c r="A6" s="2" t="s">
        <v>8</v>
      </c>
      <c r="B6" s="1">
        <v>22.4</v>
      </c>
      <c r="C6" s="8">
        <v>2.23</v>
      </c>
      <c r="D6" s="1">
        <v>13.8</v>
      </c>
      <c r="E6" s="1">
        <v>30</v>
      </c>
      <c r="F6" s="1">
        <v>52</v>
      </c>
      <c r="G6" s="1">
        <v>48</v>
      </c>
      <c r="H6" s="3">
        <v>4.2</v>
      </c>
    </row>
    <row r="7" spans="1:10" ht="21" customHeight="1" x14ac:dyDescent="0.3">
      <c r="A7" s="2" t="s">
        <v>33</v>
      </c>
      <c r="B7" s="1">
        <v>16.8</v>
      </c>
      <c r="C7" s="8">
        <v>1.23</v>
      </c>
      <c r="D7" s="1">
        <v>12.4</v>
      </c>
      <c r="E7" s="1">
        <v>29</v>
      </c>
      <c r="F7" s="1">
        <v>51</v>
      </c>
      <c r="G7" s="1">
        <v>49</v>
      </c>
      <c r="H7" s="3">
        <v>3.1</v>
      </c>
    </row>
    <row r="8" spans="1:10" ht="25.8" customHeight="1" x14ac:dyDescent="0.3">
      <c r="A8" s="2" t="s">
        <v>9</v>
      </c>
      <c r="B8" s="1">
        <v>10.5</v>
      </c>
      <c r="C8" s="8">
        <v>1.03</v>
      </c>
      <c r="D8" s="1">
        <v>10.9</v>
      </c>
      <c r="E8" s="1">
        <v>30</v>
      </c>
      <c r="F8" s="1">
        <v>51</v>
      </c>
      <c r="G8" s="1">
        <v>49</v>
      </c>
      <c r="H8" s="3">
        <v>2.8</v>
      </c>
    </row>
    <row r="9" spans="1:10" ht="29.4" customHeight="1" x14ac:dyDescent="0.3">
      <c r="A9" s="2" t="s">
        <v>34</v>
      </c>
      <c r="B9" s="1">
        <v>7.3</v>
      </c>
      <c r="C9" s="8">
        <v>0.57999999999999996</v>
      </c>
      <c r="D9" s="1">
        <v>9.1999999999999993</v>
      </c>
      <c r="E9" s="1">
        <v>33</v>
      </c>
      <c r="F9" s="1">
        <v>52</v>
      </c>
      <c r="G9" s="1">
        <v>48</v>
      </c>
      <c r="H9" s="3">
        <v>1.5</v>
      </c>
    </row>
    <row r="10" spans="1:10" x14ac:dyDescent="0.3">
      <c r="A10" s="2" t="s">
        <v>10</v>
      </c>
      <c r="B10" s="1">
        <v>6.2</v>
      </c>
      <c r="C10" s="8">
        <v>0.48</v>
      </c>
      <c r="D10" s="1">
        <v>12</v>
      </c>
      <c r="E10" s="1">
        <v>32</v>
      </c>
      <c r="F10" s="1">
        <v>52</v>
      </c>
      <c r="G10" s="1">
        <v>48</v>
      </c>
      <c r="H10" s="3">
        <v>1.3</v>
      </c>
    </row>
    <row r="11" spans="1:10" x14ac:dyDescent="0.3">
      <c r="A11" s="6" t="s">
        <v>32</v>
      </c>
      <c r="B11" s="1">
        <v>5.0999999999999996</v>
      </c>
      <c r="C11" s="8">
        <v>0.76</v>
      </c>
      <c r="D11" s="1">
        <v>16.3</v>
      </c>
      <c r="E11" s="1">
        <v>28</v>
      </c>
      <c r="F11" s="1">
        <v>51</v>
      </c>
      <c r="G11" s="1">
        <v>49</v>
      </c>
      <c r="H11" s="3">
        <v>1.2</v>
      </c>
    </row>
    <row r="12" spans="1:10" x14ac:dyDescent="0.3">
      <c r="A12" s="6" t="s">
        <v>37</v>
      </c>
      <c r="B12" s="1">
        <v>4.8</v>
      </c>
      <c r="C12" s="8">
        <v>0.53</v>
      </c>
      <c r="D12" s="1">
        <v>13.4</v>
      </c>
      <c r="E12" s="1">
        <v>31</v>
      </c>
      <c r="F12" s="1">
        <v>52</v>
      </c>
      <c r="G12" s="1">
        <v>48</v>
      </c>
      <c r="H12" s="3">
        <v>1.1000000000000001</v>
      </c>
    </row>
    <row r="13" spans="1:10" x14ac:dyDescent="0.3">
      <c r="A13" s="7" t="s">
        <v>39</v>
      </c>
      <c r="B13" s="1">
        <v>4</v>
      </c>
      <c r="C13" s="8">
        <v>0.52</v>
      </c>
      <c r="D13" s="1">
        <v>11.6</v>
      </c>
      <c r="E13" s="1">
        <v>29</v>
      </c>
      <c r="F13" s="1">
        <v>51</v>
      </c>
      <c r="G13" s="1">
        <v>49</v>
      </c>
      <c r="H13" s="3">
        <v>0.9</v>
      </c>
    </row>
    <row r="14" spans="1:10" x14ac:dyDescent="0.3">
      <c r="A14" s="2" t="s">
        <v>14</v>
      </c>
      <c r="B14" s="1">
        <v>3.8</v>
      </c>
      <c r="C14" s="8">
        <v>0.43</v>
      </c>
      <c r="D14" s="1">
        <v>10.7</v>
      </c>
      <c r="E14" s="1">
        <v>32</v>
      </c>
      <c r="F14" s="1">
        <v>53</v>
      </c>
      <c r="G14" s="1">
        <v>47</v>
      </c>
      <c r="H14" s="3">
        <v>0.8</v>
      </c>
    </row>
    <row r="15" spans="1:10" x14ac:dyDescent="0.3">
      <c r="A15" s="6" t="s">
        <v>30</v>
      </c>
      <c r="B15" s="1">
        <v>3.5</v>
      </c>
      <c r="C15" s="8">
        <v>0.5</v>
      </c>
      <c r="D15" s="1">
        <v>13</v>
      </c>
      <c r="E15" s="1">
        <v>30</v>
      </c>
      <c r="F15" s="1">
        <v>51</v>
      </c>
      <c r="G15" s="1">
        <v>49</v>
      </c>
      <c r="H15" s="3">
        <v>0.8</v>
      </c>
    </row>
    <row r="16" spans="1:10" x14ac:dyDescent="0.3">
      <c r="A16" s="2" t="s">
        <v>15</v>
      </c>
      <c r="B16" s="1">
        <v>3.2</v>
      </c>
      <c r="C16" s="8">
        <v>0.45</v>
      </c>
      <c r="D16" s="1">
        <v>12.9</v>
      </c>
      <c r="E16" s="1">
        <v>31</v>
      </c>
      <c r="F16" s="1">
        <v>52</v>
      </c>
      <c r="G16" s="1">
        <v>48</v>
      </c>
      <c r="H16" s="3">
        <v>0.7</v>
      </c>
    </row>
    <row r="17" spans="1:8" x14ac:dyDescent="0.3">
      <c r="A17" s="2" t="s">
        <v>16</v>
      </c>
      <c r="B17" s="1">
        <v>3</v>
      </c>
      <c r="C17" s="8">
        <v>0.49</v>
      </c>
      <c r="D17" s="1">
        <v>13.5</v>
      </c>
      <c r="E17" s="1">
        <v>29</v>
      </c>
      <c r="F17" s="1">
        <v>51</v>
      </c>
      <c r="G17" s="1">
        <v>49</v>
      </c>
      <c r="H17" s="3">
        <v>0.7</v>
      </c>
    </row>
    <row r="18" spans="1:8" x14ac:dyDescent="0.3">
      <c r="A18" s="4" t="s">
        <v>17</v>
      </c>
      <c r="B18" s="1">
        <v>2.8</v>
      </c>
      <c r="C18" s="8">
        <v>0.47</v>
      </c>
      <c r="D18" s="1">
        <v>14.8</v>
      </c>
      <c r="E18" s="1">
        <v>28</v>
      </c>
      <c r="F18" s="1">
        <v>51</v>
      </c>
      <c r="G18" s="1">
        <v>49</v>
      </c>
      <c r="H18" s="3">
        <v>0.6</v>
      </c>
    </row>
    <row r="19" spans="1:8" x14ac:dyDescent="0.3">
      <c r="A19" s="2" t="s">
        <v>18</v>
      </c>
      <c r="B19" s="12">
        <v>2.5</v>
      </c>
      <c r="C19" s="8">
        <v>0.35</v>
      </c>
      <c r="D19" s="1">
        <v>14.1</v>
      </c>
      <c r="E19" s="1">
        <v>30</v>
      </c>
      <c r="F19" s="1">
        <v>52</v>
      </c>
      <c r="G19" s="1">
        <v>48</v>
      </c>
      <c r="H19" s="3">
        <v>0.6</v>
      </c>
    </row>
    <row r="20" spans="1:8" x14ac:dyDescent="0.3">
      <c r="A20" s="2" t="s">
        <v>19</v>
      </c>
      <c r="B20" s="1">
        <v>2.2999999999999998</v>
      </c>
      <c r="C20" s="8">
        <v>0.33</v>
      </c>
      <c r="D20" s="1">
        <v>15.2</v>
      </c>
      <c r="E20" s="1">
        <v>31</v>
      </c>
      <c r="F20" s="1">
        <v>52</v>
      </c>
      <c r="G20" s="1">
        <v>48</v>
      </c>
      <c r="H20" s="3">
        <v>0.5</v>
      </c>
    </row>
    <row r="21" spans="1:8" x14ac:dyDescent="0.3">
      <c r="A21" s="2" t="s">
        <v>20</v>
      </c>
      <c r="B21" s="1">
        <v>2.1</v>
      </c>
      <c r="C21" s="8">
        <v>0.3</v>
      </c>
      <c r="D21" s="1">
        <v>13.3</v>
      </c>
      <c r="E21" s="1">
        <v>32</v>
      </c>
      <c r="F21" s="1">
        <v>53</v>
      </c>
      <c r="G21" s="1">
        <v>47</v>
      </c>
      <c r="H21" s="3">
        <v>0.5</v>
      </c>
    </row>
    <row r="22" spans="1:8" x14ac:dyDescent="0.3">
      <c r="A22" s="2" t="s">
        <v>21</v>
      </c>
      <c r="B22" s="13">
        <v>2</v>
      </c>
      <c r="C22" s="8">
        <v>0.28000000000000003</v>
      </c>
      <c r="D22" s="1">
        <v>16.5</v>
      </c>
      <c r="E22" s="1">
        <v>29</v>
      </c>
      <c r="F22" s="1">
        <v>51</v>
      </c>
      <c r="G22" s="1">
        <v>49</v>
      </c>
      <c r="H22" s="3">
        <v>0.5</v>
      </c>
    </row>
    <row r="23" spans="1:8" x14ac:dyDescent="0.3">
      <c r="A23" s="2" t="s">
        <v>22</v>
      </c>
      <c r="B23" s="1">
        <v>1.8</v>
      </c>
      <c r="C23" s="8">
        <v>0.25</v>
      </c>
      <c r="D23" s="1">
        <v>10</v>
      </c>
      <c r="E23" s="1">
        <v>31</v>
      </c>
      <c r="F23" s="1">
        <v>52</v>
      </c>
      <c r="G23" s="1">
        <v>48</v>
      </c>
      <c r="H23" s="3">
        <v>0.4</v>
      </c>
    </row>
    <row r="24" spans="1:8" x14ac:dyDescent="0.3">
      <c r="A24" s="2" t="s">
        <v>23</v>
      </c>
      <c r="B24" s="1">
        <v>1.7</v>
      </c>
      <c r="C24" s="8">
        <v>0.2</v>
      </c>
      <c r="D24" s="1">
        <v>17.5</v>
      </c>
      <c r="E24" s="1">
        <v>28</v>
      </c>
      <c r="F24" s="1">
        <v>51</v>
      </c>
      <c r="G24" s="1">
        <v>49</v>
      </c>
      <c r="H24" s="3">
        <v>0.4</v>
      </c>
    </row>
    <row r="25" spans="1:8" x14ac:dyDescent="0.3">
      <c r="A25" s="2" t="s">
        <v>24</v>
      </c>
      <c r="B25" s="1">
        <v>1.5</v>
      </c>
      <c r="C25" s="8">
        <v>0.22</v>
      </c>
      <c r="D25" s="1">
        <v>15.7</v>
      </c>
      <c r="E25" s="1">
        <v>27</v>
      </c>
      <c r="F25" s="1">
        <v>51</v>
      </c>
      <c r="G25" s="1">
        <v>49</v>
      </c>
      <c r="H25" s="3">
        <v>0.3</v>
      </c>
    </row>
    <row r="26" spans="1:8" x14ac:dyDescent="0.3">
      <c r="A26" s="2" t="s">
        <v>25</v>
      </c>
      <c r="B26" s="1">
        <v>1.3</v>
      </c>
      <c r="C26" s="8">
        <v>0.13</v>
      </c>
      <c r="D26" s="1">
        <v>18.2</v>
      </c>
      <c r="E26" s="1">
        <v>26</v>
      </c>
      <c r="F26" s="1">
        <v>52</v>
      </c>
      <c r="G26" s="1">
        <v>48</v>
      </c>
      <c r="H26" s="3">
        <v>0.3</v>
      </c>
    </row>
    <row r="27" spans="1:8" ht="13.2" customHeight="1" x14ac:dyDescent="0.3">
      <c r="A27" s="6" t="s">
        <v>35</v>
      </c>
      <c r="B27" s="1">
        <v>1.2</v>
      </c>
      <c r="C27" s="8">
        <v>0.08</v>
      </c>
      <c r="D27" s="1">
        <v>14</v>
      </c>
      <c r="E27" s="1">
        <v>27</v>
      </c>
      <c r="F27" s="1">
        <v>50</v>
      </c>
      <c r="G27" s="1">
        <v>50</v>
      </c>
      <c r="H27" s="3">
        <v>0.2</v>
      </c>
    </row>
    <row r="28" spans="1:8" x14ac:dyDescent="0.3">
      <c r="A28" s="2" t="s">
        <v>26</v>
      </c>
      <c r="B28" s="1">
        <v>1.1000000000000001</v>
      </c>
      <c r="C28" s="8">
        <v>0.15</v>
      </c>
      <c r="D28" s="1">
        <v>11.5</v>
      </c>
      <c r="E28" s="1">
        <v>29</v>
      </c>
      <c r="F28" s="1">
        <v>51</v>
      </c>
      <c r="G28" s="1">
        <v>49</v>
      </c>
      <c r="H28" s="3">
        <v>0.2</v>
      </c>
    </row>
    <row r="29" spans="1:8" x14ac:dyDescent="0.3">
      <c r="A29" s="2" t="s">
        <v>27</v>
      </c>
      <c r="B29" s="1">
        <v>1</v>
      </c>
      <c r="C29" s="8">
        <v>0.05</v>
      </c>
      <c r="D29" s="1">
        <v>13.6</v>
      </c>
      <c r="E29" s="1">
        <v>26</v>
      </c>
      <c r="F29" s="1">
        <v>51</v>
      </c>
      <c r="G29" s="1">
        <v>49</v>
      </c>
      <c r="H29" s="3">
        <v>0.1</v>
      </c>
    </row>
    <row r="30" spans="1:8" x14ac:dyDescent="0.3">
      <c r="A30" s="6" t="s">
        <v>36</v>
      </c>
      <c r="B30" s="1">
        <v>0.9</v>
      </c>
      <c r="C30" s="8">
        <v>0.08</v>
      </c>
      <c r="D30" s="1">
        <v>12.2</v>
      </c>
      <c r="E30" s="1">
        <v>29</v>
      </c>
      <c r="F30" s="1">
        <v>51</v>
      </c>
      <c r="G30" s="1">
        <v>49</v>
      </c>
      <c r="H30" s="3">
        <v>0.1</v>
      </c>
    </row>
    <row r="31" spans="1:8" x14ac:dyDescent="0.3">
      <c r="A31" s="2" t="s">
        <v>28</v>
      </c>
      <c r="B31" s="1">
        <v>0.8</v>
      </c>
      <c r="C31" s="8">
        <v>0.04</v>
      </c>
      <c r="D31" s="1">
        <v>15</v>
      </c>
      <c r="E31" s="1">
        <v>28</v>
      </c>
      <c r="F31" s="1">
        <v>52</v>
      </c>
      <c r="G31" s="1">
        <v>48</v>
      </c>
      <c r="H31" s="3">
        <v>0.1</v>
      </c>
    </row>
    <row r="32" spans="1:8" x14ac:dyDescent="0.3">
      <c r="A32" s="2" t="s">
        <v>29</v>
      </c>
      <c r="B32" s="1">
        <v>0.7</v>
      </c>
      <c r="C32" s="8">
        <v>0.01</v>
      </c>
      <c r="D32" s="1">
        <v>20</v>
      </c>
      <c r="E32" s="1">
        <v>25</v>
      </c>
      <c r="F32" s="1">
        <v>51</v>
      </c>
      <c r="G32" s="1">
        <v>49</v>
      </c>
      <c r="H32" s="3">
        <v>0.05</v>
      </c>
    </row>
    <row r="33" spans="1:8" ht="24.6" customHeight="1" x14ac:dyDescent="0.3">
      <c r="A33" s="6" t="s">
        <v>31</v>
      </c>
      <c r="B33" s="1">
        <v>0.6</v>
      </c>
      <c r="C33" s="8">
        <v>0.01</v>
      </c>
      <c r="D33" s="1">
        <v>22</v>
      </c>
      <c r="E33" s="1">
        <v>24</v>
      </c>
      <c r="F33" s="1">
        <v>50</v>
      </c>
      <c r="G33" s="1">
        <v>50</v>
      </c>
      <c r="H33" s="3">
        <v>0.05</v>
      </c>
    </row>
  </sheetData>
  <mergeCells count="8">
    <mergeCell ref="A2:A3"/>
    <mergeCell ref="B2:B3"/>
    <mergeCell ref="C2:C3"/>
    <mergeCell ref="D2:D3"/>
    <mergeCell ref="E2:E3"/>
    <mergeCell ref="H2:H3"/>
    <mergeCell ref="G2:G3"/>
    <mergeCell ref="F2: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CB991-11F5-476A-BBAB-A17BAC111175}">
  <dimension ref="A2:S72"/>
  <sheetViews>
    <sheetView tabSelected="1" topLeftCell="I61" zoomScale="115" zoomScaleNormal="115" workbookViewId="0">
      <selection activeCell="P74" sqref="P74"/>
    </sheetView>
  </sheetViews>
  <sheetFormatPr baseColWidth="10" defaultRowHeight="14.4" x14ac:dyDescent="0.3"/>
  <cols>
    <col min="1" max="1" width="21.21875" customWidth="1"/>
    <col min="2" max="2" width="14.21875" customWidth="1"/>
    <col min="4" max="4" width="15.88671875" customWidth="1"/>
    <col min="7" max="7" width="10.33203125" customWidth="1"/>
    <col min="8" max="8" width="8.77734375" customWidth="1"/>
    <col min="12" max="12" width="17.33203125" customWidth="1"/>
    <col min="13" max="13" width="17.77734375" customWidth="1"/>
  </cols>
  <sheetData>
    <row r="2" spans="1:8" ht="15" thickBot="1" x14ac:dyDescent="0.35">
      <c r="A2" s="5" t="s">
        <v>13</v>
      </c>
    </row>
    <row r="3" spans="1:8" ht="31.8" thickBot="1" x14ac:dyDescent="0.35">
      <c r="A3" s="19" t="s">
        <v>53</v>
      </c>
      <c r="B3" s="18" t="s">
        <v>61</v>
      </c>
      <c r="C3" s="10" t="s">
        <v>1</v>
      </c>
      <c r="D3" s="10" t="s">
        <v>2</v>
      </c>
      <c r="E3" s="10" t="s">
        <v>3</v>
      </c>
      <c r="F3" s="10" t="s">
        <v>4</v>
      </c>
      <c r="G3" s="10" t="s">
        <v>5</v>
      </c>
      <c r="H3" s="11" t="s">
        <v>60</v>
      </c>
    </row>
    <row r="4" spans="1:8" ht="15.6" x14ac:dyDescent="0.3">
      <c r="A4" s="21" t="s">
        <v>38</v>
      </c>
      <c r="B4" s="59">
        <f>AVERAGE(Datos!B4:B33)</f>
        <v>8.7500000000000018</v>
      </c>
      <c r="C4" s="53">
        <f>AVERAGE(Datos!C4:C33)</f>
        <v>0.73099999999999987</v>
      </c>
      <c r="D4" s="53">
        <f>AVERAGE(Datos!D4:D33)</f>
        <v>13.833333333333334</v>
      </c>
      <c r="E4" s="53">
        <f>AVERAGE(Datos!E4:E33)</f>
        <v>29.233333333333334</v>
      </c>
      <c r="F4" s="53">
        <f>AVERAGE(Datos!F4:F33)</f>
        <v>51.5</v>
      </c>
      <c r="G4" s="53">
        <f>AVERAGE(Datos!G4:G33)</f>
        <v>48.5</v>
      </c>
      <c r="H4" s="54">
        <f>AVERAGE(Datos!H4:H33)</f>
        <v>1.6499999999999997</v>
      </c>
    </row>
    <row r="5" spans="1:8" ht="15.6" x14ac:dyDescent="0.3">
      <c r="A5" s="22" t="s">
        <v>40</v>
      </c>
      <c r="B5" s="55">
        <f>MEDIAN(Datos!B4:B33)</f>
        <v>2.65</v>
      </c>
      <c r="C5" s="55">
        <f>MEDIAN(Datos!C4:C33)</f>
        <v>0.39</v>
      </c>
      <c r="D5" s="55">
        <f>MEDIAN(Datos!D4:D33)</f>
        <v>13.45</v>
      </c>
      <c r="E5" s="55">
        <f>MEDIAN(Datos!E4:E33)</f>
        <v>29</v>
      </c>
      <c r="F5" s="55">
        <f>MEDIAN(Datos!F4:F33)</f>
        <v>51</v>
      </c>
      <c r="G5" s="55">
        <f>MEDIAN(Datos!G4:G33)</f>
        <v>49</v>
      </c>
      <c r="H5" s="56">
        <f>MEDIAN(Datos!H4:H33)</f>
        <v>0.6</v>
      </c>
    </row>
    <row r="6" spans="1:8" ht="15.6" x14ac:dyDescent="0.3">
      <c r="A6" s="22" t="s">
        <v>48</v>
      </c>
      <c r="B6" s="17">
        <f>_xlfn.STDEV.P(Datos!B4:B33)</f>
        <v>19.579713140561246</v>
      </c>
      <c r="C6" s="17">
        <f>_xlfn.STDEV.P(Datos!C4:C33)</f>
        <v>1.3300936057285597</v>
      </c>
      <c r="D6" s="17">
        <f>_xlfn.STDEV.P(Datos!D4:D33)</f>
        <v>2.8955521446215071</v>
      </c>
      <c r="E6" s="55">
        <f>_xlfn.STDEV.P(Datos!E4:E33)</f>
        <v>2.2012622641465405</v>
      </c>
      <c r="F6" s="55">
        <f>_xlfn.STDEV.P(Datos!F4:F33)</f>
        <v>0.76376261582597338</v>
      </c>
      <c r="G6" s="55">
        <f>_xlfn.STDEV.P(Datos!G4:G33)</f>
        <v>0.76376261582597338</v>
      </c>
      <c r="H6" s="56">
        <f>_xlfn.STDEV.P(Datos!H4:H33)</f>
        <v>3.393179433314228</v>
      </c>
    </row>
    <row r="7" spans="1:8" ht="20.399999999999999" customHeight="1" x14ac:dyDescent="0.3">
      <c r="A7" s="45" t="s">
        <v>49</v>
      </c>
      <c r="B7" s="46" t="str" cm="1">
        <f t="array" ref="B7">IFERROR(_xlfn.MODE.MULT(Datos!B4:B33),"La variable no tiene Moda")</f>
        <v>La variable no tiene Moda</v>
      </c>
      <c r="C7" s="55" cm="1">
        <f t="array" ref="C7:C8">_xlfn.MODE.MULT(Datos!C4:C33)</f>
        <v>0.08</v>
      </c>
      <c r="D7" s="46" t="str" cm="1">
        <f t="array" ref="D7">IFERROR(_xlfn.MODE.MULT(Datos!D4:D33),"La variable no tiene Moda")</f>
        <v>La variable no tiene Moda</v>
      </c>
      <c r="E7" s="47" cm="1">
        <f t="array" ref="E7">_xlfn.MODE.MULT(Datos!E4:E33)</f>
        <v>29</v>
      </c>
      <c r="F7" s="47" cm="1">
        <f t="array" ref="F7">_xlfn.MODE.MULT(Datos!F4:F33)</f>
        <v>51</v>
      </c>
      <c r="G7" s="47" cm="1">
        <f t="array" ref="G7">_xlfn.MODE.MULT(Datos!G4:G33)</f>
        <v>49</v>
      </c>
      <c r="H7" s="56" cm="1">
        <f t="array" ref="H7:H8">_xlfn.MODE.MULT(Datos!H4:H33)</f>
        <v>0.5</v>
      </c>
    </row>
    <row r="8" spans="1:8" ht="26.4" customHeight="1" x14ac:dyDescent="0.3">
      <c r="A8" s="45"/>
      <c r="B8" s="46"/>
      <c r="C8" s="55">
        <v>0.01</v>
      </c>
      <c r="D8" s="46"/>
      <c r="E8" s="47"/>
      <c r="F8" s="47"/>
      <c r="G8" s="47"/>
      <c r="H8" s="56">
        <v>0.1</v>
      </c>
    </row>
    <row r="9" spans="1:8" x14ac:dyDescent="0.3">
      <c r="A9" s="39" t="s">
        <v>50</v>
      </c>
      <c r="B9" s="41" t="s">
        <v>51</v>
      </c>
      <c r="C9" s="60">
        <f>COUNTIF(Datos!C4:C33,'Punto 1'!C7)</f>
        <v>2</v>
      </c>
      <c r="D9" s="41" t="s">
        <v>51</v>
      </c>
      <c r="E9" s="43">
        <f>COUNTIF(Datos!E4:E33,'Punto 1'!E7)</f>
        <v>6</v>
      </c>
      <c r="F9" s="43">
        <f>COUNTIF(Datos!F4:F33,'Punto 1'!F7)</f>
        <v>14</v>
      </c>
      <c r="G9" s="43">
        <f>COUNTIF(Datos!G4:G33,'Punto 1'!G7)</f>
        <v>14</v>
      </c>
      <c r="H9" s="57">
        <f>COUNTIF(Datos!H4:H33,'Punto 1'!H7)</f>
        <v>3</v>
      </c>
    </row>
    <row r="10" spans="1:8" ht="15" thickBot="1" x14ac:dyDescent="0.35">
      <c r="A10" s="40"/>
      <c r="B10" s="42"/>
      <c r="C10" s="61">
        <f>COUNTIF(Datos!C4:C33,'Punto 1'!C8)</f>
        <v>2</v>
      </c>
      <c r="D10" s="42"/>
      <c r="E10" s="44"/>
      <c r="F10" s="44"/>
      <c r="G10" s="44"/>
      <c r="H10" s="58">
        <f>COUNTIF(Datos!H4:H33,'Punto 1'!H8)</f>
        <v>3</v>
      </c>
    </row>
    <row r="13" spans="1:8" x14ac:dyDescent="0.3">
      <c r="A13" s="5" t="s">
        <v>12</v>
      </c>
    </row>
    <row r="14" spans="1:8" ht="15" thickBot="1" x14ac:dyDescent="0.35"/>
    <row r="15" spans="1:8" ht="33" customHeight="1" thickBot="1" x14ac:dyDescent="0.35">
      <c r="A15" s="20" t="s">
        <v>52</v>
      </c>
      <c r="B15" s="14" t="s">
        <v>61</v>
      </c>
      <c r="C15" s="15" t="s">
        <v>1</v>
      </c>
      <c r="D15" s="15" t="s">
        <v>2</v>
      </c>
      <c r="E15" s="15" t="s">
        <v>3</v>
      </c>
      <c r="F15" s="15" t="s">
        <v>4</v>
      </c>
      <c r="G15" s="15" t="s">
        <v>5</v>
      </c>
      <c r="H15" s="16" t="s">
        <v>60</v>
      </c>
    </row>
    <row r="16" spans="1:8" ht="15.6" x14ac:dyDescent="0.3">
      <c r="A16" s="24" t="s">
        <v>54</v>
      </c>
      <c r="B16" s="27">
        <f>MIN(Datos!B4:B339)</f>
        <v>0.6</v>
      </c>
      <c r="C16" s="27">
        <f>MIN(Datos!C4:C339)</f>
        <v>0.01</v>
      </c>
      <c r="D16" s="27">
        <f>MIN(Datos!D4:D339)</f>
        <v>9.1999999999999993</v>
      </c>
      <c r="E16" s="27">
        <f>MIN(Datos!E4:E339)</f>
        <v>24</v>
      </c>
      <c r="F16" s="109">
        <f>MIN(Datos!F4:F339)</f>
        <v>50</v>
      </c>
      <c r="G16" s="109">
        <f>MIN(Datos!G4:G339)</f>
        <v>47</v>
      </c>
      <c r="H16" s="28">
        <f>MIN(Datos!H4:H339)</f>
        <v>0.05</v>
      </c>
    </row>
    <row r="17" spans="1:8" ht="15.6" x14ac:dyDescent="0.3">
      <c r="A17" s="25" t="s">
        <v>55</v>
      </c>
      <c r="B17" s="29">
        <f>_xlfn.QUARTILE.EXC(Datos!B4:B33,1)</f>
        <v>1.2749999999999999</v>
      </c>
      <c r="C17" s="29">
        <f>_xlfn.QUARTILE.EXC(Datos!C4:C33,1)</f>
        <v>0.14499999999999999</v>
      </c>
      <c r="D17" s="29">
        <f>_xlfn.QUARTILE.EXC(Datos!D4:D33,1)</f>
        <v>11.574999999999999</v>
      </c>
      <c r="E17" s="29">
        <f>_xlfn.QUARTILE.EXC(Datos!E4:E33,1)</f>
        <v>28</v>
      </c>
      <c r="F17" s="110">
        <f>_xlfn.QUARTILE.EXC(Datos!F4:F33,1)</f>
        <v>51</v>
      </c>
      <c r="G17" s="110">
        <f>_xlfn.QUARTILE.EXC(Datos!G4:G33,1)</f>
        <v>48</v>
      </c>
      <c r="H17" s="31">
        <f>_xlfn.QUARTILE.EXC(Datos!H4:H33,1)</f>
        <v>0.27500000000000002</v>
      </c>
    </row>
    <row r="18" spans="1:8" ht="15.6" x14ac:dyDescent="0.3">
      <c r="A18" s="25" t="s">
        <v>40</v>
      </c>
      <c r="B18" s="29">
        <f>_xlfn.QUARTILE.EXC(Datos!B4:B33,2)</f>
        <v>2.65</v>
      </c>
      <c r="C18" s="29">
        <f>_xlfn.QUARTILE.EXC(Datos!C4:C33,2)</f>
        <v>0.39</v>
      </c>
      <c r="D18" s="29">
        <f>_xlfn.QUARTILE.EXC(Datos!D4:D33,2)</f>
        <v>13.45</v>
      </c>
      <c r="E18" s="29">
        <f>_xlfn.QUARTILE.EXC(Datos!E4:E33,2)</f>
        <v>29</v>
      </c>
      <c r="F18" s="110">
        <f>_xlfn.QUARTILE.EXC(Datos!F4:F33,2)</f>
        <v>51</v>
      </c>
      <c r="G18" s="110">
        <f>_xlfn.QUARTILE.EXC(Datos!G4:G33,2)</f>
        <v>49</v>
      </c>
      <c r="H18" s="31">
        <f>_xlfn.QUARTILE.EXC(Datos!H4:H33,2)</f>
        <v>0.6</v>
      </c>
    </row>
    <row r="19" spans="1:8" ht="15.6" x14ac:dyDescent="0.3">
      <c r="A19" s="25" t="s">
        <v>56</v>
      </c>
      <c r="B19" s="29">
        <f>_xlfn.QUARTILE.EXC(Datos!B4:B33,3)</f>
        <v>5.375</v>
      </c>
      <c r="C19" s="29">
        <f>_xlfn.QUARTILE.EXC(Datos!C4:C33,3)</f>
        <v>0.54249999999999998</v>
      </c>
      <c r="D19" s="29">
        <f>_xlfn.QUARTILE.EXC(Datos!D4:D33,3)</f>
        <v>15.324999999999999</v>
      </c>
      <c r="E19" s="29">
        <f>_xlfn.QUARTILE.EXC(Datos!E4:E33,3)</f>
        <v>31</v>
      </c>
      <c r="F19" s="110">
        <f>_xlfn.QUARTILE.EXC(Datos!F4:F33,3)</f>
        <v>52</v>
      </c>
      <c r="G19" s="110">
        <f>_xlfn.QUARTILE.EXC(Datos!G4:G33,3)</f>
        <v>49</v>
      </c>
      <c r="H19" s="31">
        <f>_xlfn.QUARTILE.EXC(Datos!H4:H33,3)</f>
        <v>1.2250000000000001</v>
      </c>
    </row>
    <row r="20" spans="1:8" ht="15.6" x14ac:dyDescent="0.3">
      <c r="A20" s="25" t="s">
        <v>57</v>
      </c>
      <c r="B20" s="29">
        <f>MAX(Datos!B4:B33)</f>
        <v>103.5</v>
      </c>
      <c r="C20" s="29">
        <f>MAX(Datos!C4:C33)</f>
        <v>7.18</v>
      </c>
      <c r="D20" s="29">
        <f>MAX(Datos!D4:D33)</f>
        <v>22</v>
      </c>
      <c r="E20" s="29">
        <f>MAX(Datos!E4:E33)</f>
        <v>33</v>
      </c>
      <c r="F20" s="110">
        <f>MAX(Datos!F4:F33)</f>
        <v>53</v>
      </c>
      <c r="G20" s="110">
        <f>MAX(Datos!G4:G33)</f>
        <v>50</v>
      </c>
      <c r="H20" s="31">
        <f>MAX(Datos!H4:H33)</f>
        <v>18</v>
      </c>
    </row>
    <row r="21" spans="1:8" ht="15.6" x14ac:dyDescent="0.3">
      <c r="A21" s="25" t="s">
        <v>58</v>
      </c>
      <c r="B21" s="29">
        <f>B16</f>
        <v>0.6</v>
      </c>
      <c r="C21" s="29">
        <f t="shared" ref="C21:H21" si="0">C16</f>
        <v>0.01</v>
      </c>
      <c r="D21" s="29">
        <f t="shared" si="0"/>
        <v>9.1999999999999993</v>
      </c>
      <c r="E21" s="29">
        <f t="shared" si="0"/>
        <v>24</v>
      </c>
      <c r="F21" s="110">
        <f t="shared" si="0"/>
        <v>50</v>
      </c>
      <c r="G21" s="110">
        <f t="shared" si="0"/>
        <v>47</v>
      </c>
      <c r="H21" s="31">
        <f t="shared" si="0"/>
        <v>0.05</v>
      </c>
    </row>
    <row r="22" spans="1:8" ht="16.2" thickBot="1" x14ac:dyDescent="0.35">
      <c r="A22" s="26" t="s">
        <v>59</v>
      </c>
      <c r="B22" s="30">
        <f>B20</f>
        <v>103.5</v>
      </c>
      <c r="C22" s="30">
        <f t="shared" ref="C22:H22" si="1">C20</f>
        <v>7.18</v>
      </c>
      <c r="D22" s="30">
        <f t="shared" si="1"/>
        <v>22</v>
      </c>
      <c r="E22" s="30">
        <f t="shared" si="1"/>
        <v>33</v>
      </c>
      <c r="F22" s="111">
        <f t="shared" si="1"/>
        <v>53</v>
      </c>
      <c r="G22" s="111">
        <f t="shared" si="1"/>
        <v>50</v>
      </c>
      <c r="H22" s="32">
        <f t="shared" si="1"/>
        <v>18</v>
      </c>
    </row>
    <row r="29" spans="1:8" ht="15" thickBot="1" x14ac:dyDescent="0.35"/>
    <row r="30" spans="1:8" ht="16.2" thickBot="1" x14ac:dyDescent="0.35">
      <c r="A30" s="51" t="s">
        <v>11</v>
      </c>
      <c r="B30" s="50" t="s">
        <v>71</v>
      </c>
      <c r="C30" s="48"/>
      <c r="D30" s="48"/>
      <c r="E30" s="48"/>
      <c r="F30" s="48"/>
      <c r="G30" s="48"/>
      <c r="H30" s="49"/>
    </row>
    <row r="31" spans="1:8" ht="18" customHeight="1" thickBot="1" x14ac:dyDescent="0.35">
      <c r="A31" s="51" t="s">
        <v>82</v>
      </c>
      <c r="B31" s="50" t="s">
        <v>72</v>
      </c>
      <c r="C31" s="48"/>
      <c r="D31" s="48"/>
      <c r="E31" s="48"/>
      <c r="F31" s="48"/>
      <c r="G31" s="48"/>
      <c r="H31" s="49"/>
    </row>
    <row r="32" spans="1:8" ht="28.8" customHeight="1" thickBot="1" x14ac:dyDescent="0.35">
      <c r="A32" s="51" t="s">
        <v>83</v>
      </c>
      <c r="B32" s="126" t="s">
        <v>84</v>
      </c>
      <c r="C32" s="127"/>
      <c r="D32" s="127"/>
      <c r="E32" s="127"/>
      <c r="F32" s="127"/>
      <c r="G32" s="127"/>
      <c r="H32" s="128"/>
    </row>
    <row r="40" spans="2:19" ht="16.2" thickBot="1" x14ac:dyDescent="0.35">
      <c r="B40" s="52" t="s">
        <v>66</v>
      </c>
      <c r="C40" s="52" t="s">
        <v>65</v>
      </c>
    </row>
    <row r="41" spans="2:19" x14ac:dyDescent="0.3">
      <c r="B41" s="64" t="s">
        <v>41</v>
      </c>
      <c r="C41" s="65" t="s">
        <v>42</v>
      </c>
      <c r="E41" s="75" t="s">
        <v>64</v>
      </c>
      <c r="F41" s="76" t="s">
        <v>62</v>
      </c>
      <c r="G41" s="76" t="s">
        <v>63</v>
      </c>
      <c r="H41" s="77"/>
      <c r="I41" s="75" t="s">
        <v>73</v>
      </c>
      <c r="J41" s="106" t="s">
        <v>74</v>
      </c>
    </row>
    <row r="42" spans="2:19" ht="14.4" customHeight="1" thickBot="1" x14ac:dyDescent="0.35">
      <c r="B42" s="66"/>
      <c r="C42" s="67"/>
      <c r="E42" s="85"/>
      <c r="F42" s="86"/>
      <c r="G42" s="86"/>
      <c r="H42" s="87"/>
      <c r="I42" s="85"/>
      <c r="J42" s="107"/>
      <c r="L42" s="108"/>
      <c r="M42" s="108"/>
      <c r="N42" s="108"/>
      <c r="O42" s="108"/>
      <c r="P42" s="108"/>
      <c r="Q42" s="108"/>
      <c r="R42" s="108"/>
    </row>
    <row r="43" spans="2:19" ht="16.8" customHeight="1" x14ac:dyDescent="0.3">
      <c r="B43" s="68">
        <v>103.5</v>
      </c>
      <c r="C43" s="69">
        <v>7.18</v>
      </c>
      <c r="E43" s="82">
        <f>B43-$B$4</f>
        <v>94.75</v>
      </c>
      <c r="F43" s="83">
        <f>C43-$C$4</f>
        <v>6.4489999999999998</v>
      </c>
      <c r="G43" s="84">
        <f>E43*F43</f>
        <v>611.04274999999996</v>
      </c>
      <c r="H43" s="103"/>
      <c r="I43" s="27">
        <f>POWER(E43,2)</f>
        <v>8977.5625</v>
      </c>
      <c r="J43" s="28">
        <f>POWER(F43,2)</f>
        <v>41.589600999999995</v>
      </c>
      <c r="L43" s="92" t="s">
        <v>68</v>
      </c>
      <c r="M43" s="89">
        <f>SUM(G43:H72)</f>
        <v>773.87149999999986</v>
      </c>
      <c r="N43" s="94" t="s">
        <v>70</v>
      </c>
      <c r="O43" s="95"/>
      <c r="P43" s="95"/>
      <c r="Q43" s="95"/>
      <c r="R43" s="95"/>
      <c r="S43" s="96"/>
    </row>
    <row r="44" spans="2:19" ht="18.600000000000001" customHeight="1" x14ac:dyDescent="0.3">
      <c r="B44" s="68">
        <v>44.1</v>
      </c>
      <c r="C44" s="69">
        <v>2.57</v>
      </c>
      <c r="E44" s="78">
        <f t="shared" ref="E44:E72" si="2">B44-$B$4</f>
        <v>35.35</v>
      </c>
      <c r="F44" s="74">
        <f t="shared" ref="F44:F72" si="3">C44-$C$4</f>
        <v>1.839</v>
      </c>
      <c r="G44" s="63">
        <f t="shared" ref="G44:G72" si="4">E44*F44</f>
        <v>65.008650000000003</v>
      </c>
      <c r="H44" s="104"/>
      <c r="I44" s="27">
        <f>POWER(E44,2)</f>
        <v>1249.6225000000002</v>
      </c>
      <c r="J44" s="28">
        <f t="shared" ref="J44:J72" si="5">POWER(F44,2)</f>
        <v>3.3819209999999997</v>
      </c>
      <c r="L44" s="23" t="s">
        <v>67</v>
      </c>
      <c r="M44" s="90">
        <f>COUNT(B43:B72)</f>
        <v>30</v>
      </c>
      <c r="N44" s="97"/>
      <c r="O44" s="98"/>
      <c r="P44" s="98"/>
      <c r="Q44" s="98"/>
      <c r="R44" s="98"/>
      <c r="S44" s="99"/>
    </row>
    <row r="45" spans="2:19" ht="25.2" customHeight="1" thickBot="1" x14ac:dyDescent="0.35">
      <c r="B45" s="68">
        <v>22.4</v>
      </c>
      <c r="C45" s="69">
        <v>2.23</v>
      </c>
      <c r="E45" s="78">
        <f>B45-$B$4</f>
        <v>13.649999999999997</v>
      </c>
      <c r="F45" s="74">
        <f t="shared" si="3"/>
        <v>1.4990000000000001</v>
      </c>
      <c r="G45" s="63">
        <f t="shared" si="4"/>
        <v>20.461349999999996</v>
      </c>
      <c r="H45" s="104"/>
      <c r="I45" s="27">
        <f>POWER(E45,2)</f>
        <v>186.32249999999991</v>
      </c>
      <c r="J45" s="28">
        <f t="shared" si="5"/>
        <v>2.2470010000000005</v>
      </c>
      <c r="L45" s="93" t="s">
        <v>69</v>
      </c>
      <c r="M45" s="91">
        <f>M43/M44</f>
        <v>25.79571666666666</v>
      </c>
      <c r="N45" s="100"/>
      <c r="O45" s="101"/>
      <c r="P45" s="101"/>
      <c r="Q45" s="101"/>
      <c r="R45" s="101"/>
      <c r="S45" s="102"/>
    </row>
    <row r="46" spans="2:19" ht="15.6" x14ac:dyDescent="0.3">
      <c r="B46" s="68">
        <v>16.8</v>
      </c>
      <c r="C46" s="69">
        <v>1.23</v>
      </c>
      <c r="E46" s="78">
        <f t="shared" si="2"/>
        <v>8.0499999999999989</v>
      </c>
      <c r="F46" s="74">
        <f t="shared" si="3"/>
        <v>0.49900000000000011</v>
      </c>
      <c r="G46" s="63">
        <f t="shared" si="4"/>
        <v>4.0169500000000005</v>
      </c>
      <c r="H46" s="104"/>
      <c r="I46" s="27">
        <f t="shared" ref="I46:I72" si="6">POWER(E46,2)</f>
        <v>64.802499999999981</v>
      </c>
      <c r="J46" s="28">
        <f t="shared" si="5"/>
        <v>0.24900100000000011</v>
      </c>
      <c r="L46" s="62"/>
      <c r="M46" s="62"/>
      <c r="N46" s="62"/>
      <c r="O46" s="62"/>
      <c r="P46" s="62"/>
    </row>
    <row r="47" spans="2:19" ht="15.6" x14ac:dyDescent="0.3">
      <c r="B47" s="68">
        <v>10.5</v>
      </c>
      <c r="C47" s="69">
        <v>1.03</v>
      </c>
      <c r="E47" s="78">
        <f t="shared" si="2"/>
        <v>1.7499999999999982</v>
      </c>
      <c r="F47" s="74">
        <f t="shared" si="3"/>
        <v>0.29900000000000015</v>
      </c>
      <c r="G47" s="63">
        <f t="shared" si="4"/>
        <v>0.52324999999999977</v>
      </c>
      <c r="H47" s="104"/>
      <c r="I47" s="27">
        <f t="shared" si="6"/>
        <v>3.0624999999999938</v>
      </c>
      <c r="J47" s="28">
        <f t="shared" si="5"/>
        <v>8.9401000000000092E-2</v>
      </c>
    </row>
    <row r="48" spans="2:19" ht="15.6" x14ac:dyDescent="0.3">
      <c r="B48" s="68">
        <v>7.3</v>
      </c>
      <c r="C48" s="69">
        <v>0.57999999999999996</v>
      </c>
      <c r="E48" s="78">
        <f t="shared" si="2"/>
        <v>-1.450000000000002</v>
      </c>
      <c r="F48" s="74">
        <f t="shared" si="3"/>
        <v>-0.15099999999999991</v>
      </c>
      <c r="G48" s="63">
        <f t="shared" si="4"/>
        <v>0.21895000000000017</v>
      </c>
      <c r="H48" s="104"/>
      <c r="I48" s="27">
        <f t="shared" si="6"/>
        <v>2.1025000000000058</v>
      </c>
      <c r="J48" s="28">
        <f t="shared" si="5"/>
        <v>2.2800999999999974E-2</v>
      </c>
    </row>
    <row r="49" spans="2:19" ht="15.6" x14ac:dyDescent="0.3">
      <c r="B49" s="68">
        <v>6.2</v>
      </c>
      <c r="C49" s="69">
        <v>0.48</v>
      </c>
      <c r="E49" s="78">
        <f t="shared" si="2"/>
        <v>-2.5500000000000016</v>
      </c>
      <c r="F49" s="74">
        <f t="shared" si="3"/>
        <v>-0.25099999999999989</v>
      </c>
      <c r="G49" s="63">
        <f t="shared" si="4"/>
        <v>0.64005000000000012</v>
      </c>
      <c r="H49" s="104"/>
      <c r="I49" s="27">
        <f t="shared" si="6"/>
        <v>6.5025000000000084</v>
      </c>
      <c r="J49" s="28">
        <f t="shared" si="5"/>
        <v>6.3000999999999946E-2</v>
      </c>
    </row>
    <row r="50" spans="2:19" ht="15.6" x14ac:dyDescent="0.3">
      <c r="B50" s="68">
        <v>5.0999999999999996</v>
      </c>
      <c r="C50" s="69">
        <v>0.76</v>
      </c>
      <c r="E50" s="78">
        <f t="shared" si="2"/>
        <v>-3.6500000000000021</v>
      </c>
      <c r="F50" s="74">
        <f t="shared" si="3"/>
        <v>2.9000000000000137E-2</v>
      </c>
      <c r="G50" s="63">
        <f t="shared" si="4"/>
        <v>-0.10585000000000055</v>
      </c>
      <c r="H50" s="104"/>
      <c r="I50" s="27">
        <f t="shared" si="6"/>
        <v>13.322500000000016</v>
      </c>
      <c r="J50" s="28">
        <f t="shared" si="5"/>
        <v>8.4100000000000797E-4</v>
      </c>
    </row>
    <row r="51" spans="2:19" ht="15.6" x14ac:dyDescent="0.3">
      <c r="B51" s="68">
        <v>4.8</v>
      </c>
      <c r="C51" s="69">
        <v>0.53</v>
      </c>
      <c r="E51" s="78">
        <f t="shared" si="2"/>
        <v>-3.950000000000002</v>
      </c>
      <c r="F51" s="74">
        <f t="shared" si="3"/>
        <v>-0.20099999999999985</v>
      </c>
      <c r="G51" s="63">
        <f t="shared" si="4"/>
        <v>0.79394999999999982</v>
      </c>
      <c r="H51" s="104"/>
      <c r="I51" s="27">
        <f t="shared" si="6"/>
        <v>15.602500000000015</v>
      </c>
      <c r="J51" s="28">
        <f t="shared" si="5"/>
        <v>4.0400999999999937E-2</v>
      </c>
    </row>
    <row r="52" spans="2:19" ht="15.6" x14ac:dyDescent="0.3">
      <c r="B52" s="68">
        <v>4</v>
      </c>
      <c r="C52" s="69">
        <v>0.52</v>
      </c>
      <c r="E52" s="78">
        <f t="shared" si="2"/>
        <v>-4.7500000000000018</v>
      </c>
      <c r="F52" s="74">
        <f t="shared" si="3"/>
        <v>-0.21099999999999985</v>
      </c>
      <c r="G52" s="63">
        <f t="shared" si="4"/>
        <v>1.0022499999999996</v>
      </c>
      <c r="H52" s="104"/>
      <c r="I52" s="27">
        <f t="shared" si="6"/>
        <v>22.562500000000018</v>
      </c>
      <c r="J52" s="28">
        <f t="shared" si="5"/>
        <v>4.4520999999999936E-2</v>
      </c>
    </row>
    <row r="53" spans="2:19" ht="16.2" thickBot="1" x14ac:dyDescent="0.35">
      <c r="B53" s="68">
        <v>3.8</v>
      </c>
      <c r="C53" s="69">
        <v>0.43</v>
      </c>
      <c r="E53" s="78">
        <f t="shared" si="2"/>
        <v>-4.950000000000002</v>
      </c>
      <c r="F53" s="74">
        <f t="shared" si="3"/>
        <v>-0.30099999999999988</v>
      </c>
      <c r="G53" s="63">
        <f t="shared" si="4"/>
        <v>1.4899499999999999</v>
      </c>
      <c r="H53" s="104"/>
      <c r="I53" s="27">
        <f t="shared" si="6"/>
        <v>24.502500000000019</v>
      </c>
      <c r="J53" s="28">
        <f t="shared" si="5"/>
        <v>9.0600999999999932E-2</v>
      </c>
    </row>
    <row r="54" spans="2:19" ht="15.6" customHeight="1" x14ac:dyDescent="0.3">
      <c r="B54" s="68">
        <v>3.5</v>
      </c>
      <c r="C54" s="69">
        <v>0.5</v>
      </c>
      <c r="E54" s="78">
        <f t="shared" si="2"/>
        <v>-5.2500000000000018</v>
      </c>
      <c r="F54" s="74">
        <f t="shared" si="3"/>
        <v>-0.23099999999999987</v>
      </c>
      <c r="G54" s="63">
        <f t="shared" si="4"/>
        <v>1.2127499999999998</v>
      </c>
      <c r="H54" s="104"/>
      <c r="I54" s="27">
        <f t="shared" si="6"/>
        <v>27.562500000000018</v>
      </c>
      <c r="J54" s="28">
        <f t="shared" si="5"/>
        <v>5.3360999999999943E-2</v>
      </c>
      <c r="L54" s="119" t="s">
        <v>75</v>
      </c>
      <c r="M54" s="88">
        <f>SUM(G43:H72)</f>
        <v>773.87149999999986</v>
      </c>
      <c r="N54" s="94" t="s">
        <v>81</v>
      </c>
      <c r="O54" s="95"/>
      <c r="P54" s="95"/>
      <c r="Q54" s="95"/>
      <c r="R54" s="95"/>
      <c r="S54" s="96"/>
    </row>
    <row r="55" spans="2:19" ht="31.2" x14ac:dyDescent="0.3">
      <c r="B55" s="68">
        <v>3.2</v>
      </c>
      <c r="C55" s="69">
        <v>0.45</v>
      </c>
      <c r="E55" s="115">
        <f t="shared" si="2"/>
        <v>-5.5500000000000016</v>
      </c>
      <c r="F55" s="116">
        <f t="shared" si="3"/>
        <v>-0.28099999999999986</v>
      </c>
      <c r="G55" s="47">
        <f t="shared" si="4"/>
        <v>1.5595499999999998</v>
      </c>
      <c r="H55" s="114"/>
      <c r="I55" s="117">
        <f t="shared" si="6"/>
        <v>30.802500000000016</v>
      </c>
      <c r="J55" s="118">
        <f t="shared" si="5"/>
        <v>7.896099999999992E-2</v>
      </c>
      <c r="L55" s="120" t="s">
        <v>76</v>
      </c>
      <c r="M55" s="121">
        <f>SQRT(SUM(I43:I72))</f>
        <v>107.24250556565714</v>
      </c>
      <c r="N55" s="97"/>
      <c r="O55" s="98"/>
      <c r="P55" s="98"/>
      <c r="Q55" s="98"/>
      <c r="R55" s="98"/>
      <c r="S55" s="99"/>
    </row>
    <row r="56" spans="2:19" ht="31.2" x14ac:dyDescent="0.3">
      <c r="B56" s="68">
        <v>3</v>
      </c>
      <c r="C56" s="69">
        <v>0.49</v>
      </c>
      <c r="E56" s="115">
        <f t="shared" si="2"/>
        <v>-5.7500000000000018</v>
      </c>
      <c r="F56" s="116">
        <f t="shared" si="3"/>
        <v>-0.24099999999999988</v>
      </c>
      <c r="G56" s="47">
        <f t="shared" si="4"/>
        <v>1.3857499999999998</v>
      </c>
      <c r="H56" s="114"/>
      <c r="I56" s="117">
        <f t="shared" si="6"/>
        <v>33.062500000000021</v>
      </c>
      <c r="J56" s="118">
        <f t="shared" si="5"/>
        <v>5.8080999999999945E-2</v>
      </c>
      <c r="L56" s="120" t="s">
        <v>77</v>
      </c>
      <c r="M56" s="121">
        <f>SQRT(SUM(J43:J72))</f>
        <v>7.2852227145091453</v>
      </c>
      <c r="N56" s="97"/>
      <c r="O56" s="98"/>
      <c r="P56" s="98"/>
      <c r="Q56" s="98"/>
      <c r="R56" s="98"/>
      <c r="S56" s="99"/>
    </row>
    <row r="57" spans="2:19" ht="31.2" x14ac:dyDescent="0.3">
      <c r="B57" s="68">
        <v>2.8</v>
      </c>
      <c r="C57" s="69">
        <v>0.47</v>
      </c>
      <c r="E57" s="78">
        <f t="shared" si="2"/>
        <v>-5.950000000000002</v>
      </c>
      <c r="F57" s="74">
        <f t="shared" si="3"/>
        <v>-0.2609999999999999</v>
      </c>
      <c r="G57" s="63">
        <f t="shared" si="4"/>
        <v>1.5529499999999998</v>
      </c>
      <c r="H57" s="104"/>
      <c r="I57" s="27">
        <f t="shared" si="6"/>
        <v>35.402500000000025</v>
      </c>
      <c r="J57" s="28">
        <f t="shared" si="5"/>
        <v>6.8120999999999945E-2</v>
      </c>
      <c r="L57" s="120" t="s">
        <v>78</v>
      </c>
      <c r="M57" s="121">
        <f>M56*M55</f>
        <v>781.28553750779884</v>
      </c>
      <c r="N57" s="97"/>
      <c r="O57" s="98"/>
      <c r="P57" s="98"/>
      <c r="Q57" s="98"/>
      <c r="R57" s="98"/>
      <c r="S57" s="99"/>
    </row>
    <row r="58" spans="2:19" ht="16.2" thickBot="1" x14ac:dyDescent="0.35">
      <c r="B58" s="70">
        <v>2.5</v>
      </c>
      <c r="C58" s="69">
        <v>0.35</v>
      </c>
      <c r="E58" s="78">
        <f t="shared" si="2"/>
        <v>-6.2500000000000018</v>
      </c>
      <c r="F58" s="74">
        <f t="shared" si="3"/>
        <v>-0.38099999999999989</v>
      </c>
      <c r="G58" s="63">
        <f t="shared" si="4"/>
        <v>2.3812500000000001</v>
      </c>
      <c r="H58" s="104"/>
      <c r="I58" s="27">
        <f t="shared" si="6"/>
        <v>39.062500000000021</v>
      </c>
      <c r="J58" s="28">
        <f t="shared" si="5"/>
        <v>0.14516099999999993</v>
      </c>
      <c r="L58" s="122" t="s">
        <v>79</v>
      </c>
      <c r="M58" s="124">
        <f>M54/M57</f>
        <v>0.9905104636501415</v>
      </c>
      <c r="N58" s="97"/>
      <c r="O58" s="98"/>
      <c r="P58" s="98"/>
      <c r="Q58" s="98"/>
      <c r="R58" s="98"/>
      <c r="S58" s="99"/>
    </row>
    <row r="59" spans="2:19" ht="16.2" thickBot="1" x14ac:dyDescent="0.35">
      <c r="B59" s="68">
        <v>2.2999999999999998</v>
      </c>
      <c r="C59" s="69">
        <v>0.33</v>
      </c>
      <c r="E59" s="78">
        <f t="shared" si="2"/>
        <v>-6.450000000000002</v>
      </c>
      <c r="F59" s="74">
        <f t="shared" si="3"/>
        <v>-0.40099999999999986</v>
      </c>
      <c r="G59" s="63">
        <f t="shared" si="4"/>
        <v>2.5864499999999997</v>
      </c>
      <c r="H59" s="104"/>
      <c r="I59" s="27">
        <f t="shared" si="6"/>
        <v>41.602500000000028</v>
      </c>
      <c r="J59" s="28">
        <f t="shared" si="5"/>
        <v>0.16080099999999989</v>
      </c>
      <c r="L59" s="123" t="s">
        <v>80</v>
      </c>
      <c r="M59" s="125">
        <f>CORREL(B43:B72,C43:C72)</f>
        <v>0.9905104636501415</v>
      </c>
      <c r="N59" s="100"/>
      <c r="O59" s="101"/>
      <c r="P59" s="101"/>
      <c r="Q59" s="101"/>
      <c r="R59" s="101"/>
      <c r="S59" s="102"/>
    </row>
    <row r="60" spans="2:19" ht="16.2" thickBot="1" x14ac:dyDescent="0.35">
      <c r="B60" s="68">
        <v>2.1</v>
      </c>
      <c r="C60" s="69">
        <v>0.3</v>
      </c>
      <c r="E60" s="78">
        <f t="shared" si="2"/>
        <v>-6.6500000000000021</v>
      </c>
      <c r="F60" s="74">
        <f t="shared" si="3"/>
        <v>-0.43099999999999988</v>
      </c>
      <c r="G60" s="63">
        <f t="shared" si="4"/>
        <v>2.8661500000000002</v>
      </c>
      <c r="H60" s="104"/>
      <c r="I60" s="27">
        <f t="shared" si="6"/>
        <v>44.222500000000025</v>
      </c>
      <c r="J60" s="28">
        <f t="shared" si="5"/>
        <v>0.1857609999999999</v>
      </c>
    </row>
    <row r="61" spans="2:19" ht="16.2" thickBot="1" x14ac:dyDescent="0.35">
      <c r="B61" s="71">
        <v>2</v>
      </c>
      <c r="C61" s="69">
        <v>0.28000000000000003</v>
      </c>
      <c r="E61" s="78">
        <f t="shared" si="2"/>
        <v>-6.7500000000000018</v>
      </c>
      <c r="F61" s="74">
        <f t="shared" si="3"/>
        <v>-0.45099999999999985</v>
      </c>
      <c r="G61" s="63">
        <f t="shared" si="4"/>
        <v>3.0442499999999999</v>
      </c>
      <c r="H61" s="104"/>
      <c r="I61" s="27">
        <f t="shared" si="6"/>
        <v>45.562500000000021</v>
      </c>
      <c r="J61" s="28">
        <f t="shared" si="5"/>
        <v>0.20340099999999986</v>
      </c>
      <c r="L61" s="129" t="s">
        <v>85</v>
      </c>
      <c r="M61" s="130"/>
      <c r="N61" s="130"/>
      <c r="O61" s="130"/>
      <c r="P61" s="130"/>
      <c r="Q61" s="130"/>
      <c r="R61" s="130"/>
      <c r="S61" s="131"/>
    </row>
    <row r="62" spans="2:19" ht="15.6" customHeight="1" x14ac:dyDescent="0.3">
      <c r="B62" s="68">
        <v>1.8</v>
      </c>
      <c r="C62" s="69">
        <v>0.25</v>
      </c>
      <c r="E62" s="78">
        <f t="shared" si="2"/>
        <v>-6.950000000000002</v>
      </c>
      <c r="F62" s="74">
        <f t="shared" si="3"/>
        <v>-0.48099999999999987</v>
      </c>
      <c r="G62" s="63">
        <f t="shared" si="4"/>
        <v>3.3429500000000001</v>
      </c>
      <c r="H62" s="104"/>
      <c r="I62" s="27">
        <f t="shared" si="6"/>
        <v>48.30250000000003</v>
      </c>
      <c r="J62" s="28">
        <f t="shared" si="5"/>
        <v>0.23136099999999987</v>
      </c>
      <c r="L62" s="132" t="s">
        <v>86</v>
      </c>
      <c r="M62" s="133"/>
      <c r="N62" s="133"/>
      <c r="O62" s="133"/>
      <c r="P62" s="133"/>
      <c r="Q62" s="133"/>
      <c r="R62" s="133"/>
      <c r="S62" s="134"/>
    </row>
    <row r="63" spans="2:19" ht="15.6" x14ac:dyDescent="0.3">
      <c r="B63" s="68">
        <v>1.7</v>
      </c>
      <c r="C63" s="69">
        <v>0.2</v>
      </c>
      <c r="E63" s="78">
        <f t="shared" si="2"/>
        <v>-7.0500000000000016</v>
      </c>
      <c r="F63" s="74">
        <f t="shared" si="3"/>
        <v>-0.53099999999999992</v>
      </c>
      <c r="G63" s="63">
        <f t="shared" si="4"/>
        <v>3.7435500000000004</v>
      </c>
      <c r="H63" s="104"/>
      <c r="I63" s="27">
        <f t="shared" si="6"/>
        <v>49.702500000000022</v>
      </c>
      <c r="J63" s="28">
        <f t="shared" si="5"/>
        <v>0.28196099999999991</v>
      </c>
      <c r="L63" s="135"/>
      <c r="M63" s="136"/>
      <c r="N63" s="136"/>
      <c r="O63" s="136"/>
      <c r="P63" s="136"/>
      <c r="Q63" s="136"/>
      <c r="R63" s="136"/>
      <c r="S63" s="137"/>
    </row>
    <row r="64" spans="2:19" ht="15.6" x14ac:dyDescent="0.3">
      <c r="B64" s="68">
        <v>1.5</v>
      </c>
      <c r="C64" s="69">
        <v>0.22</v>
      </c>
      <c r="E64" s="78">
        <f t="shared" si="2"/>
        <v>-7.2500000000000018</v>
      </c>
      <c r="F64" s="74">
        <f t="shared" si="3"/>
        <v>-0.5109999999999999</v>
      </c>
      <c r="G64" s="63">
        <f t="shared" si="4"/>
        <v>3.7047500000000002</v>
      </c>
      <c r="H64" s="104"/>
      <c r="I64" s="27">
        <f t="shared" si="6"/>
        <v>52.562500000000028</v>
      </c>
      <c r="J64" s="28">
        <f t="shared" si="5"/>
        <v>0.26112099999999988</v>
      </c>
      <c r="L64" s="135"/>
      <c r="M64" s="136"/>
      <c r="N64" s="136"/>
      <c r="O64" s="136"/>
      <c r="P64" s="136"/>
      <c r="Q64" s="136"/>
      <c r="R64" s="136"/>
      <c r="S64" s="137"/>
    </row>
    <row r="65" spans="2:19" ht="15.6" x14ac:dyDescent="0.3">
      <c r="B65" s="68">
        <v>1.3</v>
      </c>
      <c r="C65" s="69">
        <v>0.13</v>
      </c>
      <c r="E65" s="78">
        <f t="shared" si="2"/>
        <v>-7.450000000000002</v>
      </c>
      <c r="F65" s="74">
        <f t="shared" si="3"/>
        <v>-0.60099999999999987</v>
      </c>
      <c r="G65" s="63">
        <f t="shared" si="4"/>
        <v>4.4774500000000002</v>
      </c>
      <c r="H65" s="104"/>
      <c r="I65" s="27">
        <f t="shared" si="6"/>
        <v>55.502500000000026</v>
      </c>
      <c r="J65" s="28">
        <f t="shared" si="5"/>
        <v>0.36120099999999983</v>
      </c>
      <c r="L65" s="135"/>
      <c r="M65" s="136"/>
      <c r="N65" s="136"/>
      <c r="O65" s="136"/>
      <c r="P65" s="136"/>
      <c r="Q65" s="136"/>
      <c r="R65" s="136"/>
      <c r="S65" s="137"/>
    </row>
    <row r="66" spans="2:19" ht="15.6" x14ac:dyDescent="0.3">
      <c r="B66" s="68">
        <v>1.2</v>
      </c>
      <c r="C66" s="69">
        <v>0.08</v>
      </c>
      <c r="E66" s="78">
        <f t="shared" si="2"/>
        <v>-7.5500000000000016</v>
      </c>
      <c r="F66" s="74">
        <f t="shared" si="3"/>
        <v>-0.65099999999999991</v>
      </c>
      <c r="G66" s="63">
        <f t="shared" si="4"/>
        <v>4.9150500000000008</v>
      </c>
      <c r="H66" s="104"/>
      <c r="I66" s="27">
        <f t="shared" si="6"/>
        <v>57.002500000000026</v>
      </c>
      <c r="J66" s="28">
        <f t="shared" si="5"/>
        <v>0.42380099999999987</v>
      </c>
      <c r="L66" s="135"/>
      <c r="M66" s="136"/>
      <c r="N66" s="136"/>
      <c r="O66" s="136"/>
      <c r="P66" s="136"/>
      <c r="Q66" s="136"/>
      <c r="R66" s="136"/>
      <c r="S66" s="137"/>
    </row>
    <row r="67" spans="2:19" ht="15.6" x14ac:dyDescent="0.3">
      <c r="B67" s="68">
        <v>1.1000000000000001</v>
      </c>
      <c r="C67" s="69">
        <v>0.15</v>
      </c>
      <c r="E67" s="78">
        <f t="shared" si="2"/>
        <v>-7.6500000000000021</v>
      </c>
      <c r="F67" s="74">
        <f t="shared" si="3"/>
        <v>-0.58099999999999985</v>
      </c>
      <c r="G67" s="63">
        <f t="shared" si="4"/>
        <v>4.4446500000000002</v>
      </c>
      <c r="H67" s="104"/>
      <c r="I67" s="27">
        <f t="shared" si="6"/>
        <v>58.522500000000029</v>
      </c>
      <c r="J67" s="28">
        <f t="shared" si="5"/>
        <v>0.33756099999999983</v>
      </c>
      <c r="L67" s="135"/>
      <c r="M67" s="136"/>
      <c r="N67" s="136"/>
      <c r="O67" s="136"/>
      <c r="P67" s="136"/>
      <c r="Q67" s="136"/>
      <c r="R67" s="136"/>
      <c r="S67" s="137"/>
    </row>
    <row r="68" spans="2:19" ht="15.6" x14ac:dyDescent="0.3">
      <c r="B68" s="68">
        <v>1</v>
      </c>
      <c r="C68" s="69">
        <v>0.05</v>
      </c>
      <c r="E68" s="78">
        <f t="shared" si="2"/>
        <v>-7.7500000000000018</v>
      </c>
      <c r="F68" s="74">
        <f t="shared" si="3"/>
        <v>-0.68099999999999983</v>
      </c>
      <c r="G68" s="63">
        <f t="shared" si="4"/>
        <v>5.2777500000000002</v>
      </c>
      <c r="H68" s="104"/>
      <c r="I68" s="27">
        <f t="shared" si="6"/>
        <v>60.062500000000028</v>
      </c>
      <c r="J68" s="28">
        <f t="shared" si="5"/>
        <v>0.46376099999999976</v>
      </c>
      <c r="L68" s="135"/>
      <c r="M68" s="136"/>
      <c r="N68" s="136"/>
      <c r="O68" s="136"/>
      <c r="P68" s="136"/>
      <c r="Q68" s="136"/>
      <c r="R68" s="136"/>
      <c r="S68" s="137"/>
    </row>
    <row r="69" spans="2:19" ht="15.6" x14ac:dyDescent="0.3">
      <c r="B69" s="68">
        <v>0.9</v>
      </c>
      <c r="C69" s="69">
        <v>0.08</v>
      </c>
      <c r="E69" s="78">
        <f t="shared" si="2"/>
        <v>-7.8500000000000014</v>
      </c>
      <c r="F69" s="74">
        <f t="shared" si="3"/>
        <v>-0.65099999999999991</v>
      </c>
      <c r="G69" s="63">
        <f t="shared" si="4"/>
        <v>5.1103500000000004</v>
      </c>
      <c r="H69" s="104"/>
      <c r="I69" s="27">
        <f t="shared" si="6"/>
        <v>61.622500000000024</v>
      </c>
      <c r="J69" s="28">
        <f t="shared" si="5"/>
        <v>0.42380099999999987</v>
      </c>
      <c r="L69" s="135"/>
      <c r="M69" s="136"/>
      <c r="N69" s="136"/>
      <c r="O69" s="136"/>
      <c r="P69" s="136"/>
      <c r="Q69" s="136"/>
      <c r="R69" s="136"/>
      <c r="S69" s="137"/>
    </row>
    <row r="70" spans="2:19" ht="15.6" x14ac:dyDescent="0.3">
      <c r="B70" s="68">
        <v>0.8</v>
      </c>
      <c r="C70" s="69">
        <v>0.04</v>
      </c>
      <c r="E70" s="78">
        <f t="shared" si="2"/>
        <v>-7.950000000000002</v>
      </c>
      <c r="F70" s="74">
        <f t="shared" si="3"/>
        <v>-0.69099999999999984</v>
      </c>
      <c r="G70" s="63">
        <f t="shared" si="4"/>
        <v>5.4934500000000002</v>
      </c>
      <c r="H70" s="104"/>
      <c r="I70" s="27">
        <f t="shared" si="6"/>
        <v>63.202500000000029</v>
      </c>
      <c r="J70" s="28">
        <f t="shared" si="5"/>
        <v>0.47748099999999977</v>
      </c>
      <c r="L70" s="135"/>
      <c r="M70" s="136"/>
      <c r="N70" s="136"/>
      <c r="O70" s="136"/>
      <c r="P70" s="136"/>
      <c r="Q70" s="136"/>
      <c r="R70" s="136"/>
      <c r="S70" s="137"/>
    </row>
    <row r="71" spans="2:19" ht="15.6" x14ac:dyDescent="0.3">
      <c r="B71" s="68">
        <v>0.7</v>
      </c>
      <c r="C71" s="69">
        <v>0.01</v>
      </c>
      <c r="E71" s="78">
        <f t="shared" si="2"/>
        <v>-8.0500000000000025</v>
      </c>
      <c r="F71" s="74">
        <f t="shared" si="3"/>
        <v>-0.72099999999999986</v>
      </c>
      <c r="G71" s="63">
        <f t="shared" si="4"/>
        <v>5.804050000000001</v>
      </c>
      <c r="H71" s="104"/>
      <c r="I71" s="27">
        <f t="shared" si="6"/>
        <v>64.802500000000038</v>
      </c>
      <c r="J71" s="28">
        <f t="shared" si="5"/>
        <v>0.51984099999999978</v>
      </c>
      <c r="L71" s="135"/>
      <c r="M71" s="136"/>
      <c r="N71" s="136"/>
      <c r="O71" s="136"/>
      <c r="P71" s="136"/>
      <c r="Q71" s="136"/>
      <c r="R71" s="136"/>
      <c r="S71" s="137"/>
    </row>
    <row r="72" spans="2:19" ht="16.2" thickBot="1" x14ac:dyDescent="0.35">
      <c r="B72" s="72">
        <v>0.6</v>
      </c>
      <c r="C72" s="73">
        <v>0.01</v>
      </c>
      <c r="E72" s="79">
        <f t="shared" si="2"/>
        <v>-8.1500000000000021</v>
      </c>
      <c r="F72" s="80">
        <f t="shared" si="3"/>
        <v>-0.72099999999999986</v>
      </c>
      <c r="G72" s="81">
        <f t="shared" si="4"/>
        <v>5.87615</v>
      </c>
      <c r="H72" s="105"/>
      <c r="I72" s="112">
        <f t="shared" si="6"/>
        <v>66.422500000000028</v>
      </c>
      <c r="J72" s="113">
        <f t="shared" si="5"/>
        <v>0.51984099999999978</v>
      </c>
      <c r="L72" s="138"/>
      <c r="M72" s="139"/>
      <c r="N72" s="139"/>
      <c r="O72" s="139"/>
      <c r="P72" s="139"/>
      <c r="Q72" s="139"/>
      <c r="R72" s="139"/>
      <c r="S72" s="140"/>
    </row>
  </sheetData>
  <mergeCells count="56">
    <mergeCell ref="L61:S61"/>
    <mergeCell ref="L62:S72"/>
    <mergeCell ref="I41:I42"/>
    <mergeCell ref="J41:J42"/>
    <mergeCell ref="N43:S45"/>
    <mergeCell ref="N54:S59"/>
    <mergeCell ref="G69:H69"/>
    <mergeCell ref="G70:H70"/>
    <mergeCell ref="G71:H71"/>
    <mergeCell ref="G72:H72"/>
    <mergeCell ref="G64:H64"/>
    <mergeCell ref="G65:H65"/>
    <mergeCell ref="G66:H66"/>
    <mergeCell ref="G67:H67"/>
    <mergeCell ref="G68:H68"/>
    <mergeCell ref="G59:H59"/>
    <mergeCell ref="G60:H60"/>
    <mergeCell ref="G61:H61"/>
    <mergeCell ref="G62:H62"/>
    <mergeCell ref="G63:H63"/>
    <mergeCell ref="G54:H54"/>
    <mergeCell ref="G55:H55"/>
    <mergeCell ref="G56:H56"/>
    <mergeCell ref="G57:H57"/>
    <mergeCell ref="G58:H58"/>
    <mergeCell ref="G49:H49"/>
    <mergeCell ref="G50:H50"/>
    <mergeCell ref="G51:H51"/>
    <mergeCell ref="G52:H52"/>
    <mergeCell ref="G53:H53"/>
    <mergeCell ref="G44:H44"/>
    <mergeCell ref="G45:H45"/>
    <mergeCell ref="G46:H46"/>
    <mergeCell ref="G47:H47"/>
    <mergeCell ref="G48:H48"/>
    <mergeCell ref="G7:G8"/>
    <mergeCell ref="B41:B42"/>
    <mergeCell ref="C41:C42"/>
    <mergeCell ref="E41:E42"/>
    <mergeCell ref="F41:F42"/>
    <mergeCell ref="G41:H42"/>
    <mergeCell ref="G43:H43"/>
    <mergeCell ref="B31:H31"/>
    <mergeCell ref="B32:H32"/>
    <mergeCell ref="A7:A8"/>
    <mergeCell ref="B7:B8"/>
    <mergeCell ref="D7:D8"/>
    <mergeCell ref="E7:E8"/>
    <mergeCell ref="F7:F8"/>
    <mergeCell ref="B30:H30"/>
    <mergeCell ref="A9:A10"/>
    <mergeCell ref="B9:B10"/>
    <mergeCell ref="D9:D10"/>
    <mergeCell ref="E9:E10"/>
    <mergeCell ref="F9:F10"/>
    <mergeCell ref="G9: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Punto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2024-09-07T06:38:12Z</dcterms:modified>
</cp:coreProperties>
</file>