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tão\Documents\"/>
    </mc:Choice>
  </mc:AlternateContent>
  <bookViews>
    <workbookView xWindow="0" yWindow="0" windowWidth="23040" windowHeight="9072" tabRatio="378"/>
  </bookViews>
  <sheets>
    <sheet name="Dashboard" sheetId="1" r:id="rId1"/>
    <sheet name="Dashboard_Keys" sheetId="2" r:id="rId2"/>
  </sheets>
  <definedNames>
    <definedName name="aporte">Dashboard!$D$17</definedName>
    <definedName name="desenvolvimento">Dashboard!$C$48</definedName>
    <definedName name="dividendos_mensais">Dashboard!$D$21</definedName>
    <definedName name="fofs">Dashboard!$C$47</definedName>
    <definedName name="hibridos">Dashboard!$C$46</definedName>
    <definedName name="hotelarias">Dashboard!$C$49</definedName>
    <definedName name="papel">Dashboard!$C$44</definedName>
    <definedName name="patrimonio_acumulado">Dashboard!$D$20</definedName>
    <definedName name="qtd_anos">Dashboard!$D$18</definedName>
    <definedName name="rendimento_carteira">Dashboard!$D$13</definedName>
    <definedName name="salario">Dashboard!$D$12</definedName>
    <definedName name="seu_perfil">Dashboard!$D$40</definedName>
    <definedName name="sugestao_investimento">Dashboard!$D$14</definedName>
    <definedName name="taxa_mensal">Dashboard!$D$19</definedName>
    <definedName name="tijolo">Dashboard!$C$45</definedName>
    <definedName name="tipo_desenvolvimento">Dashboard!$B$48</definedName>
    <definedName name="tipo_fofs">Dashboard!$B$47</definedName>
    <definedName name="tipo_hibrido">Dashboard!$B$46</definedName>
    <definedName name="tipo_hotelaria">Dashboard!$B$49</definedName>
    <definedName name="tipo_papel">Dashboard!$B$44</definedName>
    <definedName name="tipo_tijolo">Dashboard!$B$45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 s="1"/>
  <c r="C46" i="1"/>
  <c r="D46" i="1" s="1"/>
  <c r="C47" i="1"/>
  <c r="D47" i="1" s="1"/>
  <c r="C48" i="1"/>
  <c r="D48" i="1" s="1"/>
  <c r="C49" i="1"/>
  <c r="D49" i="1" s="1"/>
  <c r="C44" i="1"/>
  <c r="D44" i="1" s="1"/>
  <c r="D41" i="1"/>
  <c r="D34" i="1"/>
  <c r="C32" i="1"/>
  <c r="D32" i="1" s="1"/>
  <c r="C33" i="1"/>
  <c r="D33" i="1" s="1"/>
  <c r="C34" i="1"/>
  <c r="C35" i="1"/>
  <c r="D35" i="1" s="1"/>
  <c r="C36" i="1"/>
  <c r="D36" i="1" s="1"/>
  <c r="C37" i="1"/>
  <c r="D37" i="1" s="1"/>
  <c r="C38" i="1"/>
  <c r="D38" i="1" s="1"/>
  <c r="C28" i="1"/>
  <c r="D28" i="1" s="1"/>
  <c r="C29" i="1"/>
  <c r="D29" i="1" s="1"/>
  <c r="C30" i="1"/>
  <c r="D30" i="1" s="1"/>
  <c r="C31" i="1"/>
  <c r="D31" i="1" s="1"/>
  <c r="D14" i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D20" i="1"/>
  <c r="D21" i="1" s="1"/>
  <c r="C25" i="1"/>
  <c r="D25" i="1" s="1"/>
  <c r="C26" i="1"/>
  <c r="D26" i="1" s="1"/>
  <c r="C27" i="1"/>
  <c r="D27" i="1" s="1"/>
  <c r="C24" i="1"/>
  <c r="D24" i="1" s="1"/>
  <c r="D50" i="1" l="1"/>
</calcChain>
</file>

<file path=xl/sharedStrings.xml><?xml version="1.0" encoding="utf-8"?>
<sst xmlns="http://schemas.openxmlformats.org/spreadsheetml/2006/main" count="80" uniqueCount="44">
  <si>
    <t>Investimento Mensal</t>
  </si>
  <si>
    <t>Dividendos</t>
  </si>
  <si>
    <t>Rendimento Carteira</t>
  </si>
  <si>
    <t>Salário</t>
  </si>
  <si>
    <t>Ajustes</t>
  </si>
  <si>
    <t>Quanto Investir Por Mês</t>
  </si>
  <si>
    <t>Por Quantos Anos</t>
  </si>
  <si>
    <t>Taxa de Rendimentos Mensal</t>
  </si>
  <si>
    <t>Patrimônio Acumulado</t>
  </si>
  <si>
    <t>Dívidendos Mensais</t>
  </si>
  <si>
    <t>Perfil</t>
  </si>
  <si>
    <t>Agressivo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</si>
  <si>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</si>
  <si>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</si>
  <si>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</si>
  <si>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</si>
  <si>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</si>
  <si>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</si>
  <si>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</si>
  <si>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</si>
  <si>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</si>
  <si>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</si>
  <si>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</si>
  <si>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</si>
  <si>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</si>
  <si>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</si>
  <si>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Sugestão Investimento (25%)</t>
  </si>
  <si>
    <t>Situação por Ano</t>
  </si>
  <si>
    <t>Valor em 1 ano</t>
  </si>
  <si>
    <t>Valor em 2 anos</t>
  </si>
  <si>
    <t>Valor em 3 anos</t>
  </si>
  <si>
    <t>Valor em 4 anos</t>
  </si>
  <si>
    <t>Valor em 5 anos</t>
  </si>
  <si>
    <t>Valor em 6 anos</t>
  </si>
  <si>
    <t>Valor em 7 anos</t>
  </si>
  <si>
    <t>Valor em 8 anos</t>
  </si>
  <si>
    <t>Valor em 10 anos</t>
  </si>
  <si>
    <t>Valor em 15 anos</t>
  </si>
  <si>
    <t>Valor em 20 anos</t>
  </si>
  <si>
    <t>Valor em 25 anos</t>
  </si>
  <si>
    <t>Valor em 30 anos</t>
  </si>
  <si>
    <t>Valor em 35 anos</t>
  </si>
  <si>
    <t>Valor em 9 anos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</si>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</sst>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9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6"/>
      <color rgb="FF31FD7A"/>
      <name val="Calibri Light"/>
      <family val="2"/>
      <scheme val="major"/>
    </font>
    <font>
      <b/>
      <i/>
      <sz val="14"/>
      <color rgb="FF31FD7A"/>
      <name val="Calibri Light"/>
      <family val="2"/>
      <scheme val="major"/>
    </font>
    <font>
      <b/>
      <i/>
      <sz val="14"/>
      <color rgb="FF02F85A"/>
      <name val="Calibri Light"/>
      <family val="2"/>
      <scheme val="major"/>
    </font>
    <font>
      <b/>
      <i/>
      <sz val="12"/>
      <color rgb="FF02F85A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3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2E2E2"/>
        <bgColor indexed="64"/>
      </patternFill>
    </fill>
  </fills>
  <borders count="4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/>
      <bottom style="thin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/>
      <bottom style="medium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thin">
        <color theme="0" tint="-4.9989318521683403E-2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medium">
        <color theme="1"/>
      </left>
      <right/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5" xfId="0" applyBorder="1"/>
    <xf numFmtId="9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left"/>
    </xf>
    <xf numFmtId="164" fontId="4" fillId="5" borderId="25" xfId="2" applyNumberFormat="1" applyFont="1" applyFill="1" applyBorder="1" applyAlignment="1">
      <alignment horizontal="center" vertical="center"/>
    </xf>
    <xf numFmtId="169" fontId="4" fillId="5" borderId="28" xfId="0" applyNumberFormat="1" applyFont="1" applyFill="1" applyBorder="1" applyAlignment="1">
      <alignment horizontal="center" vertical="center"/>
    </xf>
    <xf numFmtId="169" fontId="4" fillId="5" borderId="29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 indent="3"/>
    </xf>
    <xf numFmtId="0" fontId="5" fillId="0" borderId="14" xfId="0" applyFont="1" applyBorder="1" applyAlignment="1">
      <alignment horizontal="left" vertical="center" indent="3"/>
    </xf>
    <xf numFmtId="0" fontId="5" fillId="0" borderId="15" xfId="0" applyFont="1" applyBorder="1" applyAlignment="1">
      <alignment horizontal="left" vertical="center" indent="3"/>
    </xf>
    <xf numFmtId="0" fontId="5" fillId="0" borderId="16" xfId="0" applyFont="1" applyBorder="1" applyAlignment="1">
      <alignment horizontal="left" vertical="center" indent="3"/>
    </xf>
    <xf numFmtId="8" fontId="4" fillId="5" borderId="30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0" fontId="4" fillId="0" borderId="17" xfId="0" applyNumberFormat="1" applyFont="1" applyBorder="1" applyAlignment="1">
      <alignment horizontal="center" vertical="center"/>
    </xf>
    <xf numFmtId="0" fontId="5" fillId="7" borderId="23" xfId="0" applyFont="1" applyFill="1" applyBorder="1" applyAlignment="1">
      <alignment horizontal="left" vertical="center" indent="3"/>
    </xf>
    <xf numFmtId="0" fontId="5" fillId="7" borderId="31" xfId="0" applyFont="1" applyFill="1" applyBorder="1" applyAlignment="1">
      <alignment horizontal="left" vertical="center" indent="3"/>
    </xf>
    <xf numFmtId="0" fontId="5" fillId="7" borderId="26" xfId="0" applyFont="1" applyFill="1" applyBorder="1" applyAlignment="1">
      <alignment horizontal="left" vertical="center" indent="3"/>
    </xf>
    <xf numFmtId="0" fontId="5" fillId="7" borderId="15" xfId="0" applyFont="1" applyFill="1" applyBorder="1" applyAlignment="1">
      <alignment horizontal="left" vertical="center" indent="3"/>
    </xf>
    <xf numFmtId="0" fontId="5" fillId="7" borderId="16" xfId="0" applyFont="1" applyFill="1" applyBorder="1" applyAlignment="1">
      <alignment horizontal="left" vertical="center" indent="3"/>
    </xf>
    <xf numFmtId="0" fontId="5" fillId="7" borderId="18" xfId="0" applyFont="1" applyFill="1" applyBorder="1" applyAlignment="1">
      <alignment horizontal="left" vertical="center" indent="3"/>
    </xf>
    <xf numFmtId="0" fontId="5" fillId="7" borderId="19" xfId="0" applyFont="1" applyFill="1" applyBorder="1" applyAlignment="1">
      <alignment horizontal="left" vertical="center" indent="3"/>
    </xf>
    <xf numFmtId="0" fontId="5" fillId="7" borderId="21" xfId="0" applyFont="1" applyFill="1" applyBorder="1" applyAlignment="1">
      <alignment horizontal="left" vertical="center" indent="3"/>
    </xf>
    <xf numFmtId="0" fontId="5" fillId="7" borderId="22" xfId="0" applyFont="1" applyFill="1" applyBorder="1" applyAlignment="1">
      <alignment horizontal="left" vertical="center" indent="3"/>
    </xf>
    <xf numFmtId="0" fontId="5" fillId="7" borderId="23" xfId="0" applyFont="1" applyFill="1" applyBorder="1" applyAlignment="1">
      <alignment horizontal="left" vertical="center" indent="3"/>
    </xf>
    <xf numFmtId="0" fontId="5" fillId="7" borderId="24" xfId="0" applyFont="1" applyFill="1" applyBorder="1" applyAlignment="1">
      <alignment horizontal="left" vertical="center" indent="3"/>
    </xf>
    <xf numFmtId="0" fontId="5" fillId="7" borderId="26" xfId="0" applyFont="1" applyFill="1" applyBorder="1" applyAlignment="1">
      <alignment horizontal="left" vertical="center" indent="3"/>
    </xf>
    <xf numFmtId="0" fontId="5" fillId="7" borderId="27" xfId="0" applyFont="1" applyFill="1" applyBorder="1" applyAlignment="1">
      <alignment horizontal="left" vertical="center" indent="3"/>
    </xf>
    <xf numFmtId="169" fontId="5" fillId="7" borderId="32" xfId="0" applyNumberFormat="1" applyFont="1" applyFill="1" applyBorder="1" applyAlignment="1">
      <alignment horizontal="center" vertical="center"/>
    </xf>
    <xf numFmtId="169" fontId="5" fillId="7" borderId="33" xfId="0" applyNumberFormat="1" applyFont="1" applyFill="1" applyBorder="1" applyAlignment="1">
      <alignment horizontal="center" vertical="center"/>
    </xf>
    <xf numFmtId="169" fontId="5" fillId="7" borderId="24" xfId="0" applyNumberFormat="1" applyFont="1" applyFill="1" applyBorder="1" applyAlignment="1">
      <alignment horizontal="center" vertical="center"/>
    </xf>
    <xf numFmtId="169" fontId="5" fillId="7" borderId="25" xfId="0" applyNumberFormat="1" applyFont="1" applyFill="1" applyBorder="1" applyAlignment="1">
      <alignment horizontal="center" vertical="center"/>
    </xf>
    <xf numFmtId="169" fontId="5" fillId="7" borderId="27" xfId="0" applyNumberFormat="1" applyFont="1" applyFill="1" applyBorder="1" applyAlignment="1">
      <alignment horizontal="center" vertical="center"/>
    </xf>
    <xf numFmtId="169" fontId="5" fillId="7" borderId="28" xfId="0" applyNumberFormat="1" applyFont="1" applyFill="1" applyBorder="1" applyAlignment="1">
      <alignment horizontal="center" vertical="center"/>
    </xf>
    <xf numFmtId="8" fontId="5" fillId="7" borderId="17" xfId="0" applyNumberFormat="1" applyFont="1" applyFill="1" applyBorder="1" applyAlignment="1">
      <alignment horizontal="center" vertical="center"/>
    </xf>
    <xf numFmtId="8" fontId="5" fillId="7" borderId="20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34" xfId="0" applyBorder="1"/>
    <xf numFmtId="0" fontId="6" fillId="4" borderId="3" xfId="0" applyFont="1" applyFill="1" applyBorder="1" applyAlignment="1">
      <alignment horizontal="left" vertical="center" indent="3"/>
    </xf>
    <xf numFmtId="0" fontId="6" fillId="4" borderId="6" xfId="0" applyFont="1" applyFill="1" applyBorder="1" applyAlignment="1">
      <alignment horizontal="left" vertical="center" indent="3"/>
    </xf>
    <xf numFmtId="0" fontId="6" fillId="4" borderId="4" xfId="0" applyFont="1" applyFill="1" applyBorder="1" applyAlignment="1">
      <alignment horizontal="left" vertical="center" indent="3"/>
    </xf>
    <xf numFmtId="0" fontId="6" fillId="3" borderId="3" xfId="0" applyFont="1" applyFill="1" applyBorder="1" applyAlignment="1">
      <alignment horizontal="left" vertical="center" indent="3"/>
    </xf>
    <xf numFmtId="0" fontId="6" fillId="3" borderId="6" xfId="0" applyFont="1" applyFill="1" applyBorder="1" applyAlignment="1">
      <alignment horizontal="left" vertical="center" indent="3"/>
    </xf>
    <xf numFmtId="0" fontId="6" fillId="3" borderId="4" xfId="0" applyFont="1" applyFill="1" applyBorder="1" applyAlignment="1">
      <alignment horizontal="left" vertical="center" indent="3"/>
    </xf>
    <xf numFmtId="0" fontId="6" fillId="3" borderId="8" xfId="0" applyFont="1" applyFill="1" applyBorder="1" applyAlignment="1">
      <alignment horizontal="left" vertical="center" indent="3"/>
    </xf>
    <xf numFmtId="0" fontId="7" fillId="3" borderId="9" xfId="0" applyFont="1" applyFill="1" applyBorder="1" applyAlignment="1">
      <alignment horizontal="center" vertical="center"/>
    </xf>
    <xf numFmtId="0" fontId="0" fillId="0" borderId="0" xfId="0" applyBorder="1" applyAlignment="1"/>
    <xf numFmtId="9" fontId="0" fillId="0" borderId="0" xfId="0" applyNumberFormat="1" applyBorder="1" applyAlignment="1">
      <alignment horizontal="center"/>
    </xf>
    <xf numFmtId="0" fontId="0" fillId="0" borderId="7" xfId="0" applyBorder="1" applyAlignment="1"/>
    <xf numFmtId="0" fontId="0" fillId="0" borderId="35" xfId="0" applyBorder="1"/>
    <xf numFmtId="0" fontId="0" fillId="0" borderId="35" xfId="0" applyBorder="1" applyAlignment="1"/>
    <xf numFmtId="0" fontId="0" fillId="2" borderId="3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6" xfId="0" applyBorder="1"/>
    <xf numFmtId="9" fontId="0" fillId="0" borderId="37" xfId="0" applyNumberFormat="1" applyBorder="1" applyAlignment="1">
      <alignment horizontal="center"/>
    </xf>
    <xf numFmtId="0" fontId="0" fillId="0" borderId="34" xfId="0" applyBorder="1" applyAlignment="1"/>
    <xf numFmtId="9" fontId="0" fillId="0" borderId="12" xfId="0" applyNumberFormat="1" applyBorder="1" applyAlignment="1">
      <alignment horizontal="center"/>
    </xf>
    <xf numFmtId="0" fontId="5" fillId="7" borderId="38" xfId="0" applyFont="1" applyFill="1" applyBorder="1" applyAlignment="1">
      <alignment horizontal="left" vertical="center" indent="3"/>
    </xf>
    <xf numFmtId="169" fontId="5" fillId="7" borderId="39" xfId="0" applyNumberFormat="1" applyFont="1" applyFill="1" applyBorder="1" applyAlignment="1">
      <alignment horizontal="center" vertical="center"/>
    </xf>
    <xf numFmtId="169" fontId="5" fillId="7" borderId="40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 indent="3"/>
    </xf>
    <xf numFmtId="169" fontId="2" fillId="2" borderId="34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indent="3"/>
    </xf>
    <xf numFmtId="169" fontId="0" fillId="2" borderId="10" xfId="0" applyNumberFormat="1" applyFill="1" applyBorder="1" applyAlignment="1">
      <alignment horizontal="center"/>
    </xf>
    <xf numFmtId="0" fontId="2" fillId="2" borderId="34" xfId="0" applyFont="1" applyFill="1" applyBorder="1"/>
    <xf numFmtId="169" fontId="2" fillId="2" borderId="12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indent="3"/>
    </xf>
    <xf numFmtId="169" fontId="2" fillId="2" borderId="12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3"/>
    </xf>
    <xf numFmtId="0" fontId="8" fillId="4" borderId="7" xfId="0" applyFont="1" applyFill="1" applyBorder="1" applyAlignment="1">
      <alignment horizontal="left" vertical="center" indent="3"/>
    </xf>
    <xf numFmtId="0" fontId="8" fillId="4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2F85A"/>
      <color rgb="FFCCFFCC"/>
      <color rgb="FF003E00"/>
      <color rgb="FF76FEA7"/>
      <color rgb="FF31FD7A"/>
      <color rgb="FFFFFFFF"/>
      <color rgb="FF015334"/>
      <color rgb="FF003300"/>
      <color rgb="FFE2E2E2"/>
      <color rgb="FFCB6C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22860</xdr:colOff>
      <xdr:row>0</xdr:row>
      <xdr:rowOff>182880</xdr:rowOff>
    </xdr:from>
    <xdr:to>
      <xdr:col>3</xdr:col>
      <xdr:colOff>1280160</xdr:colOff>
      <xdr:row>7</xdr:row>
      <xdr:rowOff>175260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182880"/>
          <a:ext cx="6515100" cy="1280160"/>
        </a:xfrm>
        <a:prstGeom prst="rect">
          <a:avLst/>
        </a:prstGeom>
      </xdr:spPr>
    </xdr:pic>
    <xdr:clientData/>
  </xdr:twoCellAnchor>
  <xdr:twoCellAnchor editAs="absolute">
    <xdr:from>
      <xdr:col>3</xdr:col>
      <xdr:colOff>487680</xdr:colOff>
      <xdr:row>10</xdr:row>
      <xdr:rowOff>76201</xdr:rowOff>
    </xdr:from>
    <xdr:to>
      <xdr:col>3</xdr:col>
      <xdr:colOff>952500</xdr:colOff>
      <xdr:row>10</xdr:row>
      <xdr:rowOff>298142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560" y="1927861"/>
          <a:ext cx="464820" cy="221941"/>
        </a:xfrm>
        <a:prstGeom prst="rect">
          <a:avLst/>
        </a:prstGeom>
      </xdr:spPr>
    </xdr:pic>
    <xdr:clientData/>
  </xdr:twoCellAnchor>
  <xdr:twoCellAnchor editAs="absolute">
    <xdr:from>
      <xdr:col>3</xdr:col>
      <xdr:colOff>472440</xdr:colOff>
      <xdr:row>15</xdr:row>
      <xdr:rowOff>99061</xdr:rowOff>
    </xdr:from>
    <xdr:to>
      <xdr:col>3</xdr:col>
      <xdr:colOff>937260</xdr:colOff>
      <xdr:row>15</xdr:row>
      <xdr:rowOff>321002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9320" y="3169921"/>
          <a:ext cx="464820" cy="221941"/>
        </a:xfrm>
        <a:prstGeom prst="rect">
          <a:avLst/>
        </a:prstGeom>
      </xdr:spPr>
    </xdr:pic>
    <xdr:clientData/>
  </xdr:twoCellAnchor>
  <xdr:twoCellAnchor>
    <xdr:from>
      <xdr:col>2</xdr:col>
      <xdr:colOff>1455420</xdr:colOff>
      <xdr:row>39</xdr:row>
      <xdr:rowOff>121920</xdr:rowOff>
    </xdr:from>
    <xdr:to>
      <xdr:col>2</xdr:col>
      <xdr:colOff>1790700</xdr:colOff>
      <xdr:row>39</xdr:row>
      <xdr:rowOff>205740</xdr:rowOff>
    </xdr:to>
    <xdr:cxnSp macro="">
      <xdr:nvCxnSpPr>
        <xdr:cNvPr id="8" name="Conector Angulado 7"/>
        <xdr:cNvCxnSpPr/>
      </xdr:nvCxnSpPr>
      <xdr:spPr>
        <a:xfrm>
          <a:off x="5151120" y="8869680"/>
          <a:ext cx="335280" cy="83820"/>
        </a:xfrm>
        <a:prstGeom prst="bentConnector3">
          <a:avLst>
            <a:gd name="adj1" fmla="val 43182"/>
          </a:avLst>
        </a:prstGeom>
        <a:ln>
          <a:solidFill>
            <a:srgbClr val="CCFFCC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419100</xdr:colOff>
      <xdr:row>39</xdr:row>
      <xdr:rowOff>15240</xdr:rowOff>
    </xdr:from>
    <xdr:ext cx="1105174" cy="233205"/>
    <xdr:sp macro="" textlink="">
      <xdr:nvSpPr>
        <xdr:cNvPr id="15" name="CaixaDeTexto 14"/>
        <xdr:cNvSpPr txBox="1"/>
      </xdr:nvSpPr>
      <xdr:spPr>
        <a:xfrm>
          <a:off x="4114800" y="8763000"/>
          <a:ext cx="11051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rgbClr val="CCFFCC"/>
              </a:solidFill>
              <a:latin typeface="+mj-lt"/>
            </a:rPr>
            <a:t>Filtre aqui seu perfil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showRowColHeaders="0" tabSelected="1" zoomScaleNormal="100" workbookViewId="0">
      <selection activeCell="C1" sqref="C1"/>
    </sheetView>
  </sheetViews>
  <sheetFormatPr defaultColWidth="0" defaultRowHeight="14.4" zeroHeight="1" x14ac:dyDescent="0.3"/>
  <cols>
    <col min="1" max="1" width="3.77734375" customWidth="1"/>
    <col min="2" max="2" width="50.109375" customWidth="1"/>
    <col min="3" max="3" width="26.5546875" bestFit="1" customWidth="1"/>
    <col min="4" max="4" width="19.109375" style="5" customWidth="1"/>
    <col min="5" max="5" width="3.77734375" customWidth="1"/>
    <col min="6" max="6" width="10.44140625" hidden="1" customWidth="1"/>
    <col min="7" max="9" width="15.44140625" hidden="1" customWidth="1"/>
    <col min="10" max="11" width="8.88671875" hidden="1" customWidth="1"/>
    <col min="12" max="16384" width="8.88671875" hidden="1"/>
  </cols>
  <sheetData>
    <row r="1" spans="1:5" ht="15" customHeight="1" x14ac:dyDescent="0.3">
      <c r="A1" s="37"/>
      <c r="B1" s="37"/>
      <c r="C1" s="37"/>
      <c r="D1" s="37"/>
      <c r="E1" s="37"/>
    </row>
    <row r="2" spans="1:5" x14ac:dyDescent="0.3">
      <c r="A2" s="37"/>
      <c r="B2" s="37"/>
      <c r="C2" s="37"/>
      <c r="D2" s="37"/>
      <c r="E2" s="37"/>
    </row>
    <row r="3" spans="1:5" x14ac:dyDescent="0.3">
      <c r="A3" s="37"/>
      <c r="B3" s="37"/>
      <c r="C3" s="37"/>
      <c r="D3" s="37"/>
      <c r="E3" s="37"/>
    </row>
    <row r="4" spans="1:5" x14ac:dyDescent="0.3">
      <c r="A4" s="37"/>
      <c r="B4" s="37"/>
      <c r="C4" s="37"/>
      <c r="D4" s="37"/>
      <c r="E4" s="37"/>
    </row>
    <row r="5" spans="1:5" x14ac:dyDescent="0.3">
      <c r="A5" s="37"/>
      <c r="B5" s="37"/>
      <c r="C5" s="37"/>
      <c r="D5" s="37"/>
      <c r="E5" s="37"/>
    </row>
    <row r="6" spans="1:5" x14ac:dyDescent="0.3">
      <c r="A6" s="37"/>
      <c r="B6" s="37"/>
      <c r="C6" s="37"/>
      <c r="D6" s="37"/>
      <c r="E6" s="37"/>
    </row>
    <row r="7" spans="1:5" x14ac:dyDescent="0.3">
      <c r="A7" s="37"/>
      <c r="B7" s="37"/>
      <c r="C7" s="37"/>
      <c r="D7" s="37"/>
      <c r="E7" s="37"/>
    </row>
    <row r="8" spans="1:5" x14ac:dyDescent="0.3">
      <c r="A8" s="37"/>
      <c r="B8" s="37"/>
      <c r="C8" s="37"/>
      <c r="D8" s="37"/>
      <c r="E8" s="37"/>
    </row>
    <row r="9" spans="1:5" ht="15" customHeight="1" thickBot="1" x14ac:dyDescent="0.35">
      <c r="A9" s="37"/>
      <c r="B9" s="37"/>
      <c r="C9" s="37"/>
      <c r="D9" s="37"/>
      <c r="E9" s="37"/>
    </row>
    <row r="10" spans="1:5" ht="15" thickBot="1" x14ac:dyDescent="0.35">
      <c r="B10" s="39"/>
      <c r="C10" s="39"/>
      <c r="D10" s="39"/>
    </row>
    <row r="11" spans="1:5" ht="30" customHeight="1" thickBot="1" x14ac:dyDescent="0.35">
      <c r="B11" s="43" t="s">
        <v>4</v>
      </c>
      <c r="C11" s="44"/>
      <c r="D11" s="45"/>
    </row>
    <row r="12" spans="1:5" ht="18" customHeight="1" x14ac:dyDescent="0.3">
      <c r="B12" s="23" t="s">
        <v>3</v>
      </c>
      <c r="C12" s="24"/>
      <c r="D12" s="8">
        <v>1518</v>
      </c>
    </row>
    <row r="13" spans="1:5" ht="18" customHeight="1" x14ac:dyDescent="0.3">
      <c r="B13" s="25" t="s">
        <v>2</v>
      </c>
      <c r="C13" s="26"/>
      <c r="D13" s="6">
        <v>8.9999999999999993E-3</v>
      </c>
    </row>
    <row r="14" spans="1:5" ht="18" customHeight="1" thickBot="1" x14ac:dyDescent="0.35">
      <c r="B14" s="27" t="s">
        <v>26</v>
      </c>
      <c r="C14" s="28"/>
      <c r="D14" s="7">
        <f>D12*25%</f>
        <v>379.5</v>
      </c>
    </row>
    <row r="15" spans="1:5" ht="12" customHeight="1" thickBot="1" x14ac:dyDescent="0.35">
      <c r="B15" s="40"/>
      <c r="C15" s="40"/>
      <c r="D15" s="41"/>
    </row>
    <row r="16" spans="1:5" ht="30" customHeight="1" thickBot="1" x14ac:dyDescent="0.35">
      <c r="B16" s="46" t="s">
        <v>0</v>
      </c>
      <c r="C16" s="47"/>
      <c r="D16" s="48"/>
    </row>
    <row r="17" spans="1:4" ht="18" customHeight="1" thickBot="1" x14ac:dyDescent="0.35">
      <c r="B17" s="9" t="s">
        <v>5</v>
      </c>
      <c r="C17" s="10"/>
      <c r="D17" s="13">
        <v>379.5</v>
      </c>
    </row>
    <row r="18" spans="1:4" ht="18" customHeight="1" thickBot="1" x14ac:dyDescent="0.35">
      <c r="B18" s="11" t="s">
        <v>6</v>
      </c>
      <c r="C18" s="12"/>
      <c r="D18" s="14">
        <v>10</v>
      </c>
    </row>
    <row r="19" spans="1:4" ht="18" customHeight="1" thickBot="1" x14ac:dyDescent="0.35">
      <c r="B19" s="11" t="s">
        <v>7</v>
      </c>
      <c r="C19" s="12"/>
      <c r="D19" s="15">
        <v>1.0789999999999999E-2</v>
      </c>
    </row>
    <row r="20" spans="1:4" ht="18" customHeight="1" thickBot="1" x14ac:dyDescent="0.35">
      <c r="B20" s="19" t="s">
        <v>8</v>
      </c>
      <c r="C20" s="20"/>
      <c r="D20" s="35">
        <f>FV(taxa_mensal,(qtd_anos*12),aporte*-1,)</f>
        <v>92326.358655200354</v>
      </c>
    </row>
    <row r="21" spans="1:4" ht="18" customHeight="1" thickBot="1" x14ac:dyDescent="0.35">
      <c r="B21" s="21" t="s">
        <v>9</v>
      </c>
      <c r="C21" s="22"/>
      <c r="D21" s="36">
        <f>patrimonio_acumulado*rendimento_carteira</f>
        <v>830.93722789680317</v>
      </c>
    </row>
    <row r="22" spans="1:4" ht="12" customHeight="1" thickBot="1" x14ac:dyDescent="0.35">
      <c r="B22" s="40"/>
      <c r="C22" s="40"/>
      <c r="D22" s="41"/>
    </row>
    <row r="23" spans="1:4" ht="30" customHeight="1" thickBot="1" x14ac:dyDescent="0.35">
      <c r="B23" s="46" t="s">
        <v>27</v>
      </c>
      <c r="C23" s="49"/>
      <c r="D23" s="50" t="s">
        <v>1</v>
      </c>
    </row>
    <row r="24" spans="1:4" ht="18" customHeight="1" x14ac:dyDescent="0.3">
      <c r="A24" s="1">
        <v>1</v>
      </c>
      <c r="B24" s="17" t="s">
        <v>28</v>
      </c>
      <c r="C24" s="29">
        <f>FV($D$19,A24*12,$D$17*-1)</f>
        <v>4834.2174872112146</v>
      </c>
      <c r="D24" s="30">
        <f>C24*rendimento_carteira</f>
        <v>43.507957384900926</v>
      </c>
    </row>
    <row r="25" spans="1:4" ht="18" customHeight="1" x14ac:dyDescent="0.3">
      <c r="A25" s="1">
        <v>2</v>
      </c>
      <c r="B25" s="16" t="s">
        <v>29</v>
      </c>
      <c r="C25" s="31">
        <f>FV($D$19,A25*12,$D$17*-1)</f>
        <v>10332.884559456359</v>
      </c>
      <c r="D25" s="32">
        <f>C25*rendimento_carteira</f>
        <v>92.995961035107229</v>
      </c>
    </row>
    <row r="26" spans="1:4" ht="18" customHeight="1" x14ac:dyDescent="0.3">
      <c r="A26" s="1">
        <v>3</v>
      </c>
      <c r="B26" s="16" t="s">
        <v>30</v>
      </c>
      <c r="C26" s="31">
        <f>FV($D$19,A26*12,$D$17*-1)</f>
        <v>16587.32794173689</v>
      </c>
      <c r="D26" s="32">
        <f>C26*rendimento_carteira</f>
        <v>149.285951475632</v>
      </c>
    </row>
    <row r="27" spans="1:4" ht="18" customHeight="1" x14ac:dyDescent="0.3">
      <c r="A27" s="1">
        <v>4</v>
      </c>
      <c r="B27" s="16" t="s">
        <v>31</v>
      </c>
      <c r="C27" s="31">
        <f>FV($D$19,A27*12,$D$17*-1)</f>
        <v>23701.426960316054</v>
      </c>
      <c r="D27" s="32">
        <f>C27*rendimento_carteira</f>
        <v>213.31284264284446</v>
      </c>
    </row>
    <row r="28" spans="1:4" ht="18" customHeight="1" x14ac:dyDescent="0.3">
      <c r="A28" s="1">
        <v>5</v>
      </c>
      <c r="B28" s="64" t="s">
        <v>32</v>
      </c>
      <c r="C28" s="31">
        <f t="shared" ref="C28:C38" si="0">FV($D$19,A28*12,$D$17*-1)</f>
        <v>31793.338862426062</v>
      </c>
      <c r="D28" s="32">
        <f>C28*rendimento_carteira</f>
        <v>286.14004976183452</v>
      </c>
    </row>
    <row r="29" spans="1:4" ht="18" customHeight="1" x14ac:dyDescent="0.3">
      <c r="A29" s="1">
        <v>6</v>
      </c>
      <c r="B29" s="64" t="s">
        <v>33</v>
      </c>
      <c r="C29" s="31">
        <f t="shared" si="0"/>
        <v>40997.46127631217</v>
      </c>
      <c r="D29" s="32">
        <f>C29*rendimento_carteira</f>
        <v>368.97715148680948</v>
      </c>
    </row>
    <row r="30" spans="1:4" ht="18" customHeight="1" x14ac:dyDescent="0.3">
      <c r="A30" s="1">
        <v>7</v>
      </c>
      <c r="B30" s="64" t="s">
        <v>34</v>
      </c>
      <c r="C30" s="31">
        <f t="shared" si="0"/>
        <v>51466.664405885356</v>
      </c>
      <c r="D30" s="32">
        <f>C30*rendimento_carteira</f>
        <v>463.19997965296818</v>
      </c>
    </row>
    <row r="31" spans="1:4" ht="18" customHeight="1" x14ac:dyDescent="0.3">
      <c r="A31" s="1">
        <v>8</v>
      </c>
      <c r="B31" s="64" t="s">
        <v>35</v>
      </c>
      <c r="C31" s="31">
        <f t="shared" si="0"/>
        <v>63374.830034246283</v>
      </c>
      <c r="D31" s="32">
        <f>C31*rendimento_carteira</f>
        <v>570.3734703082165</v>
      </c>
    </row>
    <row r="32" spans="1:4" ht="18" customHeight="1" x14ac:dyDescent="0.3">
      <c r="A32" s="1">
        <v>9</v>
      </c>
      <c r="B32" s="64" t="s">
        <v>42</v>
      </c>
      <c r="C32" s="65">
        <f t="shared" si="0"/>
        <v>76919.739506096186</v>
      </c>
      <c r="D32" s="66">
        <f>C32*rendimento_carteira</f>
        <v>692.27765555486565</v>
      </c>
    </row>
    <row r="33" spans="1:4" ht="18" customHeight="1" x14ac:dyDescent="0.3">
      <c r="A33" s="1">
        <v>10</v>
      </c>
      <c r="B33" s="64" t="s">
        <v>36</v>
      </c>
      <c r="C33" s="65">
        <f t="shared" si="0"/>
        <v>92326.358655200354</v>
      </c>
      <c r="D33" s="66">
        <f>C33*rendimento_carteira</f>
        <v>830.93722789680317</v>
      </c>
    </row>
    <row r="34" spans="1:4" ht="18" customHeight="1" x14ac:dyDescent="0.3">
      <c r="A34" s="1">
        <v>15</v>
      </c>
      <c r="B34" s="64" t="s">
        <v>37</v>
      </c>
      <c r="C34" s="65">
        <f t="shared" si="0"/>
        <v>207578.37735912058</v>
      </c>
      <c r="D34" s="66">
        <f>C34*rendimento_carteira</f>
        <v>1868.2053962320851</v>
      </c>
    </row>
    <row r="35" spans="1:4" ht="18" customHeight="1" x14ac:dyDescent="0.3">
      <c r="A35" s="1">
        <v>20</v>
      </c>
      <c r="B35" s="64" t="s">
        <v>38</v>
      </c>
      <c r="C35" s="65">
        <f t="shared" si="0"/>
        <v>427012.79283684207</v>
      </c>
      <c r="D35" s="66">
        <f>C35*rendimento_carteira</f>
        <v>3843.1151355315783</v>
      </c>
    </row>
    <row r="36" spans="1:4" ht="18" customHeight="1" x14ac:dyDescent="0.3">
      <c r="A36" s="1">
        <v>25</v>
      </c>
      <c r="B36" s="64" t="s">
        <v>39</v>
      </c>
      <c r="C36" s="65">
        <f t="shared" si="0"/>
        <v>844805.58499390911</v>
      </c>
      <c r="D36" s="66">
        <f>C36*rendimento_carteira</f>
        <v>7603.2502649451817</v>
      </c>
    </row>
    <row r="37" spans="1:4" ht="18" customHeight="1" x14ac:dyDescent="0.3">
      <c r="A37" s="1">
        <v>30</v>
      </c>
      <c r="B37" s="64" t="s">
        <v>40</v>
      </c>
      <c r="C37" s="65">
        <f t="shared" si="0"/>
        <v>1640263.3840742891</v>
      </c>
      <c r="D37" s="66">
        <f>C37*rendimento_carteira</f>
        <v>14762.370456668601</v>
      </c>
    </row>
    <row r="38" spans="1:4" ht="18" customHeight="1" thickBot="1" x14ac:dyDescent="0.35">
      <c r="A38" s="1">
        <v>35</v>
      </c>
      <c r="B38" s="18" t="s">
        <v>41</v>
      </c>
      <c r="C38" s="33">
        <f t="shared" si="0"/>
        <v>3154777.5690866588</v>
      </c>
      <c r="D38" s="34">
        <f>C38*rendimento_carteira</f>
        <v>28392.998121779925</v>
      </c>
    </row>
    <row r="39" spans="1:4" ht="15" thickBot="1" x14ac:dyDescent="0.35">
      <c r="D39"/>
    </row>
    <row r="40" spans="1:4" ht="30" customHeight="1" x14ac:dyDescent="0.3">
      <c r="B40" s="75" t="s">
        <v>10</v>
      </c>
      <c r="C40" s="76"/>
      <c r="D40" s="77" t="s">
        <v>12</v>
      </c>
    </row>
    <row r="41" spans="1:4" ht="16.2" thickBot="1" x14ac:dyDescent="0.35">
      <c r="B41" s="67" t="s">
        <v>13</v>
      </c>
      <c r="C41" s="68"/>
      <c r="D41" s="74">
        <f>aporte</f>
        <v>379.5</v>
      </c>
    </row>
    <row r="42" spans="1:4" ht="15" thickBot="1" x14ac:dyDescent="0.35"/>
    <row r="43" spans="1:4" ht="30" customHeight="1" x14ac:dyDescent="0.3">
      <c r="B43" s="75" t="s">
        <v>14</v>
      </c>
      <c r="C43" s="78" t="s">
        <v>15</v>
      </c>
      <c r="D43" s="79" t="s">
        <v>16</v>
      </c>
    </row>
    <row r="44" spans="1:4" x14ac:dyDescent="0.3">
      <c r="B44" s="69" t="s">
        <v>17</v>
      </c>
      <c r="C44" s="52">
        <f>VLOOKUP(seu_perfil&amp;"-"&amp;B44,Dashboard_Keys!$A:$D,4,FALSE)</f>
        <v>0.3</v>
      </c>
      <c r="D44" s="70">
        <f>papel*aporte</f>
        <v>113.85</v>
      </c>
    </row>
    <row r="45" spans="1:4" x14ac:dyDescent="0.3">
      <c r="B45" s="69" t="s">
        <v>18</v>
      </c>
      <c r="C45" s="52">
        <f>VLOOKUP(seu_perfil&amp;"-"&amp;B45,Dashboard_Keys!$A:$D,4,FALSE)</f>
        <v>0.5</v>
      </c>
      <c r="D45" s="70">
        <f>tijolo*aporte</f>
        <v>189.75</v>
      </c>
    </row>
    <row r="46" spans="1:4" x14ac:dyDescent="0.3">
      <c r="B46" s="69" t="s">
        <v>19</v>
      </c>
      <c r="C46" s="52">
        <f>VLOOKUP(seu_perfil&amp;"-"&amp;B46,Dashboard_Keys!$A:$D,4,FALSE)</f>
        <v>0.1</v>
      </c>
      <c r="D46" s="70">
        <f>hibridos*aporte</f>
        <v>37.950000000000003</v>
      </c>
    </row>
    <row r="47" spans="1:4" x14ac:dyDescent="0.3">
      <c r="B47" s="69" t="s">
        <v>20</v>
      </c>
      <c r="C47" s="52">
        <f>VLOOKUP(seu_perfil&amp;"-"&amp;B47,Dashboard_Keys!$A:$D,4,FALSE)</f>
        <v>0.1</v>
      </c>
      <c r="D47" s="70">
        <f>fofs*aporte</f>
        <v>37.950000000000003</v>
      </c>
    </row>
    <row r="48" spans="1:4" x14ac:dyDescent="0.3">
      <c r="B48" s="69" t="s">
        <v>21</v>
      </c>
      <c r="C48" s="52">
        <f>VLOOKUP(seu_perfil&amp;"-"&amp;B48,Dashboard_Keys!$A:$D,4,FALSE)</f>
        <v>0</v>
      </c>
      <c r="D48" s="70">
        <f>desenvolvimento*aporte</f>
        <v>0</v>
      </c>
    </row>
    <row r="49" spans="2:4" x14ac:dyDescent="0.3">
      <c r="B49" s="69" t="s">
        <v>22</v>
      </c>
      <c r="C49" s="52">
        <f>VLOOKUP(seu_perfil&amp;"-"&amp;B49,Dashboard_Keys!$A:$D,4,FALSE)</f>
        <v>0</v>
      </c>
      <c r="D49" s="70">
        <f>hotelarias*aporte</f>
        <v>0</v>
      </c>
    </row>
    <row r="50" spans="2:4" ht="15" thickBot="1" x14ac:dyDescent="0.35">
      <c r="B50" s="73" t="s">
        <v>43</v>
      </c>
      <c r="C50" s="71"/>
      <c r="D50" s="72">
        <f>SUM(D44:D49)</f>
        <v>379.5</v>
      </c>
    </row>
    <row r="51" spans="2:4" x14ac:dyDescent="0.3"/>
  </sheetData>
  <mergeCells count="11">
    <mergeCell ref="B21:C21"/>
    <mergeCell ref="B12:C12"/>
    <mergeCell ref="B13:C13"/>
    <mergeCell ref="B14:C14"/>
    <mergeCell ref="B16:D16"/>
    <mergeCell ref="B11:D11"/>
    <mergeCell ref="B23:C23"/>
    <mergeCell ref="B17:C17"/>
    <mergeCell ref="B18:C18"/>
    <mergeCell ref="B19:C19"/>
    <mergeCell ref="B20:C20"/>
  </mergeCells>
  <conditionalFormatting sqref="D24:D3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{F19A6CA8-7BA5-4427-BAB8-D7BEBD038790}</x14:id>
        </ext>
      </extLst>
    </cfRule>
  </conditionalFormatting>
  <conditionalFormatting sqref="C24:C3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{3E9A08EF-A030-43C2-BA30-EEFE38E5F53C}</x14:id>
        </ext>
      </extLst>
    </cfRule>
  </conditionalFormatting>
  <conditionalFormatting sqref="D44:D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{46811B47-25E7-46D4-9C7F-27CDFC2F2119}</x14:id>
        </ext>
      </extLst>
    </cfRule>
  </conditionalFormatting>
  <conditionalFormatting sqref="C44:C49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D40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9A6CA8-7BA5-4427-BAB8-D7BEBD0387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D24:D38</xm:sqref>
        </x14:conditionalFormatting>
        <x14:conditionalFormatting xmlns:xm="http://schemas.microsoft.com/office/excel/2006/main">
          <x14:cfRule type="dataBar" id="{3E9A08EF-A030-43C2-BA30-EEFE38E5F5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C24:C38</xm:sqref>
        </x14:conditionalFormatting>
        <x14:conditionalFormatting xmlns:xm="http://schemas.microsoft.com/office/excel/2006/main">
          <x14:cfRule type="dataBar" id="{46811B47-25E7-46D4-9C7F-27CDFC2F21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D44:D49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D3" sqref="D3:D8"/>
    </sheetView>
  </sheetViews>
  <sheetFormatPr defaultRowHeight="14.4" x14ac:dyDescent="0.3"/>
  <cols>
    <col min="1" max="1" width="26.5546875" bestFit="1" customWidth="1"/>
    <col min="2" max="2" width="14" customWidth="1"/>
    <col min="3" max="3" width="19.33203125" bestFit="1" customWidth="1"/>
  </cols>
  <sheetData>
    <row r="1" spans="1:4" ht="15" thickBot="1" x14ac:dyDescent="0.35"/>
    <row r="2" spans="1:4" ht="15" thickBot="1" x14ac:dyDescent="0.35">
      <c r="A2" s="56" t="s">
        <v>24</v>
      </c>
      <c r="B2" s="57" t="s">
        <v>10</v>
      </c>
      <c r="C2" s="57" t="s">
        <v>14</v>
      </c>
      <c r="D2" s="58" t="s">
        <v>23</v>
      </c>
    </row>
    <row r="3" spans="1:4" x14ac:dyDescent="0.3">
      <c r="A3" s="38" t="str">
        <f>B3&amp;"-"&amp;C3</f>
        <v>Conservador-Papel</v>
      </c>
      <c r="B3" s="39" t="s">
        <v>12</v>
      </c>
      <c r="C3" s="53" t="s">
        <v>17</v>
      </c>
      <c r="D3" s="59">
        <v>0.3</v>
      </c>
    </row>
    <row r="4" spans="1:4" x14ac:dyDescent="0.3">
      <c r="A4" s="2" t="str">
        <f t="shared" ref="A4:A20" si="0">B4&amp;"-"&amp;C4</f>
        <v>Conservador-Tijolo</v>
      </c>
      <c r="B4" s="40" t="s">
        <v>12</v>
      </c>
      <c r="C4" s="51" t="s">
        <v>18</v>
      </c>
      <c r="D4" s="3">
        <v>0.5</v>
      </c>
    </row>
    <row r="5" spans="1:4" x14ac:dyDescent="0.3">
      <c r="A5" s="2" t="str">
        <f t="shared" si="0"/>
        <v>Conservador-Híbridos</v>
      </c>
      <c r="B5" s="40" t="s">
        <v>12</v>
      </c>
      <c r="C5" s="51" t="s">
        <v>19</v>
      </c>
      <c r="D5" s="3">
        <v>0.1</v>
      </c>
    </row>
    <row r="6" spans="1:4" x14ac:dyDescent="0.3">
      <c r="A6" s="2" t="str">
        <f t="shared" si="0"/>
        <v>Conservador-FOFs</v>
      </c>
      <c r="B6" s="40" t="s">
        <v>12</v>
      </c>
      <c r="C6" s="51" t="s">
        <v>20</v>
      </c>
      <c r="D6" s="3">
        <v>0.1</v>
      </c>
    </row>
    <row r="7" spans="1:4" x14ac:dyDescent="0.3">
      <c r="A7" s="2" t="str">
        <f t="shared" si="0"/>
        <v>Conservador-Desenvolvimento</v>
      </c>
      <c r="B7" s="40" t="s">
        <v>12</v>
      </c>
      <c r="C7" s="51" t="s">
        <v>21</v>
      </c>
      <c r="D7" s="3">
        <v>0</v>
      </c>
    </row>
    <row r="8" spans="1:4" ht="15" thickBot="1" x14ac:dyDescent="0.35">
      <c r="A8" s="60" t="str">
        <f t="shared" si="0"/>
        <v>Conservador-Hotelarias</v>
      </c>
      <c r="B8" s="54" t="s">
        <v>12</v>
      </c>
      <c r="C8" s="55" t="s">
        <v>22</v>
      </c>
      <c r="D8" s="61">
        <v>0</v>
      </c>
    </row>
    <row r="9" spans="1:4" ht="15" thickTop="1" x14ac:dyDescent="0.3">
      <c r="A9" s="2" t="str">
        <f t="shared" si="0"/>
        <v>Moderado-Papel</v>
      </c>
      <c r="B9" s="40" t="s">
        <v>25</v>
      </c>
      <c r="C9" s="51" t="s">
        <v>17</v>
      </c>
      <c r="D9" s="3">
        <v>0.32</v>
      </c>
    </row>
    <row r="10" spans="1:4" x14ac:dyDescent="0.3">
      <c r="A10" s="2" t="str">
        <f t="shared" si="0"/>
        <v>Moderado-Tijolo</v>
      </c>
      <c r="B10" s="40" t="s">
        <v>25</v>
      </c>
      <c r="C10" s="51" t="s">
        <v>18</v>
      </c>
      <c r="D10" s="3">
        <v>0.35</v>
      </c>
    </row>
    <row r="11" spans="1:4" x14ac:dyDescent="0.3">
      <c r="A11" s="2" t="str">
        <f t="shared" si="0"/>
        <v>Moderado-Híbridos</v>
      </c>
      <c r="B11" s="40" t="s">
        <v>25</v>
      </c>
      <c r="C11" s="51" t="s">
        <v>19</v>
      </c>
      <c r="D11" s="3">
        <v>0.08</v>
      </c>
    </row>
    <row r="12" spans="1:4" x14ac:dyDescent="0.3">
      <c r="A12" s="2" t="str">
        <f t="shared" si="0"/>
        <v>Moderado-FOFs</v>
      </c>
      <c r="B12" s="40" t="s">
        <v>25</v>
      </c>
      <c r="C12" s="51" t="s">
        <v>20</v>
      </c>
      <c r="D12" s="3">
        <v>0.05</v>
      </c>
    </row>
    <row r="13" spans="1:4" x14ac:dyDescent="0.3">
      <c r="A13" s="2" t="str">
        <f t="shared" si="0"/>
        <v>Moderado-Desenvolvimento</v>
      </c>
      <c r="B13" s="40" t="s">
        <v>25</v>
      </c>
      <c r="C13" s="51" t="s">
        <v>21</v>
      </c>
      <c r="D13" s="3">
        <v>0.1</v>
      </c>
    </row>
    <row r="14" spans="1:4" ht="15" thickBot="1" x14ac:dyDescent="0.35">
      <c r="A14" s="60" t="str">
        <f t="shared" si="0"/>
        <v>Moderado-Hotelarias</v>
      </c>
      <c r="B14" s="54" t="s">
        <v>25</v>
      </c>
      <c r="C14" s="55" t="s">
        <v>22</v>
      </c>
      <c r="D14" s="61">
        <v>0.1</v>
      </c>
    </row>
    <row r="15" spans="1:4" ht="15" thickTop="1" x14ac:dyDescent="0.3">
      <c r="A15" s="2" t="str">
        <f t="shared" si="0"/>
        <v>Agressivo-Papel</v>
      </c>
      <c r="B15" s="40" t="s">
        <v>11</v>
      </c>
      <c r="C15" s="51" t="s">
        <v>17</v>
      </c>
      <c r="D15" s="3">
        <v>0.5</v>
      </c>
    </row>
    <row r="16" spans="1:4" x14ac:dyDescent="0.3">
      <c r="A16" s="2" t="str">
        <f t="shared" si="0"/>
        <v>Agressivo-Tijolo</v>
      </c>
      <c r="B16" s="40" t="s">
        <v>11</v>
      </c>
      <c r="C16" s="51" t="s">
        <v>18</v>
      </c>
      <c r="D16" s="3">
        <v>0.1</v>
      </c>
    </row>
    <row r="17" spans="1:4" x14ac:dyDescent="0.3">
      <c r="A17" s="2" t="str">
        <f t="shared" si="0"/>
        <v>Agressivo-Híbridos</v>
      </c>
      <c r="B17" s="40" t="s">
        <v>11</v>
      </c>
      <c r="C17" s="51" t="s">
        <v>19</v>
      </c>
      <c r="D17" s="3">
        <v>0.05</v>
      </c>
    </row>
    <row r="18" spans="1:4" x14ac:dyDescent="0.3">
      <c r="A18" s="2" t="str">
        <f t="shared" si="0"/>
        <v>Agressivo-FOFs</v>
      </c>
      <c r="B18" s="40" t="s">
        <v>11</v>
      </c>
      <c r="C18" s="51" t="s">
        <v>20</v>
      </c>
      <c r="D18" s="3">
        <v>0.05</v>
      </c>
    </row>
    <row r="19" spans="1:4" x14ac:dyDescent="0.3">
      <c r="A19" s="2" t="str">
        <f t="shared" si="0"/>
        <v>Agressivo-Desenvolvimento</v>
      </c>
      <c r="B19" s="40" t="s">
        <v>11</v>
      </c>
      <c r="C19" s="51" t="s">
        <v>21</v>
      </c>
      <c r="D19" s="3">
        <v>0.2</v>
      </c>
    </row>
    <row r="20" spans="1:4" ht="15" thickBot="1" x14ac:dyDescent="0.35">
      <c r="A20" s="4" t="str">
        <f t="shared" si="0"/>
        <v>Agressivo-Hotelarias</v>
      </c>
      <c r="B20" s="42" t="s">
        <v>11</v>
      </c>
      <c r="C20" s="62" t="s">
        <v>22</v>
      </c>
      <c r="D20" s="6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21</vt:i4>
      </vt:variant>
    </vt:vector>
  </HeadingPairs>
  <TitlesOfParts>
    <vt:vector size="23" baseType="lpstr">
      <vt:lpstr>Dashboard</vt:lpstr>
      <vt:lpstr>Dashboard_Keys</vt:lpstr>
      <vt:lpstr>aporte</vt:lpstr>
      <vt:lpstr>desenvolvimento</vt:lpstr>
      <vt:lpstr>dividendos_mensais</vt:lpstr>
      <vt:lpstr>fofs</vt:lpstr>
      <vt:lpstr>hibridos</vt:lpstr>
      <vt:lpstr>hotelarias</vt:lpstr>
      <vt:lpstr>papel</vt:lpstr>
      <vt:lpstr>patrimonio_acumulado</vt:lpstr>
      <vt:lpstr>qtd_anos</vt:lpstr>
      <vt:lpstr>rendimento_carteira</vt:lpstr>
      <vt:lpstr>salario</vt:lpstr>
      <vt:lpstr>seu_perfil</vt:lpstr>
      <vt:lpstr>sugestao_investimento</vt:lpstr>
      <vt:lpstr>taxa_mensal</vt:lpstr>
      <vt:lpstr>tijolo</vt:lpstr>
      <vt:lpstr>tipo_desenvolvimento</vt:lpstr>
      <vt:lpstr>tipo_fofs</vt:lpstr>
      <vt:lpstr>tipo_hibrido</vt:lpstr>
      <vt:lpstr>tipo_hotelaria</vt:lpstr>
      <vt:lpstr>tipo_papel</vt:lpstr>
      <vt:lpstr>tipo_tijolo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Latão Arte</dc:creator>
  <cp:lastModifiedBy>Latão Arte</cp:lastModifiedBy>
  <dcterms:created xsi:type="dcterms:W3CDTF">2025-06-13T13:15:42Z</dcterms:created>
  <dcterms:modified xsi:type="dcterms:W3CDTF">2025-06-13T16:48:30Z</dcterms:modified>
</cp:coreProperties>
</file>