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customUI/images/Picture1.png.png" ContentType="image/.PNG"/>
  <Override PartName="/customUI/images/Picture2.png" ContentType="image/.PNG"/>
  <Override PartName="/customUI/images/Jalon.png" ContentType="image/.PNG"/>
  <Override PartName="/customUI/images/project.png" ContentType="image/.PNG"/>
</Types>
</file>

<file path=_rels/.rels><?xml version="1.0" encoding="UTF-8" standalone="yes"?>
<Relationships xmlns="http://schemas.openxmlformats.org/package/2006/relationships"><Relationship Id="R282e5ef78d8a4ea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KitManagementProjet290425\03-Planification\"/>
    </mc:Choice>
  </mc:AlternateContent>
  <xr:revisionPtr revIDLastSave="0" documentId="13_ncr:1_{CA7A87F6-B7A8-457C-BEFB-D499A14F7DBC}" xr6:coauthVersionLast="47" xr6:coauthVersionMax="47" xr10:uidLastSave="{00000000-0000-0000-0000-000000000000}"/>
  <bookViews>
    <workbookView xWindow="-120" yWindow="-120" windowWidth="20730" windowHeight="11160" tabRatio="404" firstSheet="3" activeTab="3" xr2:uid="{E9E35B5E-CE22-48DD-9FF9-C057520BCDE5}"/>
  </bookViews>
  <sheets>
    <sheet name="Guide d'utilisation" sheetId="5" state="veryHidden" r:id="rId1"/>
    <sheet name="Plan de charge" sheetId="1" r:id="rId2"/>
    <sheet name="Langue" sheetId="6" state="veryHidden" r:id="rId3"/>
    <sheet name="Ressources" sheetId="4" r:id="rId4"/>
    <sheet name="Paramétrage" sheetId="2" r:id="rId5"/>
    <sheet name="Logiciel gratuit" sheetId="7" r:id="rId6"/>
    <sheet name="Backend" sheetId="3" state="veryHidden" r:id="rId7"/>
  </sheets>
  <functionGroups builtInGroupCount="19"/>
  <definedNames>
    <definedName name="DaysToIncrement">Backend!$B$1</definedName>
    <definedName name="FirstMonthTheme">Paramétrage!$AP$9</definedName>
    <definedName name="GanttHeader">'Plan de charge'!$N$9:$BQ$9</definedName>
    <definedName name="GanttHeaderAll">'Plan de charge'!$N$5:$BQ$11</definedName>
    <definedName name="GanttHeaderDateWeeks">'Plan de charge'!$N$8:$BQ$8</definedName>
    <definedName name="GanttHeaderMonthsWeeks">'Plan de charge'!$N$5:$BQ$5</definedName>
    <definedName name="GanttHeaderYears">'Plan de charge'!$N$6:$BQ$6</definedName>
    <definedName name="IsDaysGantt">Backend!$B$3</definedName>
    <definedName name="IsMaximize">Backend!$B$2</definedName>
    <definedName name="IsMonthsGantt">Backend!$B$5</definedName>
    <definedName name="IsProject">Paramétrage!$AI$8</definedName>
    <definedName name="IsWeeksGant">Backend!$B$4</definedName>
    <definedName name="Langue">Paramétrage!$N$4</definedName>
    <definedName name="LBL_HOLIDAY_LIST">Paramétrage!$F$6</definedName>
    <definedName name="LBL_STATUS">Paramétrage!$B$6</definedName>
    <definedName name="LBL_TAB_HOLIDAYS">Paramétrage!$F$8:$G$8</definedName>
    <definedName name="LBL_TAB_STATUS">Paramétrage!$B$8:$D$8</definedName>
    <definedName name="ProgressionFormat">Paramétrage!$F$12</definedName>
    <definedName name="ProjectDone">Paramétrage!#REF!</definedName>
    <definedName name="ProjectStart">'Plan de charge'!$AF$4</definedName>
    <definedName name="RadioBtnResult">Backend!$C$1</definedName>
    <definedName name="RESS_LBL_TAB">Ressources!$B$7:$M$7</definedName>
    <definedName name="ScrollingIncrement">Paramétrage!$AP$3</definedName>
    <definedName name="SecondMonthTheme">Paramétrage!$AP$10</definedName>
    <definedName name="SETT_HEADER">Paramétrage!$M$1:$M$3</definedName>
    <definedName name="SETT_SUBHEADER">Paramétrage!$B$4</definedName>
    <definedName name="SYM_MLS">Backend!$D$1</definedName>
    <definedName name="TodayFormat">Paramétrage!$AM$9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3" i="1" l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5" i="1"/>
  <c r="K34" i="1"/>
  <c r="K33" i="1"/>
  <c r="K32" i="1"/>
  <c r="K31" i="1"/>
  <c r="K30" i="1"/>
  <c r="K29" i="1"/>
  <c r="K28" i="1"/>
  <c r="K27" i="1"/>
  <c r="K26" i="1"/>
  <c r="K24" i="1"/>
  <c r="K23" i="1"/>
  <c r="K22" i="1"/>
  <c r="K21" i="1"/>
  <c r="K20" i="1"/>
  <c r="K19" i="1"/>
  <c r="K18" i="1"/>
  <c r="K17" i="1"/>
  <c r="K16" i="1"/>
  <c r="K15" i="1"/>
  <c r="M153" i="1" l="1"/>
  <c r="M152" i="1"/>
  <c r="M151" i="1"/>
  <c r="M150" i="1"/>
  <c r="M149" i="1"/>
  <c r="M147" i="1"/>
  <c r="M146" i="1"/>
  <c r="M145" i="1"/>
  <c r="M144" i="1"/>
  <c r="M143" i="1"/>
  <c r="M142" i="1"/>
  <c r="M141" i="1"/>
  <c r="M140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4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8" i="1"/>
  <c r="M86" i="1"/>
  <c r="M85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5" i="1"/>
  <c r="M34" i="1"/>
  <c r="M33" i="1"/>
  <c r="M32" i="1"/>
  <c r="M31" i="1"/>
  <c r="M30" i="1"/>
  <c r="M29" i="1"/>
  <c r="M28" i="1"/>
  <c r="M27" i="1"/>
  <c r="M26" i="1"/>
  <c r="M24" i="1"/>
  <c r="M23" i="1"/>
  <c r="M22" i="1"/>
  <c r="M21" i="1"/>
  <c r="M20" i="1"/>
  <c r="M19" i="1"/>
  <c r="M18" i="1"/>
  <c r="M17" i="1"/>
  <c r="M16" i="1"/>
  <c r="M148" i="1"/>
  <c r="M89" i="1"/>
  <c r="M83" i="1"/>
  <c r="M15" i="1"/>
  <c r="M103" i="1"/>
  <c r="M87" i="1"/>
  <c r="M84" i="1"/>
  <c r="M82" i="1"/>
  <c r="M105" i="1"/>
  <c r="M25" i="1"/>
  <c r="M36" i="1"/>
  <c r="M56" i="1"/>
  <c r="M139" i="1"/>
  <c r="M14" i="1"/>
  <c r="L12" i="1"/>
  <c r="J12" i="1"/>
  <c r="J29" i="4" l="1"/>
  <c r="K10" i="4" l="1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L29" i="4" s="1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L21" i="4" l="1"/>
  <c r="L25" i="4"/>
  <c r="L23" i="4"/>
  <c r="L20" i="4"/>
  <c r="L24" i="4"/>
  <c r="L22" i="4"/>
  <c r="L19" i="4"/>
  <c r="L18" i="4"/>
  <c r="L11" i="4"/>
  <c r="L16" i="4"/>
  <c r="L17" i="4"/>
  <c r="L15" i="4"/>
  <c r="L14" i="4"/>
  <c r="L13" i="4"/>
  <c r="L12" i="4"/>
  <c r="L28" i="4"/>
  <c r="L27" i="4"/>
  <c r="L26" i="4"/>
  <c r="L10" i="4"/>
  <c r="B4" i="3" l="1"/>
  <c r="B5" i="3"/>
  <c r="B3" i="3"/>
  <c r="BQ8" i="1" l="1"/>
  <c r="BA8" i="1"/>
  <c r="AK8" i="1"/>
  <c r="U8" i="1"/>
  <c r="BM8" i="1"/>
  <c r="BL8" i="1"/>
  <c r="AU8" i="1"/>
  <c r="O8" i="1"/>
  <c r="AT8" i="1"/>
  <c r="BI8" i="1"/>
  <c r="AR8" i="1"/>
  <c r="AQ8" i="1"/>
  <c r="BF8" i="1"/>
  <c r="Y8" i="1"/>
  <c r="AN8" i="1"/>
  <c r="AM8" i="1"/>
  <c r="AL8" i="1"/>
  <c r="BP8" i="1"/>
  <c r="AZ8" i="1"/>
  <c r="AJ8" i="1"/>
  <c r="T8" i="1"/>
  <c r="AY8" i="1"/>
  <c r="AI8" i="1"/>
  <c r="S8" i="1"/>
  <c r="BN8" i="1"/>
  <c r="AX8" i="1"/>
  <c r="AH8" i="1"/>
  <c r="R8" i="1"/>
  <c r="AW8" i="1"/>
  <c r="AG8" i="1"/>
  <c r="Q8" i="1"/>
  <c r="AV8" i="1"/>
  <c r="AF8" i="1"/>
  <c r="P8" i="1"/>
  <c r="BK8" i="1"/>
  <c r="AE8" i="1"/>
  <c r="BJ8" i="1"/>
  <c r="AD8" i="1"/>
  <c r="N8" i="1"/>
  <c r="AS8" i="1"/>
  <c r="AC8" i="1"/>
  <c r="BH8" i="1"/>
  <c r="AB8" i="1"/>
  <c r="BG8" i="1"/>
  <c r="AA8" i="1"/>
  <c r="AP8" i="1"/>
  <c r="Z8" i="1"/>
  <c r="AO8" i="1"/>
  <c r="BD8" i="1"/>
  <c r="X8" i="1"/>
  <c r="BC8" i="1"/>
  <c r="BB8" i="1"/>
  <c r="V8" i="1"/>
  <c r="BO8" i="1"/>
  <c r="W8" i="1"/>
  <c r="BE8" i="1"/>
  <c r="L9" i="1"/>
  <c r="B1" i="3" a="1"/>
  <c r="B1" i="3" s="1"/>
  <c r="AN6" i="1" l="1"/>
  <c r="AN5" i="1"/>
  <c r="AV6" i="1"/>
  <c r="AV5" i="1"/>
  <c r="AI6" i="1"/>
  <c r="AI5" i="1"/>
  <c r="V6" i="1"/>
  <c r="V5" i="1"/>
  <c r="AA6" i="1"/>
  <c r="AA5" i="1"/>
  <c r="AE6" i="1"/>
  <c r="AE5" i="1"/>
  <c r="R5" i="1"/>
  <c r="R6" i="1"/>
  <c r="N6" i="1"/>
  <c r="N5" i="1"/>
  <c r="AZ5" i="1"/>
  <c r="AZ6" i="1"/>
  <c r="AR6" i="1"/>
  <c r="AR5" i="1"/>
  <c r="BE6" i="1"/>
  <c r="BE5" i="1"/>
  <c r="BI6" i="1"/>
  <c r="BI5" i="1"/>
  <c r="BN6" i="1"/>
  <c r="BN5" i="1"/>
  <c r="BJ11" i="1"/>
  <c r="AN11" i="1"/>
  <c r="AR11" i="1"/>
  <c r="BI11" i="1"/>
  <c r="R11" i="1"/>
  <c r="BE11" i="1"/>
  <c r="AI11" i="1"/>
  <c r="AA11" i="1"/>
  <c r="V11" i="1"/>
  <c r="AE11" i="1"/>
  <c r="BA11" i="1"/>
  <c r="AM11" i="1"/>
  <c r="AQ11" i="1"/>
  <c r="AH11" i="1"/>
  <c r="BH11" i="1"/>
  <c r="Z11" i="1"/>
  <c r="Q11" i="1"/>
  <c r="AU11" i="1"/>
  <c r="AD11" i="1"/>
  <c r="BM11" i="1"/>
  <c r="U11" i="1"/>
  <c r="AZ11" i="1"/>
  <c r="BD11" i="1"/>
  <c r="BQ11" i="1"/>
  <c r="AG11" i="1"/>
  <c r="Y11" i="1"/>
  <c r="AP11" i="1"/>
  <c r="AC11" i="1"/>
  <c r="AT11" i="1"/>
  <c r="BG11" i="1"/>
  <c r="AY11" i="1"/>
  <c r="BL11" i="1"/>
  <c r="T11" i="1"/>
  <c r="BC11" i="1"/>
  <c r="P11" i="1"/>
  <c r="BP11" i="1"/>
  <c r="AL11" i="1"/>
  <c r="BF11" i="1"/>
  <c r="BB11" i="1"/>
  <c r="X11" i="1"/>
  <c r="S11" i="1"/>
  <c r="AO11" i="1"/>
  <c r="AB11" i="1"/>
  <c r="BO11" i="1"/>
  <c r="BK11" i="1"/>
  <c r="AK11" i="1"/>
  <c r="O11" i="1"/>
  <c r="AX11" i="1"/>
  <c r="AV11" i="1"/>
  <c r="AW11" i="1"/>
  <c r="N11" i="1"/>
  <c r="BN11" i="1"/>
  <c r="AS11" i="1"/>
  <c r="AF11" i="1"/>
  <c r="W11" i="1"/>
  <c r="AJ11" i="1"/>
  <c r="N9" i="1" l="1"/>
  <c r="AN9" i="1"/>
  <c r="AM9" i="1"/>
  <c r="AK9" i="1"/>
  <c r="AJ9" i="1"/>
  <c r="AA9" i="1"/>
  <c r="Q9" i="1"/>
  <c r="AI9" i="1"/>
  <c r="AF9" i="1"/>
  <c r="AQ9" i="1"/>
  <c r="BH9" i="1"/>
  <c r="AR9" i="1"/>
  <c r="BF9" i="1"/>
  <c r="AU9" i="1"/>
  <c r="BO9" i="1"/>
  <c r="P9" i="1"/>
  <c r="BP9" i="1"/>
  <c r="BQ9" i="1"/>
  <c r="Z9" i="1"/>
  <c r="R9" i="1"/>
  <c r="BM9" i="1"/>
  <c r="Y9" i="1"/>
  <c r="BE9" i="1"/>
  <c r="AW9" i="1"/>
  <c r="BA9" i="1"/>
  <c r="AV9" i="1"/>
  <c r="AO9" i="1"/>
  <c r="AB9" i="1"/>
  <c r="U9" i="1"/>
  <c r="T9" i="1"/>
  <c r="AX9" i="1"/>
  <c r="BC9" i="1"/>
  <c r="S9" i="1"/>
  <c r="BD9" i="1"/>
  <c r="AL9" i="1"/>
  <c r="AD9" i="1"/>
  <c r="BG9" i="1"/>
  <c r="X9" i="1"/>
  <c r="BN9" i="1"/>
  <c r="AP9" i="1"/>
  <c r="AH9" i="1"/>
  <c r="AE9" i="1"/>
  <c r="BK9" i="1"/>
  <c r="BL9" i="1"/>
  <c r="AY9" i="1"/>
  <c r="AT9" i="1"/>
  <c r="BI9" i="1"/>
  <c r="BJ9" i="1"/>
  <c r="AS9" i="1"/>
  <c r="AC9" i="1"/>
  <c r="W9" i="1"/>
  <c r="AG9" i="1"/>
  <c r="AZ9" i="1"/>
  <c r="BB9" i="1"/>
  <c r="V9" i="1"/>
  <c r="O9" i="1"/>
  <c r="K9" i="4" l="1"/>
  <c r="L9" i="4" s="1"/>
  <c r="I12" i="1" l="1"/>
  <c r="K12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<sst xmlns="http://schemas.openxmlformats.org/spreadsheetml/2006/main" count="1454" uniqueCount="688">
  <si>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</si>
  <si>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</si>
  <si>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</si>
  <si>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</si>
  <si>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</si>
  <si>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</si>
  <si>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</si>
  <si>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</si>
  <si>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</si>
  <si>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</si>
  <si>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</si>
  <si>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</si>
  <si>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</si>
  <si>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</si>
  <si>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</si>
  <si>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</si>
  <si>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</si>
  <si>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</si>
  <si>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</si>
  <si>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</si>
  <si>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</si>
  <si>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</si>
  <si>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</si>
  <si>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</si>
  <si>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Scrolling Increment:</t>
  </si>
  <si>
    <t>Gantt type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</si>
  <si>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</si>
  <si>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</si>
  <si>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</si>
  <si>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</si>
  <si>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</si>
  <si>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</si>
  <si>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</si>
  <si>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</si>
  <si>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</si>
  <si>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</si>
  <si>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</si>
  <si>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</si>
  <si>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</si>
  <si>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</si>
  <si>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</si>
  <si>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</si>
  <si>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</si>
  <si>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Nom</t>
  </si>
  <si>
    <t>Rôle</t>
  </si>
  <si>
    <t>Adresse email</t>
  </si>
  <si>
    <t>Téléphone</t>
  </si>
  <si>
    <t>Chantal Dupont</t>
  </si>
  <si>
    <t>Chef de Projet</t>
  </si>
  <si>
    <t>DupontC@confassis.com</t>
  </si>
  <si>
    <t>Sponsor</t>
  </si>
  <si>
    <t>RobespierreO@confassis.com</t>
  </si>
  <si>
    <t>Responsable Intégration</t>
  </si>
  <si>
    <t>MeunierJ@confassis.com</t>
  </si>
  <si>
    <t>Monique Davant</t>
  </si>
  <si>
    <t>Coordinatrice Finances</t>
  </si>
  <si>
    <t>DavantM@confassis.com</t>
  </si>
  <si>
    <t>Coordinatrice Ventes</t>
  </si>
  <si>
    <t>AttaliD@confassis.com</t>
  </si>
  <si>
    <t>Coordinateur Achats</t>
  </si>
  <si>
    <t>AlbertJ@confassis.com</t>
  </si>
  <si>
    <t>Coordinateur Logistique</t>
  </si>
  <si>
    <t>DuteilE@confassis.com</t>
  </si>
  <si>
    <t>Directeur Informatique</t>
  </si>
  <si>
    <t>ChateauD@confassis.com</t>
  </si>
  <si>
    <t>Responsable du Changement</t>
  </si>
  <si>
    <t>DupuisB@confassis.com</t>
  </si>
  <si>
    <t>Expert SAP Finances FI/CO</t>
  </si>
  <si>
    <t>AnselmeM@confassis.com</t>
  </si>
  <si>
    <t>Expert SAP Finances Immobilisations</t>
  </si>
  <si>
    <t>LourteG@confassis.com</t>
  </si>
  <si>
    <t>Expert SAP Ventes</t>
  </si>
  <si>
    <t>PosteM@confassis.com</t>
  </si>
  <si>
    <t>Bernard Tassin</t>
  </si>
  <si>
    <t>TassinB@confassis.com</t>
  </si>
  <si>
    <t>Expert SAP Achats</t>
  </si>
  <si>
    <t>LeperreE@confassis.com</t>
  </si>
  <si>
    <t>RefourC@confassis.com</t>
  </si>
  <si>
    <t>Expert SAP Logistique</t>
  </si>
  <si>
    <t>SaulnierH@confassis.com</t>
  </si>
  <si>
    <t>EllinM@confassis.com</t>
  </si>
  <si>
    <t>Juliette Binot</t>
  </si>
  <si>
    <t>Experte Master Data</t>
  </si>
  <si>
    <t>BinotJ@confassis.com</t>
  </si>
  <si>
    <t>Expert Master Data</t>
  </si>
  <si>
    <t>FleurA@confassis.com</t>
  </si>
  <si>
    <t>Coordinateur Production</t>
  </si>
  <si>
    <t>ClonetG@confassis.com</t>
  </si>
  <si>
    <t>Utilisateurs CMRL</t>
  </si>
  <si>
    <t>Testeurs et valideurs</t>
  </si>
  <si>
    <t>Ressources</t>
  </si>
  <si>
    <t>Paramétrage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</si>
  <si>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</si>
  <si>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</si>
  <si>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</si>
  <si>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</si>
  <si>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</si>
  <si>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>Rédaction de la Charte Projet</t>
  </si>
  <si>
    <t>Approbation de la Charte Projet</t>
  </si>
  <si>
    <t>Planification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</si>
  <si>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</si>
  <si>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</si>
  <si>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</si>
  <si>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</si>
  <si>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</si>
  <si>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</si>
  <si>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</si>
  <si>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</si>
  <si>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</si>
  <si>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</si>
  <si>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</si>
  <si>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</si>
  <si>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</si>
  <si>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</si>
  <si>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</si>
  <si>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</si>
  <si>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</si>
  <si>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</si>
  <si>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</si>
  <si>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</si>
  <si>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</si>
  <si>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</si>
  <si>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PV Accusé de réception</t>
  </si>
  <si>
    <t>Clôture</t>
  </si>
  <si>
    <t>Documentation leçons apprises Projet</t>
  </si>
  <si>
    <t>Plan de corrections</t>
  </si>
  <si>
    <t>Réunion de clôture</t>
  </si>
  <si>
    <t xml:space="preserve"> 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</si>
  <si>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</si>
  <si>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</si>
  <si>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</si>
  <si>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</si>
  <si>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</si>
  <si>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</si>
  <si>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</si>
  <si>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</si>
  <si>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Thème activité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</si>
  <si>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</si>
  <si>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</si>
  <si>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</si>
  <si>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</si>
  <si>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</si>
  <si>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</si>
  <si>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</si>
  <si>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</si>
  <si>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</si>
  <si>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</si>
  <si>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</si>
  <si>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</si>
  <si>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</si>
  <si>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</si>
  <si>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</si>
  <si>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</si>
  <si>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</si>
  <si>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</si>
  <si>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</si>
  <si>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</si>
  <si>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</si>
  <si>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</si>
  <si>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</si>
  <si>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</si>
  <si>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</si>
  <si>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</si>
  <si>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</si>
  <si>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</si>
  <si>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</si>
  <si>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</si>
  <si>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</si>
  <si>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</si>
  <si>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</si>
  <si>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</si>
  <si>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</si>
  <si>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</si>
  <si>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</si>
  <si>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</si>
  <si>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</si>
  <si>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</si>
  <si>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</si>
  <si>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</si>
  <si>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</si>
  <si>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</si>
  <si>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</si>
  <si>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</si>
  <si>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</si>
  <si>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</si>
  <si>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</si>
  <si>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</si>
  <si>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</si>
  <si>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</si>
  <si>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</si>
  <si>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</si>
  <si>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Commentaires</t>
  </si>
  <si>
    <t>Plan de charge</t>
  </si>
  <si>
    <t>Activité / tâche</t>
  </si>
  <si>
    <t>Co-auteur Olivier Robespierre (Sponsor)</t>
  </si>
  <si>
    <t>Estimation coûts/délais fonctionnels Finances</t>
  </si>
  <si>
    <t>Estimation coûts/délais fonctionnels Ventes</t>
  </si>
  <si>
    <t>Estimation coûts/délais fonctionnels Achats</t>
  </si>
  <si>
    <t>Estimation coûts/délais fonctionnels Logistique</t>
  </si>
  <si>
    <t>Estimation délais/ressources Infrastructure</t>
  </si>
  <si>
    <t>Estimation coûts/délais fonctionnels Production</t>
  </si>
  <si>
    <t>Comité de Direction Spécial</t>
  </si>
  <si>
    <t>Conception générale  Finances</t>
  </si>
  <si>
    <t>Participation du chef de projet</t>
  </si>
  <si>
    <t>2.2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</si>
  <si>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</si>
  <si>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</si>
  <si>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</si>
  <si>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</si>
  <si>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</si>
  <si>
    <t>En équipe avec coordinateurs SAP</t>
  </si>
  <si>
    <t>Comité de pilotage et comité de Direction</t>
  </si>
  <si>
    <t>Paramétrage et tests unitaires FI/CO</t>
  </si>
  <si>
    <t>Paramétrage et tests unitaires Immobilisations</t>
  </si>
  <si>
    <t>Paramétrage et tests unitaires Achats</t>
  </si>
  <si>
    <t>Paramétrage et tests unitaires Enchères et Ariba</t>
  </si>
  <si>
    <t>Paramétrage et tests unitaires SD</t>
  </si>
  <si>
    <t>Paramétrage et tests unitaires MM</t>
  </si>
  <si>
    <t>Paramétrage et tests unitaires Export et Reporting</t>
  </si>
  <si>
    <t>Coordination réalisation et tests Finances</t>
  </si>
  <si>
    <t>Coordination réalisation et tests Ventes</t>
  </si>
  <si>
    <t>Coordination réalisation et tests Achats</t>
  </si>
  <si>
    <t>Coordination réalisation et tests Logistique</t>
  </si>
  <si>
    <t>Coordination réalisation et tests Production</t>
  </si>
  <si>
    <t>Tests d'intégration et de consolidation FI/CO</t>
  </si>
  <si>
    <t>Tests d'intégration et de consolidation Immobilisations</t>
  </si>
  <si>
    <t>Tests d'intégration et de consolidation Achats</t>
  </si>
  <si>
    <t>Tests d'intégration et de consolidation Enchères et Ariba</t>
  </si>
  <si>
    <t>Tests d'intégration et de consolidation SD</t>
  </si>
  <si>
    <t>Tests d'intégration et de consolidation MM</t>
  </si>
  <si>
    <t>Tests d'intégration et de consolidation Export et Reporting</t>
  </si>
  <si>
    <t>Tests d'intégration et de consolidation Master Data</t>
  </si>
  <si>
    <t>Tests d'intégration et de consolidation Production</t>
  </si>
  <si>
    <t>Coordination tests d'intégration et de consolidation Finances</t>
  </si>
  <si>
    <t>Coordination tests d'intégration et de consolidation Ventes</t>
  </si>
  <si>
    <t>Coordination tests d'intégration et de consolidation Achats</t>
  </si>
  <si>
    <t>Coordination tests d'intégration et de consolidation Logistique</t>
  </si>
  <si>
    <t>Coordination tests d'intégration et de consolidation Production</t>
  </si>
  <si>
    <t xml:space="preserve">Tests d'intégration et consolidation, validation du système </t>
  </si>
  <si>
    <t>Plan à développer avec les coordinateurs</t>
  </si>
  <si>
    <t>Conférence vidéo avec les décideurs</t>
  </si>
  <si>
    <t>Clôture novembre</t>
  </si>
  <si>
    <t>Clôture décembre</t>
  </si>
  <si>
    <t>Liste des corrections Finances</t>
  </si>
  <si>
    <t>Liste des corrections Ventes</t>
  </si>
  <si>
    <t>Liste des corrections Achats</t>
  </si>
  <si>
    <t>Liste des corrections Logistique</t>
  </si>
  <si>
    <t>Liste des corrections Production</t>
  </si>
  <si>
    <t>Documentation leçons apprises Finances</t>
  </si>
  <si>
    <t>Réunions spéciales</t>
  </si>
  <si>
    <t>Documentation leçons apprises Ventes</t>
  </si>
  <si>
    <t>Documentation leçons apprises Achats</t>
  </si>
  <si>
    <t>Documentation leçons apprises Logistique</t>
  </si>
  <si>
    <t>Documentation leçons apprises CMRL</t>
  </si>
  <si>
    <t>Décommissionnement anciens systèmes</t>
  </si>
  <si>
    <t>Hors périmètre</t>
  </si>
  <si>
    <t>Disponibilité (%)</t>
  </si>
  <si>
    <t>De</t>
  </si>
  <si>
    <t>A</t>
  </si>
  <si>
    <t>Dispo en jours</t>
  </si>
  <si>
    <t>Jours planifiés</t>
  </si>
  <si>
    <t>Charge %</t>
  </si>
  <si>
    <t>Congés</t>
  </si>
  <si>
    <t>Ressource en sous-charge</t>
  </si>
  <si>
    <t>Ressource en surcharge</t>
  </si>
  <si>
    <t>Charge en J</t>
  </si>
  <si>
    <t>Libellé</t>
  </si>
  <si>
    <t>Couleur du % réalisé</t>
  </si>
  <si>
    <t>Couleur du % restant</t>
  </si>
  <si>
    <t>Etat global de toutes les activités</t>
  </si>
  <si>
    <t>Français</t>
  </si>
  <si>
    <t>Anglais</t>
  </si>
  <si>
    <t>Langue</t>
  </si>
  <si>
    <t>Settings</t>
  </si>
  <si>
    <t>User Guide</t>
  </si>
  <si>
    <t>Date of Creation</t>
  </si>
  <si>
    <t>Version Date</t>
  </si>
  <si>
    <t>Version Number</t>
  </si>
  <si>
    <t>Language</t>
  </si>
  <si>
    <t>Workload Plan</t>
  </si>
  <si>
    <t>Resources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</si>
  <si>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</si>
  <si>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</si>
  <si>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</si>
  <si>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</si>
  <si>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</si>
  <si>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</si>
  <si>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</si>
  <si>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</si>
  <si>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</si>
  <si>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</si>
  <si>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</si>
  <si>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</si>
  <si>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</si>
  <si>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</si>
  <si>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</si>
  <si>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</si>
  <si>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</si>
  <si>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</si>
  <si>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</si>
  <si>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PROGRESS STATUS</t>
  </si>
  <si>
    <t>STATUS D'AVANCEMENT</t>
  </si>
  <si>
    <t>RESOURCES SHEET</t>
  </si>
  <si>
    <t>Ajouter une ressource</t>
  </si>
  <si>
    <t>Supprimer une ressource</t>
  </si>
  <si>
    <t>Underloaded Resource</t>
  </si>
  <si>
    <t>Overloaded Resource</t>
  </si>
  <si>
    <t>Add a Resource</t>
  </si>
  <si>
    <t>Delete a Resource</t>
  </si>
  <si>
    <t>Project Manager</t>
  </si>
  <si>
    <t>Integration Manager</t>
  </si>
  <si>
    <t>Finance Coordinator</t>
  </si>
  <si>
    <t>Sales Coordinator</t>
  </si>
  <si>
    <t>Purchasing Coordinator</t>
  </si>
  <si>
    <t>Logistics Coordinator</t>
  </si>
  <si>
    <t>IT Director</t>
  </si>
  <si>
    <t>Change Manager</t>
  </si>
  <si>
    <t>SAP Finance FI/CO Expert</t>
  </si>
  <si>
    <t>SAP Asset Accounting Expert</t>
  </si>
  <si>
    <t>SAP Sales Expert</t>
  </si>
  <si>
    <t>SAP Purchasing Expert</t>
  </si>
  <si>
    <t>SAP Logistics Expert</t>
  </si>
  <si>
    <t>Master Data Expert</t>
  </si>
  <si>
    <t>Production Coordinator</t>
  </si>
  <si>
    <t>Testers and Validators</t>
  </si>
  <si>
    <t>Name</t>
  </si>
  <si>
    <t>Role</t>
  </si>
  <si>
    <t>Email Address</t>
  </si>
  <si>
    <t>Phone</t>
  </si>
  <si>
    <t>Availability (%)</t>
  </si>
  <si>
    <t>From</t>
  </si>
  <si>
    <t>To</t>
  </si>
  <si>
    <t>Availability in days</t>
  </si>
  <si>
    <t>Planned Days</t>
  </si>
  <si>
    <t>Workload %</t>
  </si>
  <si>
    <t>Leave</t>
  </si>
  <si>
    <t>Initialization</t>
  </si>
  <si>
    <t>Opportunity Study and Approval</t>
  </si>
  <si>
    <t>Project Charter Preparation - Justification</t>
  </si>
  <si>
    <t>Cost/Time Estimation - Finance Function</t>
  </si>
  <si>
    <t>Cost/Time Estimation - Sales Function</t>
  </si>
  <si>
    <t>Cost/Time Estimation - Purchasing Function</t>
  </si>
  <si>
    <t>Cost/Time Estimation - Logistics Function</t>
  </si>
  <si>
    <t>Time/Resources Estimation - Infrastructure</t>
  </si>
  <si>
    <t>Cost/Time Estimation - Production Function</t>
  </si>
  <si>
    <t>Project Charter Writing</t>
  </si>
  <si>
    <t>Project Charter Approval</t>
  </si>
  <si>
    <t>Planning</t>
  </si>
  <si>
    <t>General Design - Finance Function</t>
  </si>
  <si>
    <t>General Design - Sales Function</t>
  </si>
  <si>
    <t>General Design - Purchasing Function</t>
  </si>
  <si>
    <t>General Design - Logistics Function</t>
  </si>
  <si>
    <t>General Design - Infrastructure</t>
  </si>
  <si>
    <t>General Design - Production Function</t>
  </si>
  <si>
    <t>Specification Writing</t>
  </si>
  <si>
    <t>Planning Establishment</t>
  </si>
  <si>
    <t>Communication Plan Establishment</t>
  </si>
  <si>
    <t>Approval of Specifications, Communication Plan, Project Plan, and Schedule</t>
  </si>
  <si>
    <t>Execution</t>
  </si>
  <si>
    <t>FI/CO Parameterization and Unit Testing</t>
  </si>
  <si>
    <t>Asset Accounting Parameterization and Unit Testing</t>
  </si>
  <si>
    <t>Purchasing Parameterization and Unit Testing</t>
  </si>
  <si>
    <t>Auctions and Ariba Parameterization and Unit Testing</t>
  </si>
  <si>
    <t>SD Parameterization and Unit Testing</t>
  </si>
  <si>
    <t>MM Parameterization and Unit Testing</t>
  </si>
  <si>
    <t>Export and Reporting Parameterization and Unit Testing</t>
  </si>
  <si>
    <t>Master Data Parameterization and Corrections</t>
  </si>
  <si>
    <t>Production Parameterization, Programming, and Testing</t>
  </si>
  <si>
    <t>Finance Coordination of Implementation and Testing</t>
  </si>
  <si>
    <t>Sales Coordination of Implementation and Testing</t>
  </si>
  <si>
    <t>Purchasing Coordination of Implementation and Testing</t>
  </si>
  <si>
    <t>Logistics Coordination of Implementation and Testing</t>
  </si>
  <si>
    <t>Production Coordination of Implementation and Testing</t>
  </si>
  <si>
    <t>System Testing, Corrections, and Validation</t>
  </si>
  <si>
    <t>Official User Validation</t>
  </si>
  <si>
    <t>Phase Validation by Steering Committee</t>
  </si>
  <si>
    <t>Control and Monitoring</t>
  </si>
  <si>
    <t>FI/CO Integration and Consolidation Testing</t>
  </si>
  <si>
    <t>Asset Accounting Integration and Consolidation Testing</t>
  </si>
  <si>
    <t>Purchasing Integration and Consolidation Testing</t>
  </si>
  <si>
    <t>Auctions and Ariba Integration and Consolidation Testing</t>
  </si>
  <si>
    <t>SD Integration and Consolidation Testing</t>
  </si>
  <si>
    <t>MM Integration and Consolidation Testing</t>
  </si>
  <si>
    <t>Export and Reporting Integration and Consolidation Testing</t>
  </si>
  <si>
    <t>Master Data Integration and Consolidation Testing</t>
  </si>
  <si>
    <t>Production Integration and Consolidation Testing</t>
  </si>
  <si>
    <t>Finance Coordination of Integration and Consolidation Testing</t>
  </si>
  <si>
    <t>Sales Coordination of Integration and Consolidation Testing</t>
  </si>
  <si>
    <t>Purchasing Coordination of Integration and Consolidation Testing</t>
  </si>
  <si>
    <t>Logistics Coordination of Integration and Consolidation Testing</t>
  </si>
  <si>
    <t>Production Coordination of Integration and Consolidation Testing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</si>
  <si>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</si>
  <si>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</si>
  <si>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</si>
  <si>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</si>
  <si>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</si>
  <si>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</si>
  <si>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</si>
  <si>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</si>
  <si>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</si>
  <si>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</si>
  <si>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</si>
  <si>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</si>
  <si>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November Closure</t>
  </si>
  <si>
    <t>December Closure</t>
  </si>
  <si>
    <t>Acknowledgment Meeting</t>
  </si>
  <si>
    <t>Closure</t>
  </si>
  <si>
    <t>Finance Corrections List</t>
  </si>
  <si>
    <t>Sales Corrections List</t>
  </si>
  <si>
    <t>Purchasing Corrections List</t>
  </si>
  <si>
    <t>Logistics Corrections List</t>
  </si>
  <si>
    <t>Production Corrections List</t>
  </si>
  <si>
    <t>Finance Lessons Learned Documentation</t>
  </si>
  <si>
    <t>Sales Lessons Learned Documentation</t>
  </si>
  <si>
    <t>Purchasing Lessons Learned Documentation</t>
  </si>
  <si>
    <t>Logistics Lessons Learned Documentation</t>
  </si>
  <si>
    <t>CMRL Lessons Learned Documentation</t>
  </si>
  <si>
    <t>Project Lessons Learned Documentation</t>
  </si>
  <si>
    <t>Correction Plan</t>
  </si>
  <si>
    <t>Decommissioning of Old Systems</t>
  </si>
  <si>
    <t>Closing Meeting</t>
  </si>
  <si>
    <t>Co-author Olivier Robespierre (Sponsor)</t>
  </si>
  <si>
    <t>Special Management Committee</t>
  </si>
  <si>
    <t>Project Manager's Participation</t>
  </si>
  <si>
    <t>In collaboration with SAP coordinators</t>
  </si>
  <si>
    <t>Steering Committee and Management Committee</t>
  </si>
  <si>
    <t>Plan to be developed with coordinators</t>
  </si>
  <si>
    <t>Video conference with decision-makers</t>
  </si>
  <si>
    <t>Special Meetings</t>
  </si>
  <si>
    <t>Out of Scope</t>
  </si>
  <si>
    <t>Activity / Task</t>
  </si>
  <si>
    <t>Status</t>
  </si>
  <si>
    <t>Predecessor</t>
  </si>
  <si>
    <t>Assigned to</t>
  </si>
  <si>
    <t>Comments</t>
  </si>
  <si>
    <t>Start Date</t>
  </si>
  <si>
    <t>Ajouter une activité</t>
  </si>
  <si>
    <t>Ajouter une tâche</t>
  </si>
  <si>
    <t>Convertir à une activité / tâche</t>
  </si>
  <si>
    <t>Supprimer</t>
  </si>
  <si>
    <t>Add an Activity</t>
  </si>
  <si>
    <t>Add a Task</t>
  </si>
  <si>
    <t>Convert to an Activity / Task</t>
  </si>
  <si>
    <t>Delete</t>
  </si>
  <si>
    <t>Project Name / Code</t>
  </si>
  <si>
    <t>Reference</t>
  </si>
  <si>
    <t>Portfolio Name / Code</t>
  </si>
  <si>
    <t>PMO (Project Management Office)</t>
  </si>
  <si>
    <t>Overall Status of all Activities</t>
  </si>
  <si>
    <t>Jour</t>
  </si>
  <si>
    <t>Day</t>
  </si>
  <si>
    <t>Semaine</t>
  </si>
  <si>
    <t>Week</t>
  </si>
  <si>
    <t>Mois</t>
  </si>
  <si>
    <t>Month</t>
  </si>
  <si>
    <t>Aujourd'hui</t>
  </si>
  <si>
    <t>TODO</t>
  </si>
  <si>
    <t>In Hold</t>
  </si>
  <si>
    <t>Done</t>
  </si>
  <si>
    <t>C56</t>
  </si>
  <si>
    <t>C57</t>
  </si>
  <si>
    <t>Ajouter une colonne</t>
  </si>
  <si>
    <t>Add a column</t>
  </si>
  <si>
    <t>Supprimer une colonne</t>
  </si>
  <si>
    <t>Delete a column</t>
  </si>
  <si>
    <t>Level</t>
  </si>
  <si>
    <t>Niveau</t>
  </si>
  <si>
    <t>1.1</t>
  </si>
  <si>
    <t>1</t>
  </si>
  <si>
    <t>1.2</t>
  </si>
  <si>
    <t>2</t>
  </si>
  <si>
    <t>2.1</t>
  </si>
  <si>
    <t>2.3</t>
  </si>
  <si>
    <t>3</t>
  </si>
  <si>
    <t>3.1</t>
  </si>
  <si>
    <t>3.2</t>
  </si>
  <si>
    <t>3.3</t>
  </si>
  <si>
    <t>3.4</t>
  </si>
  <si>
    <t>3.5</t>
  </si>
  <si>
    <t>3.6</t>
  </si>
  <si>
    <t>2.4</t>
  </si>
  <si>
    <t>2.5</t>
  </si>
  <si>
    <t>2.6</t>
  </si>
  <si>
    <t>4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</si>
  <si>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</si>
  <si>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</si>
  <si>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</si>
  <si>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</si>
  <si>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</si>
  <si>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</si>
  <si>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</si>
  <si>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</si>
  <si>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</si>
  <si>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</si>
  <si>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</si>
  <si>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</si>
  <si>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</si>
  <si>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</si>
  <si>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</si>
  <si>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</t>
  </si>
  <si>
    <t>5.1</t>
  </si>
  <si>
    <t>5.2</t>
  </si>
  <si>
    <t>5.3</t>
  </si>
  <si>
    <t>5.4</t>
  </si>
  <si>
    <t>1.3</t>
  </si>
  <si>
    <t xml:space="preserve">  </t>
  </si>
  <si>
    <t>M</t>
  </si>
  <si>
    <t>Sym</t>
  </si>
  <si>
    <t>►</t>
  </si>
  <si>
    <t>Symbol</t>
  </si>
  <si>
    <t>1.4</t>
  </si>
  <si>
    <t>1.5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</si>
  <si>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</si>
  <si>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</si>
  <si>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</si>
  <si>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</si>
  <si>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</si>
  <si>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</si>
  <si>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</si>
  <si>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</si>
  <si>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</si>
  <si>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</si>
  <si>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</si>
  <si>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</si>
  <si>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</si>
  <si>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</si>
  <si>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</si>
  <si>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</si>
  <si>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</si>
  <si>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</si>
  <si>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</si>
  <si>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</si>
  <si>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</si>
  <si>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</si>
  <si>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</si>
  <si>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</si>
  <si>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</si>
  <si>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</si>
  <si>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</si>
  <si>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</si>
  <si>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</si>
  <si>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</si>
  <si>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</si>
  <si>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</si>
  <si>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</si>
  <si>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</si>
  <si>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</si>
  <si>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</si>
  <si>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</si>
  <si>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</si>
  <si>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</si>
  <si>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</si>
  <si>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</si>
  <si>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</si>
  <si>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</si>
  <si>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</si>
  <si>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</si>
  <si>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</si>
  <si>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</si>
  <si>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</si>
  <si>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</si>
  <si>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</si>
  <si>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</si>
  <si>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</si>
  <si>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</si>
  <si>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</si>
  <si>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</si>
  <si>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</si>
  <si>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Effort in D</t>
  </si>
  <si>
    <t>1.6</t>
  </si>
  <si>
    <t>1.7</t>
  </si>
  <si>
    <t>1.8</t>
  </si>
  <si>
    <t>1.9</t>
  </si>
  <si>
    <t>1.10</t>
  </si>
  <si>
    <t>1.0</t>
  </si>
  <si>
    <t>1.1-1.7</t>
  </si>
  <si>
    <t>2.7</t>
  </si>
  <si>
    <t>2.8</t>
  </si>
  <si>
    <t>2.9</t>
  </si>
  <si>
    <t>2.10</t>
  </si>
  <si>
    <t>2.1-2.6</t>
  </si>
  <si>
    <t>2.1-2.7</t>
  </si>
  <si>
    <t>3.7</t>
  </si>
  <si>
    <t>3.8</t>
  </si>
  <si>
    <t>3.9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</si>
  <si>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</si>
  <si>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</si>
  <si>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</si>
  <si>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</si>
  <si>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</si>
  <si>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</si>
  <si>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</si>
  <si>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</si>
  <si>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</si>
  <si>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3.19</t>
  </si>
  <si>
    <t>3.1-3.11</t>
  </si>
  <si>
    <t>4.16</t>
  </si>
  <si>
    <t>4.17</t>
  </si>
  <si>
    <t>4.18</t>
  </si>
  <si>
    <t>4.19</t>
  </si>
  <si>
    <t>4.20</t>
  </si>
  <si>
    <t>4.21</t>
  </si>
  <si>
    <t>4.22</t>
  </si>
  <si>
    <t>4.23</t>
  </si>
  <si>
    <t>4.24</t>
  </si>
  <si>
    <t>4.25</t>
  </si>
  <si>
    <t>4.26</t>
  </si>
  <si>
    <t>4.27</t>
  </si>
  <si>
    <t>4.28</t>
  </si>
  <si>
    <t>4.29</t>
  </si>
  <si>
    <t>4.30</t>
  </si>
  <si>
    <t>4.31</t>
  </si>
  <si>
    <t>4.32</t>
  </si>
  <si>
    <t>4.33</t>
  </si>
  <si>
    <t>4.34</t>
  </si>
  <si>
    <t>4.35</t>
  </si>
  <si>
    <t>4.36</t>
  </si>
  <si>
    <t>4.37</t>
  </si>
  <si>
    <t>4.38</t>
  </si>
  <si>
    <t>4.39</t>
  </si>
  <si>
    <t>4.40</t>
  </si>
  <si>
    <t>4.41</t>
  </si>
  <si>
    <t>4.42</t>
  </si>
  <si>
    <t>4.43</t>
  </si>
  <si>
    <t>4.44</t>
  </si>
  <si>
    <t>4.45</t>
  </si>
  <si>
    <t>4.46</t>
  </si>
  <si>
    <t>4.47</t>
  </si>
  <si>
    <t>4.48</t>
  </si>
  <si>
    <t>4.49</t>
  </si>
  <si>
    <t>4.50</t>
  </si>
  <si>
    <t>4.51</t>
  </si>
  <si>
    <t>4.52</t>
  </si>
  <si>
    <t>4.53</t>
  </si>
  <si>
    <t>4.54</t>
  </si>
  <si>
    <t>4.55</t>
  </si>
  <si>
    <t>4.56</t>
  </si>
  <si>
    <t>4.57</t>
  </si>
  <si>
    <t>4.58</t>
  </si>
  <si>
    <t>4.59</t>
  </si>
  <si>
    <t>4.60</t>
  </si>
  <si>
    <t>4.61</t>
  </si>
  <si>
    <t>4.62</t>
  </si>
  <si>
    <t>4.63</t>
  </si>
  <si>
    <t>4.64</t>
  </si>
  <si>
    <t>4.65</t>
  </si>
  <si>
    <t>4.66</t>
  </si>
  <si>
    <t>4.67</t>
  </si>
  <si>
    <t>4.68</t>
  </si>
  <si>
    <t>4.69</t>
  </si>
  <si>
    <t>4.70</t>
  </si>
  <si>
    <t>4.71</t>
  </si>
  <si>
    <t>4.72</t>
  </si>
  <si>
    <t>4.73</t>
  </si>
  <si>
    <t>4.74</t>
  </si>
  <si>
    <t>4.75</t>
  </si>
  <si>
    <t>4.76</t>
  </si>
  <si>
    <t>4.77</t>
  </si>
  <si>
    <t>4.78</t>
  </si>
  <si>
    <t>4.79</t>
  </si>
  <si>
    <t>4.80</t>
  </si>
  <si>
    <t>4.81</t>
  </si>
  <si>
    <t>4.82</t>
  </si>
  <si>
    <t>4.1-4.17</t>
  </si>
  <si>
    <t>4.18-4.23</t>
  </si>
  <si>
    <t>4.24-4.39</t>
  </si>
  <si>
    <t>4.40-4.57</t>
  </si>
  <si>
    <t>4.61-4.79</t>
  </si>
  <si>
    <t>4.61-4.80</t>
  </si>
  <si>
    <t>4.91</t>
  </si>
  <si>
    <t>Comité de Direction</t>
  </si>
  <si>
    <t>TOUS</t>
  </si>
  <si>
    <t>5.5</t>
  </si>
  <si>
    <t>5.6</t>
  </si>
  <si>
    <t>5.7</t>
  </si>
  <si>
    <t>5.8</t>
  </si>
  <si>
    <t>5.9</t>
  </si>
  <si>
    <t>5.10</t>
  </si>
  <si>
    <t>5.11</t>
  </si>
  <si>
    <t>5.12</t>
  </si>
  <si>
    <t>5.13</t>
  </si>
  <si>
    <t>5.14</t>
  </si>
  <si>
    <t>5.1-5.13</t>
  </si>
  <si>
    <r>
      <t xml:space="preserve">A la recherche d'un logiciel de planification ? ProjectChef </t>
    </r>
    <r>
      <rPr>
        <sz val="11"/>
        <color theme="1"/>
        <rFont val="Calibri"/>
        <family val="2"/>
        <scheme val="minor"/>
      </rPr>
      <t xml:space="preserve">t'offre un plan gratuit à vie pour gérer jusqu'à 2 projets : </t>
    </r>
    <r>
      <rPr>
        <b/>
        <sz val="11"/>
        <color rgb="FF0091FE"/>
        <rFont val="Calibri"/>
        <family val="2"/>
        <scheme val="minor"/>
      </rPr>
      <t xml:space="preserve">https://projectchef.io/ </t>
    </r>
  </si>
  <si>
    <t>Envie d’un outil plus centralisée et collaboratif en ligne ?</t>
  </si>
  <si>
    <t>Pour celles et ceux qui préfèrent centraliser le suivi en temps réel avec leurs équipes, y compris en mode multi-projets :</t>
  </si>
  <si>
    <r>
      <rPr>
        <b/>
        <sz val="11"/>
        <rFont val="Calibri"/>
        <family val="2"/>
        <scheme val="minor"/>
      </rPr>
      <t xml:space="preserve">→ ProjectChef </t>
    </r>
    <r>
      <rPr>
        <sz val="11"/>
        <rFont val="Calibri"/>
        <family val="2"/>
        <scheme val="minor"/>
      </rPr>
      <t xml:space="preserve">propose une </t>
    </r>
    <r>
      <rPr>
        <b/>
        <sz val="11"/>
        <rFont val="Calibri"/>
        <family val="2"/>
        <scheme val="minor"/>
      </rPr>
      <t>vue portefeuille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>Gantt interactif</t>
    </r>
    <r>
      <rPr>
        <sz val="11"/>
        <rFont val="Calibri"/>
        <family val="2"/>
        <scheme val="minor"/>
      </rPr>
      <t xml:space="preserve">, du </t>
    </r>
    <r>
      <rPr>
        <b/>
        <sz val="11"/>
        <rFont val="Calibri"/>
        <family val="2"/>
        <scheme val="minor"/>
      </rPr>
      <t xml:space="preserve">Kanban, </t>
    </r>
    <r>
      <rPr>
        <sz val="11"/>
        <rFont val="Calibri"/>
        <family val="2"/>
        <scheme val="minor"/>
      </rPr>
      <t xml:space="preserve">des </t>
    </r>
    <r>
      <rPr>
        <b/>
        <sz val="11"/>
        <rFont val="Calibri"/>
        <family val="2"/>
        <scheme val="minor"/>
      </rPr>
      <t>dashboards clairs et des risques évalués.</t>
    </r>
  </si>
  <si>
    <t>https://projectchef.io/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</si>
</sst>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"/>
    <numFmt numFmtId="165" formatCode="m/d/yyyy"/>
    <numFmt numFmtId="166" formatCode="\◆"/>
  </numFmts>
  <fonts count="4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4"/>
      <color theme="1" tint="0.1499984740745262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"/>
      <color rgb="FF92D050"/>
      <name val="Calibri"/>
      <family val="2"/>
    </font>
    <font>
      <sz val="11"/>
      <color theme="5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B9E1FF"/>
      <name val="Calibri"/>
      <family val="2"/>
      <scheme val="minor"/>
    </font>
    <font>
      <sz val="11"/>
      <color rgb="FF37A9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91F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lightUp">
        <bgColor theme="2" tint="-0.249977111117893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 style="thin">
        <color rgb="FF91E0FF"/>
      </top>
      <bottom style="thin">
        <color rgb="FF91E0FF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/>
      </left>
      <right style="thin">
        <color theme="0" tint="-4.9989318521683403E-2"/>
      </right>
      <top style="thin">
        <color theme="9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10" borderId="4" xfId="0" applyFont="1" applyFill="1" applyBorder="1" applyAlignment="1">
      <alignment vertical="center"/>
    </xf>
    <xf numFmtId="0" fontId="15" fillId="12" borderId="0" xfId="0" applyFont="1" applyFill="1" applyAlignment="1">
      <alignment horizontal="left" vertical="center"/>
    </xf>
    <xf numFmtId="14" fontId="15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5" fillId="12" borderId="7" xfId="0" applyFont="1" applyFill="1" applyBorder="1" applyAlignment="1">
      <alignment vertical="center"/>
    </xf>
    <xf numFmtId="0" fontId="15" fillId="12" borderId="0" xfId="0" applyFont="1" applyFill="1" applyAlignment="1">
      <alignment vertical="center"/>
    </xf>
    <xf numFmtId="0" fontId="8" fillId="0" borderId="0" xfId="0" applyFont="1"/>
    <xf numFmtId="0" fontId="7" fillId="2" borderId="8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14" fillId="11" borderId="5" xfId="0" applyFont="1" applyFill="1" applyBorder="1" applyAlignment="1" applyProtection="1">
      <alignment vertical="center"/>
      <protection locked="0"/>
    </xf>
    <xf numFmtId="0" fontId="12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14" fontId="0" fillId="0" borderId="0" xfId="0" applyNumberFormat="1"/>
    <xf numFmtId="1" fontId="0" fillId="0" borderId="0" xfId="0" applyNumberFormat="1"/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18" borderId="0" xfId="0" applyFont="1" applyFill="1" applyAlignment="1">
      <alignment vertical="top"/>
    </xf>
    <xf numFmtId="0" fontId="25" fillId="18" borderId="0" xfId="0" applyFont="1" applyFill="1" applyAlignment="1">
      <alignment vertical="top"/>
    </xf>
    <xf numFmtId="0" fontId="26" fillId="18" borderId="0" xfId="0" applyFont="1" applyFill="1"/>
    <xf numFmtId="0" fontId="27" fillId="18" borderId="0" xfId="0" applyFont="1" applyFill="1"/>
    <xf numFmtId="0" fontId="0" fillId="18" borderId="0" xfId="0" applyFill="1"/>
    <xf numFmtId="0" fontId="28" fillId="18" borderId="0" xfId="0" applyFont="1" applyFill="1" applyAlignment="1">
      <alignment vertical="center"/>
    </xf>
    <xf numFmtId="0" fontId="26" fillId="18" borderId="0" xfId="0" applyFont="1" applyFill="1" applyAlignment="1">
      <alignment vertical="center"/>
    </xf>
    <xf numFmtId="0" fontId="27" fillId="18" borderId="0" xfId="0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 wrapText="1"/>
    </xf>
    <xf numFmtId="14" fontId="31" fillId="0" borderId="0" xfId="0" applyNumberFormat="1" applyFont="1" applyAlignment="1">
      <alignment horizontal="center" vertical="center" wrapText="1"/>
    </xf>
    <xf numFmtId="15" fontId="31" fillId="0" borderId="0" xfId="0" applyNumberFormat="1" applyFont="1" applyAlignment="1">
      <alignment horizontal="left" vertical="center" wrapText="1"/>
    </xf>
    <xf numFmtId="0" fontId="32" fillId="0" borderId="0" xfId="0" applyFont="1"/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 applyProtection="1">
      <alignment vertical="center"/>
      <protection locked="0"/>
    </xf>
    <xf numFmtId="9" fontId="10" fillId="0" borderId="0" xfId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0" fillId="6" borderId="0" xfId="0" applyFont="1" applyFill="1" applyAlignment="1">
      <alignment vertical="center"/>
    </xf>
    <xf numFmtId="0" fontId="33" fillId="4" borderId="0" xfId="0" applyFont="1" applyFill="1" applyAlignment="1">
      <alignment horizontal="center" vertical="center" wrapText="1" readingOrder="1"/>
    </xf>
    <xf numFmtId="0" fontId="6" fillId="0" borderId="0" xfId="0" applyFont="1" applyAlignment="1">
      <alignment horizontal="center"/>
    </xf>
    <xf numFmtId="0" fontId="34" fillId="0" borderId="21" xfId="0" applyFont="1" applyBorder="1" applyAlignment="1">
      <alignment vertical="center"/>
    </xf>
    <xf numFmtId="0" fontId="6" fillId="4" borderId="21" xfId="0" applyFont="1" applyFill="1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6" fillId="6" borderId="21" xfId="0" applyFont="1" applyFill="1" applyBorder="1" applyAlignment="1">
      <alignment vertical="center"/>
    </xf>
    <xf numFmtId="0" fontId="6" fillId="13" borderId="22" xfId="0" applyFont="1" applyFill="1" applyBorder="1" applyAlignment="1">
      <alignment vertical="center"/>
    </xf>
    <xf numFmtId="0" fontId="6" fillId="14" borderId="22" xfId="0" applyFont="1" applyFill="1" applyBorder="1" applyAlignment="1">
      <alignment vertical="center"/>
    </xf>
    <xf numFmtId="0" fontId="6" fillId="15" borderId="22" xfId="0" applyFont="1" applyFill="1" applyBorder="1" applyAlignment="1">
      <alignment vertical="center"/>
    </xf>
    <xf numFmtId="0" fontId="7" fillId="16" borderId="8" xfId="0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34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17" fillId="10" borderId="4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16" fillId="17" borderId="24" xfId="0" applyFont="1" applyFill="1" applyBorder="1" applyAlignment="1">
      <alignment horizontal="center" vertical="center"/>
    </xf>
    <xf numFmtId="0" fontId="16" fillId="17" borderId="23" xfId="0" applyFont="1" applyFill="1" applyBorder="1" applyAlignment="1">
      <alignment horizontal="center" vertical="center"/>
    </xf>
    <xf numFmtId="0" fontId="34" fillId="0" borderId="21" xfId="0" applyFont="1" applyBorder="1" applyAlignment="1">
      <alignment horizontal="left" vertical="center"/>
    </xf>
    <xf numFmtId="0" fontId="6" fillId="21" borderId="21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20" borderId="0" xfId="0" applyFill="1" applyAlignment="1" applyProtection="1">
      <alignment horizontal="center" vertical="center"/>
      <protection locked="0"/>
    </xf>
    <xf numFmtId="0" fontId="13" fillId="11" borderId="5" xfId="0" applyFont="1" applyFill="1" applyBorder="1" applyAlignment="1" applyProtection="1">
      <alignment horizontal="left" vertical="center"/>
      <protection locked="0"/>
    </xf>
    <xf numFmtId="0" fontId="13" fillId="11" borderId="19" xfId="0" applyFont="1" applyFill="1" applyBorder="1" applyAlignment="1" applyProtection="1">
      <alignment vertical="center"/>
      <protection locked="0"/>
    </xf>
    <xf numFmtId="9" fontId="0" fillId="0" borderId="0" xfId="1" applyFont="1" applyProtection="1">
      <protection locked="0"/>
    </xf>
    <xf numFmtId="0" fontId="13" fillId="11" borderId="20" xfId="0" applyFont="1" applyFill="1" applyBorder="1" applyAlignment="1" applyProtection="1">
      <alignment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0" fillId="0" borderId="0" xfId="1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4" fontId="21" fillId="0" borderId="0" xfId="0" applyNumberFormat="1" applyFont="1" applyAlignment="1" applyProtection="1">
      <alignment vertical="center"/>
      <protection locked="0"/>
    </xf>
    <xf numFmtId="14" fontId="20" fillId="0" borderId="0" xfId="0" applyNumberFormat="1" applyFont="1" applyAlignment="1" applyProtection="1">
      <alignment horizontal="center" vertical="center"/>
      <protection locked="0"/>
    </xf>
    <xf numFmtId="0" fontId="12" fillId="10" borderId="4" xfId="1" applyNumberFormat="1" applyFont="1" applyFill="1" applyBorder="1" applyAlignment="1" applyProtection="1">
      <alignment vertical="center"/>
      <protection locked="0"/>
    </xf>
    <xf numFmtId="164" fontId="4" fillId="9" borderId="0" xfId="0" applyNumberFormat="1" applyFont="1" applyFill="1" applyAlignment="1" applyProtection="1">
      <alignment horizontal="left" vertical="center"/>
      <protection locked="0"/>
    </xf>
    <xf numFmtId="164" fontId="4" fillId="8" borderId="0" xfId="0" applyNumberFormat="1" applyFont="1" applyFill="1" applyAlignment="1" applyProtection="1">
      <alignment horizontal="left" vertical="center"/>
      <protection locked="0"/>
    </xf>
    <xf numFmtId="14" fontId="0" fillId="0" borderId="0" xfId="0" applyNumberFormat="1" applyProtection="1">
      <protection locked="0"/>
    </xf>
    <xf numFmtId="1" fontId="4" fillId="9" borderId="0" xfId="0" applyNumberFormat="1" applyFont="1" applyFill="1" applyAlignment="1" applyProtection="1">
      <alignment horizontal="left" vertical="center"/>
      <protection locked="0"/>
    </xf>
    <xf numFmtId="1" fontId="4" fillId="8" borderId="0" xfId="0" applyNumberFormat="1" applyFont="1" applyFill="1" applyAlignment="1" applyProtection="1">
      <alignment horizontal="left" vertical="center"/>
      <protection locked="0"/>
    </xf>
    <xf numFmtId="1" fontId="4" fillId="9" borderId="0" xfId="0" applyNumberFormat="1" applyFont="1" applyFill="1" applyAlignment="1" applyProtection="1">
      <alignment horizontal="center" vertical="center"/>
      <protection locked="0"/>
    </xf>
    <xf numFmtId="1" fontId="4" fillId="8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19" fillId="9" borderId="0" xfId="0" applyNumberFormat="1" applyFont="1" applyFill="1" applyAlignment="1" applyProtection="1">
      <alignment vertical="center"/>
      <protection locked="0"/>
    </xf>
    <xf numFmtId="14" fontId="19" fillId="8" borderId="0" xfId="0" applyNumberFormat="1" applyFont="1" applyFill="1" applyAlignment="1" applyProtection="1">
      <alignment vertical="center"/>
      <protection locked="0"/>
    </xf>
    <xf numFmtId="0" fontId="2" fillId="8" borderId="3" xfId="1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18" fillId="9" borderId="12" xfId="0" applyFont="1" applyFill="1" applyBorder="1" applyAlignment="1" applyProtection="1">
      <alignment horizontal="center" vertical="center"/>
      <protection locked="0"/>
    </xf>
    <xf numFmtId="0" fontId="18" fillId="9" borderId="0" xfId="0" applyFont="1" applyFill="1" applyAlignment="1" applyProtection="1">
      <alignment horizontal="center" vertical="center"/>
      <protection locked="0"/>
    </xf>
    <xf numFmtId="0" fontId="18" fillId="9" borderId="13" xfId="0" applyFont="1" applyFill="1" applyBorder="1" applyAlignment="1" applyProtection="1">
      <alignment horizontal="center" vertical="center"/>
      <protection locked="0"/>
    </xf>
    <xf numFmtId="0" fontId="18" fillId="8" borderId="0" xfId="0" applyFont="1" applyFill="1" applyAlignment="1" applyProtection="1">
      <alignment horizontal="center" vertical="center"/>
      <protection locked="0"/>
    </xf>
    <xf numFmtId="0" fontId="18" fillId="8" borderId="13" xfId="0" applyFont="1" applyFill="1" applyBorder="1" applyAlignment="1" applyProtection="1">
      <alignment horizontal="center" vertical="center"/>
      <protection locked="0"/>
    </xf>
    <xf numFmtId="0" fontId="18" fillId="8" borderId="12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9" fontId="9" fillId="3" borderId="1" xfId="1" applyFont="1" applyFill="1" applyBorder="1" applyAlignment="1" applyProtection="1">
      <alignment horizontal="center" vertical="center"/>
      <protection locked="0"/>
    </xf>
    <xf numFmtId="0" fontId="35" fillId="19" borderId="17" xfId="0" applyFont="1" applyFill="1" applyBorder="1" applyAlignment="1" applyProtection="1">
      <alignment horizontal="centerContinuous" vertical="center"/>
      <protection locked="0"/>
    </xf>
    <xf numFmtId="14" fontId="35" fillId="19" borderId="17" xfId="0" applyNumberFormat="1" applyFont="1" applyFill="1" applyBorder="1" applyAlignment="1" applyProtection="1">
      <alignment horizontal="center" vertical="center"/>
      <protection locked="0"/>
    </xf>
    <xf numFmtId="10" fontId="35" fillId="19" borderId="17" xfId="0" applyNumberFormat="1" applyFont="1" applyFill="1" applyBorder="1" applyAlignment="1" applyProtection="1">
      <alignment horizontal="centerContinuous"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10" fillId="18" borderId="0" xfId="0" applyFont="1" applyFill="1" applyAlignment="1">
      <alignment vertical="center"/>
    </xf>
    <xf numFmtId="0" fontId="10" fillId="18" borderId="0" xfId="0" applyFont="1" applyFill="1" applyAlignment="1">
      <alignment horizontal="left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36" fillId="22" borderId="26" xfId="0" applyFont="1" applyFill="1" applyBorder="1" applyAlignment="1" applyProtection="1">
      <alignment horizontal="center" vertical="center"/>
      <protection locked="0"/>
    </xf>
    <xf numFmtId="0" fontId="36" fillId="23" borderId="0" xfId="0" applyFont="1" applyFill="1" applyAlignment="1" applyProtection="1">
      <alignment horizontal="center" vertical="center"/>
      <protection locked="0"/>
    </xf>
    <xf numFmtId="0" fontId="37" fillId="10" borderId="4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0" fillId="0" borderId="25" xfId="0" quotePrefix="1" applyFont="1" applyBorder="1" applyAlignment="1" applyProtection="1">
      <alignment horizontal="center" vertical="center"/>
      <protection locked="0"/>
    </xf>
    <xf numFmtId="1" fontId="2" fillId="9" borderId="9" xfId="0" applyNumberFormat="1" applyFont="1" applyFill="1" applyBorder="1" applyAlignment="1" applyProtection="1">
      <alignment horizontal="center" vertical="center"/>
      <protection locked="0"/>
    </xf>
    <xf numFmtId="1" fontId="2" fillId="9" borderId="10" xfId="0" applyNumberFormat="1" applyFont="1" applyFill="1" applyBorder="1" applyAlignment="1" applyProtection="1">
      <alignment horizontal="center" vertical="center"/>
      <protection locked="0"/>
    </xf>
    <xf numFmtId="1" fontId="2" fillId="9" borderId="11" xfId="0" applyNumberFormat="1" applyFont="1" applyFill="1" applyBorder="1" applyAlignment="1" applyProtection="1">
      <alignment horizontal="center" vertical="center"/>
      <protection locked="0"/>
    </xf>
    <xf numFmtId="1" fontId="2" fillId="8" borderId="10" xfId="0" applyNumberFormat="1" applyFont="1" applyFill="1" applyBorder="1" applyAlignment="1" applyProtection="1">
      <alignment horizontal="center" vertical="center"/>
      <protection locked="0"/>
    </xf>
    <xf numFmtId="1" fontId="2" fillId="8" borderId="11" xfId="0" applyNumberFormat="1" applyFont="1" applyFill="1" applyBorder="1" applyAlignment="1" applyProtection="1">
      <alignment horizontal="center" vertical="center"/>
      <protection locked="0"/>
    </xf>
    <xf numFmtId="1" fontId="2" fillId="8" borderId="9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165" fontId="10" fillId="0" borderId="0" xfId="0" applyNumberFormat="1" applyFont="1" applyAlignment="1" applyProtection="1">
      <alignment horizontal="center"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43" fillId="0" borderId="0" xfId="0" applyFont="1" applyProtection="1">
      <protection locked="0"/>
    </xf>
    <xf numFmtId="0" fontId="44" fillId="18" borderId="0" xfId="0" applyFont="1" applyFill="1" applyAlignment="1">
      <alignment horizontal="left"/>
    </xf>
    <xf numFmtId="0" fontId="27" fillId="18" borderId="0" xfId="0" applyFont="1" applyFill="1" applyAlignment="1">
      <alignment horizontal="left" vertical="center" wrapText="1"/>
    </xf>
    <xf numFmtId="0" fontId="15" fillId="12" borderId="0" xfId="0" applyFont="1" applyFill="1" applyAlignment="1" applyProtection="1">
      <alignment horizontal="left" vertical="center"/>
      <protection locked="0"/>
    </xf>
    <xf numFmtId="0" fontId="15" fillId="12" borderId="7" xfId="0" applyFont="1" applyFill="1" applyBorder="1" applyAlignment="1" applyProtection="1">
      <alignment horizontal="left" vertical="center"/>
      <protection locked="0"/>
    </xf>
    <xf numFmtId="14" fontId="17" fillId="10" borderId="4" xfId="0" applyNumberFormat="1" applyFont="1" applyFill="1" applyBorder="1" applyAlignment="1" applyProtection="1">
      <alignment horizontal="center" vertical="center"/>
      <protection locked="0"/>
    </xf>
    <xf numFmtId="0" fontId="13" fillId="11" borderId="5" xfId="0" applyFont="1" applyFill="1" applyBorder="1" applyAlignment="1" applyProtection="1">
      <alignment horizontal="left" vertical="center"/>
      <protection locked="0"/>
    </xf>
    <xf numFmtId="14" fontId="15" fillId="12" borderId="0" xfId="0" applyNumberFormat="1" applyFont="1" applyFill="1" applyAlignment="1" applyProtection="1">
      <alignment horizontal="left" vertical="center"/>
      <protection locked="0"/>
    </xf>
    <xf numFmtId="0" fontId="11" fillId="11" borderId="5" xfId="0" applyFont="1" applyFill="1" applyBorder="1" applyAlignment="1" applyProtection="1">
      <alignment horizontal="center" vertical="center"/>
      <protection locked="0"/>
    </xf>
    <xf numFmtId="0" fontId="11" fillId="11" borderId="6" xfId="0" applyFont="1" applyFill="1" applyBorder="1" applyAlignment="1" applyProtection="1">
      <alignment horizontal="center" vertical="center"/>
      <protection locked="0"/>
    </xf>
    <xf numFmtId="0" fontId="15" fillId="12" borderId="7" xfId="0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14" fontId="15" fillId="12" borderId="0" xfId="0" applyNumberFormat="1" applyFont="1" applyFill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0" fontId="16" fillId="17" borderId="18" xfId="0" applyFont="1" applyFill="1" applyBorder="1" applyAlignment="1">
      <alignment horizontal="center"/>
    </xf>
    <xf numFmtId="0" fontId="16" fillId="17" borderId="14" xfId="0" applyFont="1" applyFill="1" applyBorder="1" applyAlignment="1">
      <alignment horizontal="center"/>
    </xf>
    <xf numFmtId="0" fontId="45" fillId="18" borderId="0" xfId="0" applyFont="1" applyFill="1" applyAlignment="1">
      <alignment horizontal="left"/>
    </xf>
    <xf numFmtId="0" fontId="0" fillId="18" borderId="0" xfId="0" applyFill="1" applyAlignment="1">
      <alignment horizontal="left"/>
    </xf>
    <xf numFmtId="0" fontId="34" fillId="18" borderId="0" xfId="0" applyFont="1" applyFill="1" applyAlignment="1">
      <alignment horizontal="left"/>
    </xf>
    <xf numFmtId="0" fontId="44" fillId="18" borderId="0" xfId="0" applyFont="1" applyFill="1" applyAlignment="1">
      <alignment horizontal="left"/>
    </xf>
  </cellXfs>
  <cellStyles count="2">
    <cellStyle name="Normal" xfId="0" builtinId="0"/>
    <cellStyle name="Percent" xfId="1" builtinId="5"/>
  </cellStyles>
  <dxfs count="153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@\◆"/>
    </dxf>
    <dxf>
      <numFmt numFmtId="0" formatCode="General"/>
    </dxf>
    <dxf>
      <numFmt numFmtId="0" formatCode="General"/>
      <border outline="0">
        <left style="thin">
          <color theme="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ont>
        <b/>
        <i val="0"/>
        <color theme="5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B3B3"/>
        </patternFill>
      </fill>
    </dxf>
    <dxf>
      <fill>
        <patternFill patternType="none">
          <bgColor auto="1"/>
        </patternFill>
      </fill>
    </dxf>
    <dxf>
      <font>
        <b/>
        <i val="0"/>
        <color theme="5"/>
      </font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B3B3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4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color theme="5"/>
      </font>
      <fill>
        <patternFill patternType="solid">
          <fgColor indexed="64"/>
          <bgColor rgb="FFFFFFFF"/>
        </patternFill>
      </fill>
    </dxf>
    <dxf>
      <font>
        <b val="0"/>
        <i val="0"/>
        <color theme="5"/>
      </font>
    </dxf>
    <dxf>
      <font>
        <b val="0"/>
        <i val="0"/>
        <color rgb="FF00B050"/>
      </font>
    </dxf>
    <dxf>
      <font>
        <b val="0"/>
        <i val="0"/>
        <color rgb="FF0070C0"/>
      </font>
    </dxf>
    <dxf>
      <font>
        <b val="0"/>
        <i val="0"/>
        <color rgb="FF37A9FF"/>
      </font>
    </dxf>
    <dxf>
      <font>
        <b val="0"/>
        <i val="0"/>
        <color rgb="FFB9E1FF"/>
      </font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92D050"/>
        </patternFill>
      </fill>
    </dxf>
    <dxf>
      <font>
        <color rgb="FF00B050"/>
      </font>
      <fill>
        <patternFill>
          <fgColor indexed="64"/>
          <bgColor rgb="FFF1F7ED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2D050"/>
        </patternFill>
      </fill>
      <border>
        <left/>
        <right/>
      </border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52"/>
      <tableStyleElement type="headerRow" dxfId="151"/>
      <tableStyleElement type="totalRow" dxfId="150"/>
      <tableStyleElement type="firstColumn" dxfId="149"/>
      <tableStyleElement type="lastColumn" dxfId="148"/>
      <tableStyleElement type="firstRowStripe" dxfId="147"/>
      <tableStyleElement type="secondRowStripe" dxfId="146"/>
      <tableStyleElement type="firstColumnStripe" dxfId="145"/>
      <tableStyleElement type="secondColumnStripe" dxfId="144"/>
    </tableStyle>
    <tableStyle name="TableStyleLight14 2 2" pivot="0" count="9" xr9:uid="{AC5A6F65-C9C4-4955-81C3-AF4FEE86B463}">
      <tableStyleElement type="wholeTable" dxfId="143"/>
      <tableStyleElement type="headerRow" dxfId="142"/>
      <tableStyleElement type="totalRow" dxfId="141"/>
      <tableStyleElement type="firstColumn" dxfId="140"/>
      <tableStyleElement type="lastColumn" dxfId="139"/>
      <tableStyleElement type="firstRowStripe" dxfId="138"/>
      <tableStyleElement type="secondRowStripe" dxfId="137"/>
      <tableStyleElement type="firstColumnStripe" dxfId="136"/>
      <tableStyleElement type="secondColumnStripe" dxfId="135"/>
    </tableStyle>
  </tableStyles>
  <colors>
    <mruColors>
      <color rgb="FF37A9FF"/>
      <color rgb="FFB9E1FF"/>
      <color rgb="FF69BFFF"/>
      <color rgb="FF21A0FF"/>
      <color rgb="FF0091FE"/>
      <color rgb="FF81C9FF"/>
      <color rgb="FF55FD6D"/>
      <color rgb="FFFF8989"/>
      <color rgb="FFFFB3B3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svg"/><Relationship Id="rId3" Type="http://schemas.openxmlformats.org/officeDocument/2006/relationships/hyperlink" Target="https://blog-gestion-de-projet.com/docs/kit-management-projet/planification/plan-de-charge/" TargetMode="External"/><Relationship Id="rId7" Type="http://schemas.openxmlformats.org/officeDocument/2006/relationships/image" Target="../media/image26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5.svg"/><Relationship Id="rId5" Type="http://schemas.openxmlformats.org/officeDocument/2006/relationships/image" Target="../media/image24.pn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docs/kit-management-projet/planification/plan-de-charge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planification/plan-de-charge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hyperlink" Target="https://projectchef.io/" TargetMode="Externa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358140</xdr:colOff>
      <xdr:row>3</xdr:row>
      <xdr:rowOff>60960</xdr:rowOff>
    </xdr:from>
    <xdr:to>
      <xdr:col>12</xdr:col>
      <xdr:colOff>132900</xdr:colOff>
      <xdr:row>3</xdr:row>
      <xdr:rowOff>312245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853815" y="746760"/>
          <a:ext cx="5451660" cy="251285"/>
          <a:chOff x="3984432" y="853807"/>
          <a:chExt cx="6647866" cy="255176"/>
        </a:xfrm>
      </xdr:grpSpPr>
      <xdr:sp macro="[0]!NavBar" textlink="">
        <xdr:nvSpPr>
          <xdr:cNvPr id="4" name="BtnGuide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5" name="BtnGant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Plan de</a:t>
            </a:r>
            <a:r>
              <a:rPr lang="en-GB" sz="1100" b="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charge</a:t>
            </a:r>
            <a:endParaRPr lang="en-US" sz="1050">
              <a:effectLst/>
            </a:endParaRPr>
          </a:p>
        </xdr:txBody>
      </xdr:sp>
      <xdr:sp macro="[0]!NavBar" textlink="">
        <xdr:nvSpPr>
          <xdr:cNvPr id="6" name="BtnRessources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Ressources</a:t>
            </a:r>
          </a:p>
        </xdr:txBody>
      </xdr:sp>
      <xdr:sp macro="[0]!NavBar" textlink="">
        <xdr:nvSpPr>
          <xdr:cNvPr id="7" name="BtnSetting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66700" y="6947453"/>
          <a:ext cx="7156071" cy="332378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95072" y="10774680"/>
          <a:ext cx="4368482" cy="28665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67641" y="14237970"/>
          <a:ext cx="3785235" cy="241116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75260" y="21502704"/>
          <a:ext cx="10441305" cy="240275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30638949"/>
          <a:ext cx="2386563" cy="161244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98120" y="47005764"/>
          <a:ext cx="8180534" cy="2207630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98121" y="49635754"/>
          <a:ext cx="6669405" cy="241862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2461795"/>
          <a:ext cx="7881132" cy="298323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75260" y="17483318"/>
          <a:ext cx="11541569" cy="321210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0020" y="26899991"/>
          <a:ext cx="5828292" cy="256803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0501" y="24222075"/>
          <a:ext cx="6257925" cy="18894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79020</xdr:colOff>
      <xdr:row>3</xdr:row>
      <xdr:rowOff>73800</xdr:rowOff>
    </xdr:from>
    <xdr:to>
      <xdr:col>36</xdr:col>
      <xdr:colOff>83820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2476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144780</xdr:colOff>
      <xdr:row>3</xdr:row>
      <xdr:rowOff>76200</xdr:rowOff>
    </xdr:from>
    <xdr:to>
      <xdr:col>31</xdr:col>
      <xdr:colOff>157200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4584680" y="762000"/>
          <a:ext cx="233400" cy="233400"/>
        </a:xfrm>
        <a:prstGeom prst="rect">
          <a:avLst/>
        </a:prstGeom>
      </xdr:spPr>
    </xdr:pic>
    <xdr:clientData/>
  </xdr:twoCellAnchor>
  <xdr:twoCellAnchor editAs="absolute">
    <xdr:from>
      <xdr:col>3</xdr:col>
      <xdr:colOff>2827020</xdr:colOff>
      <xdr:row>3</xdr:row>
      <xdr:rowOff>53340</xdr:rowOff>
    </xdr:from>
    <xdr:to>
      <xdr:col>5</xdr:col>
      <xdr:colOff>47351</xdr:colOff>
      <xdr:row>3</xdr:row>
      <xdr:rowOff>301497</xdr:rowOff>
    </xdr:to>
    <xdr:sp macro="" textlink="">
      <xdr:nvSpPr>
        <xdr:cNvPr id="14" name="BtnGuid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970020" y="7391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83713</xdr:colOff>
      <xdr:row>3</xdr:row>
      <xdr:rowOff>56468</xdr:rowOff>
    </xdr:from>
    <xdr:to>
      <xdr:col>6</xdr:col>
      <xdr:colOff>662390</xdr:colOff>
      <xdr:row>3</xdr:row>
      <xdr:rowOff>304625</xdr:rowOff>
    </xdr:to>
    <xdr:sp macro="[0]!NavBar" textlink="">
      <xdr:nvSpPr>
        <xdr:cNvPr id="15" name="BtnGant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227213" y="7422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Plan de charge</a:t>
          </a:r>
        </a:p>
      </xdr:txBody>
    </xdr:sp>
    <xdr:clientData/>
  </xdr:twoCellAnchor>
  <xdr:twoCellAnchor editAs="absolute">
    <xdr:from>
      <xdr:col>6</xdr:col>
      <xdr:colOff>718719</xdr:colOff>
      <xdr:row>3</xdr:row>
      <xdr:rowOff>53609</xdr:rowOff>
    </xdr:from>
    <xdr:to>
      <xdr:col>7</xdr:col>
      <xdr:colOff>1094658</xdr:colOff>
      <xdr:row>3</xdr:row>
      <xdr:rowOff>301766</xdr:rowOff>
    </xdr:to>
    <xdr:sp macro="[0]!NavBar" textlink="">
      <xdr:nvSpPr>
        <xdr:cNvPr id="16" name="BtnRessource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685179" y="73940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7</xdr:col>
      <xdr:colOff>1151127</xdr:colOff>
      <xdr:row>3</xdr:row>
      <xdr:rowOff>54712</xdr:rowOff>
    </xdr:from>
    <xdr:to>
      <xdr:col>8</xdr:col>
      <xdr:colOff>24950</xdr:colOff>
      <xdr:row>3</xdr:row>
      <xdr:rowOff>302869</xdr:rowOff>
    </xdr:to>
    <xdr:sp macro="[0]!NavBar" textlink="">
      <xdr:nvSpPr>
        <xdr:cNvPr id="17" name="BtnSetting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321547" y="7405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76200</xdr:colOff>
      <xdr:row>0</xdr:row>
      <xdr:rowOff>30480</xdr:rowOff>
    </xdr:from>
    <xdr:to>
      <xdr:col>3</xdr:col>
      <xdr:colOff>1652446</xdr:colOff>
      <xdr:row>2</xdr:row>
      <xdr:rowOff>91440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048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7620</xdr:colOff>
      <xdr:row>3</xdr:row>
      <xdr:rowOff>68580</xdr:rowOff>
    </xdr:from>
    <xdr:to>
      <xdr:col>38</xdr:col>
      <xdr:colOff>17640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83436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28</xdr:col>
      <xdr:colOff>157620</xdr:colOff>
      <xdr:row>3</xdr:row>
      <xdr:rowOff>73800</xdr:rowOff>
    </xdr:from>
    <xdr:to>
      <xdr:col>29</xdr:col>
      <xdr:colOff>160020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216520" y="759600"/>
          <a:ext cx="238620" cy="2386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1661160</xdr:colOff>
      <xdr:row>3</xdr:row>
      <xdr:rowOff>60960</xdr:rowOff>
    </xdr:from>
    <xdr:to>
      <xdr:col>4</xdr:col>
      <xdr:colOff>763631</xdr:colOff>
      <xdr:row>3</xdr:row>
      <xdr:rowOff>309117</xdr:rowOff>
    </xdr:to>
    <xdr:sp macro="" textlink="">
      <xdr:nvSpPr>
        <xdr:cNvPr id="10" name="BtnGuid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62400" y="74676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799993</xdr:colOff>
      <xdr:row>3</xdr:row>
      <xdr:rowOff>64088</xdr:rowOff>
    </xdr:from>
    <xdr:to>
      <xdr:col>5</xdr:col>
      <xdr:colOff>410930</xdr:colOff>
      <xdr:row>3</xdr:row>
      <xdr:rowOff>312245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219593" y="74988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Plan de charge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467259</xdr:colOff>
      <xdr:row>3</xdr:row>
      <xdr:rowOff>61229</xdr:rowOff>
    </xdr:from>
    <xdr:to>
      <xdr:col>6</xdr:col>
      <xdr:colOff>919398</xdr:colOff>
      <xdr:row>3</xdr:row>
      <xdr:rowOff>309386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677559" y="74702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6</xdr:col>
      <xdr:colOff>975867</xdr:colOff>
      <xdr:row>3</xdr:row>
      <xdr:rowOff>62332</xdr:rowOff>
    </xdr:from>
    <xdr:to>
      <xdr:col>8</xdr:col>
      <xdr:colOff>171000</xdr:colOff>
      <xdr:row>3</xdr:row>
      <xdr:rowOff>310489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313927" y="74813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418006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1059180</xdr:colOff>
      <xdr:row>3</xdr:row>
      <xdr:rowOff>76200</xdr:rowOff>
    </xdr:from>
    <xdr:to>
      <xdr:col>5</xdr:col>
      <xdr:colOff>154031</xdr:colOff>
      <xdr:row>3</xdr:row>
      <xdr:rowOff>324357</xdr:rowOff>
    </xdr:to>
    <xdr:sp macro="" textlink="">
      <xdr:nvSpPr>
        <xdr:cNvPr id="10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985260" y="76200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190393</xdr:colOff>
      <xdr:row>3</xdr:row>
      <xdr:rowOff>79328</xdr:rowOff>
    </xdr:from>
    <xdr:to>
      <xdr:col>5</xdr:col>
      <xdr:colOff>1592030</xdr:colOff>
      <xdr:row>3</xdr:row>
      <xdr:rowOff>327485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242453" y="76512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Plan de charge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5</xdr:col>
      <xdr:colOff>1648359</xdr:colOff>
      <xdr:row>3</xdr:row>
      <xdr:rowOff>76469</xdr:rowOff>
    </xdr:from>
    <xdr:to>
      <xdr:col>7</xdr:col>
      <xdr:colOff>233598</xdr:colOff>
      <xdr:row>3</xdr:row>
      <xdr:rowOff>324626</xdr:rowOff>
    </xdr:to>
    <xdr:sp macro="[0]!NavBar" textlink="">
      <xdr:nvSpPr>
        <xdr:cNvPr id="12" name="BtnRessource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700419" y="762269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Ressources</a:t>
          </a:r>
        </a:p>
      </xdr:txBody>
    </xdr:sp>
    <xdr:clientData/>
  </xdr:twoCellAnchor>
  <xdr:twoCellAnchor editAs="absolute">
    <xdr:from>
      <xdr:col>7</xdr:col>
      <xdr:colOff>290067</xdr:colOff>
      <xdr:row>3</xdr:row>
      <xdr:rowOff>77572</xdr:rowOff>
    </xdr:from>
    <xdr:to>
      <xdr:col>10</xdr:col>
      <xdr:colOff>353880</xdr:colOff>
      <xdr:row>3</xdr:row>
      <xdr:rowOff>325729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336787" y="76337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582544</xdr:colOff>
      <xdr:row>10</xdr:row>
      <xdr:rowOff>68580</xdr:rowOff>
    </xdr:from>
    <xdr:to>
      <xdr:col>16</xdr:col>
      <xdr:colOff>243839</xdr:colOff>
      <xdr:row>31</xdr:row>
      <xdr:rowOff>28492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AFBB7C-4650-4110-BB76-2D086ED99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364" y="2011680"/>
          <a:ext cx="3928495" cy="3800392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</xdr:colOff>
      <xdr:row>8</xdr:row>
      <xdr:rowOff>152400</xdr:rowOff>
    </xdr:from>
    <xdr:to>
      <xdr:col>4</xdr:col>
      <xdr:colOff>360015</xdr:colOff>
      <xdr:row>10</xdr:row>
      <xdr:rowOff>85451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4856F4-114A-48C6-843B-8F560D85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29740"/>
          <a:ext cx="2158335" cy="298811"/>
        </a:xfrm>
        <a:prstGeom prst="rect">
          <a:avLst/>
        </a:prstGeom>
      </xdr:spPr>
    </xdr:pic>
    <xdr:clientData/>
  </xdr:twoCellAnchor>
  <xdr:twoCellAnchor editAs="oneCell">
    <xdr:from>
      <xdr:col>16</xdr:col>
      <xdr:colOff>345640</xdr:colOff>
      <xdr:row>10</xdr:row>
      <xdr:rowOff>53340</xdr:rowOff>
    </xdr:from>
    <xdr:to>
      <xdr:col>23</xdr:col>
      <xdr:colOff>125088</xdr:colOff>
      <xdr:row>31</xdr:row>
      <xdr:rowOff>127552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6B84496-0E05-4DEC-AE6B-BC5D05F2A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9660" y="1996440"/>
          <a:ext cx="4046648" cy="3914692"/>
        </a:xfrm>
        <a:prstGeom prst="rect">
          <a:avLst/>
        </a:prstGeom>
      </xdr:spPr>
    </xdr:pic>
    <xdr:clientData/>
  </xdr:twoCellAnchor>
  <xdr:twoCellAnchor editAs="oneCell">
    <xdr:from>
      <xdr:col>1</xdr:col>
      <xdr:colOff>60261</xdr:colOff>
      <xdr:row>10</xdr:row>
      <xdr:rowOff>179156</xdr:rowOff>
    </xdr:from>
    <xdr:to>
      <xdr:col>8</xdr:col>
      <xdr:colOff>548641</xdr:colOff>
      <xdr:row>22</xdr:row>
      <xdr:rowOff>68785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5CC4C7-9C2E-4F48-8BFC-164685365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81" y="2122256"/>
          <a:ext cx="4755580" cy="2084189"/>
        </a:xfrm>
        <a:prstGeom prst="rect">
          <a:avLst/>
        </a:prstGeom>
      </xdr:spPr>
    </xdr:pic>
    <xdr:clientData/>
  </xdr:twoCellAnchor>
  <xdr:twoCellAnchor editAs="oneCell">
    <xdr:from>
      <xdr:col>2</xdr:col>
      <xdr:colOff>502920</xdr:colOff>
      <xdr:row>18</xdr:row>
      <xdr:rowOff>66104</xdr:rowOff>
    </xdr:from>
    <xdr:to>
      <xdr:col>10</xdr:col>
      <xdr:colOff>22860</xdr:colOff>
      <xdr:row>31</xdr:row>
      <xdr:rowOff>57496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EC3F383-2E8A-467C-BCF2-C8161D367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2540" y="3472244"/>
          <a:ext cx="4396740" cy="2368832"/>
        </a:xfrm>
        <a:prstGeom prst="rect">
          <a:avLst/>
        </a:prstGeom>
      </xdr:spPr>
    </xdr:pic>
    <xdr:clientData/>
  </xdr:twoCellAnchor>
  <xdr:twoCellAnchor>
    <xdr:from>
      <xdr:col>1</xdr:col>
      <xdr:colOff>196</xdr:colOff>
      <xdr:row>5</xdr:row>
      <xdr:rowOff>58520</xdr:rowOff>
    </xdr:from>
    <xdr:to>
      <xdr:col>9</xdr:col>
      <xdr:colOff>438150</xdr:colOff>
      <xdr:row>7</xdr:row>
      <xdr:rowOff>106417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A243BB4-1932-4F9E-8921-2E0420E6E378}"/>
            </a:ext>
          </a:extLst>
        </xdr:cNvPr>
        <xdr:cNvSpPr/>
      </xdr:nvSpPr>
      <xdr:spPr>
        <a:xfrm>
          <a:off x="152596" y="1115795"/>
          <a:ext cx="5162354" cy="42889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🎁 </a:t>
          </a:r>
          <a:r>
            <a:rPr lang="fr-FR" sz="1400" b="1">
              <a:solidFill>
                <a:schemeClr val="tx1"/>
              </a:solidFill>
            </a:rPr>
            <a:t>Testez le plan gratuit :</a:t>
          </a:r>
          <a:r>
            <a:rPr lang="fr-FR" sz="1400" b="1" baseline="0">
              <a:solidFill>
                <a:schemeClr val="tx1"/>
              </a:solidFill>
            </a:rPr>
            <a:t> </a:t>
          </a:r>
          <a:r>
            <a:rPr lang="fr-FR" sz="1400" b="0" baseline="0">
              <a:solidFill>
                <a:schemeClr val="tx1"/>
              </a:solidFill>
            </a:rPr>
            <a:t>C</a:t>
          </a:r>
          <a:r>
            <a:rPr lang="fr-FR" sz="1400" b="0">
              <a:solidFill>
                <a:schemeClr val="tx1"/>
              </a:solidFill>
            </a:rPr>
            <a:t>réez deux projets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A13:BS153" totalsRowShown="0" headerRowDxfId="114" dataDxfId="113">
  <autoFilter ref="A13:BS1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</autoFilter>
  <tableColumns count="71">
    <tableColumn id="10" xr3:uid="{DE6742F5-97D2-4879-97B1-3D436406CB52}" name="Sym" dataDxfId="112"/>
    <tableColumn id="1" xr3:uid="{FE19D7F9-7E68-477A-9689-CF570B0CBD84}" name="Level" dataDxfId="111"/>
    <tableColumn id="14" xr3:uid="{5E011378-D9B2-434B-8C74-F135916C3B11}" name="ID" dataDxfId="110"/>
    <tableColumn id="2" xr3:uid="{0DC6E036-CB5E-414E-9CA8-266B3754BCD1}" name="WBS - Activité / tâche" dataDxfId="109"/>
    <tableColumn id="4" xr3:uid="{846A1FE2-670F-48D4-89E3-C9AA6A19E048}" name="Thème" dataDxfId="108"/>
    <tableColumn id="3" xr3:uid="{35CD4987-ACB6-45CF-AAD0-19E3EDF4F0EA}" name="Dépendance" dataDxfId="107"/>
    <tableColumn id="5" xr3:uid="{B550C590-A3FE-48AF-BB0E-063E77405E77}" name="Attribuée à" dataDxfId="106"/>
    <tableColumn id="72" xr3:uid="{14C3A2C8-9954-422B-AD4D-75EFC337B48C}" name="Commentaires" dataDxfId="105"/>
    <tableColumn id="6" xr3:uid="{C1DF1DE8-DA2D-42A1-876D-A89759A0A7D4}" name="Début" dataDxfId="104"/>
    <tableColumn id="7" xr3:uid="{619A5E6C-C991-44B9-BB7F-5FFE4F514E1A}" name="Charge en J" dataDxfId="103"/>
    <tableColumn id="8" xr3:uid="{4418214A-69B5-4A83-BB1E-68E3FBFEE5F9}" name="Deadline" dataDxfId="102"/>
    <tableColumn id="9" xr3:uid="{E8064D66-7F1B-4C31-B3FF-FE61BF297092}" name="Progression" dataDxfId="101"/>
    <tableColumn id="70" xr3:uid="{56153E82-49D2-4089-B648-FD26678A5F04}" name="DateProgression" dataDxfId="100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99"/>
    <tableColumn id="15" xr3:uid="{A5B38087-7AFC-4AB0-8100-9372428A0E44}" name="C1" dataDxfId="98"/>
    <tableColumn id="16" xr3:uid="{B23790DD-5CDC-4299-9BA3-EA7078D58C29}" name="C2" dataDxfId="97"/>
    <tableColumn id="17" xr3:uid="{9FCA9906-4703-4027-8369-7642905F7878}" name="C3" dataDxfId="96"/>
    <tableColumn id="18" xr3:uid="{7AE1C3A6-11C7-4214-B913-7F121F5D6C7B}" name="C4" dataDxfId="95"/>
    <tableColumn id="19" xr3:uid="{8C44A9B6-9EBE-42E7-9B1D-FA0534549368}" name="C5" dataDxfId="94"/>
    <tableColumn id="20" xr3:uid="{87BA93D9-060D-4DF9-8F7D-6A328E124F67}" name="C6" dataDxfId="93"/>
    <tableColumn id="21" xr3:uid="{F99F8ECE-1C3D-460C-A623-13250BEE51C7}" name="C7" dataDxfId="92"/>
    <tableColumn id="22" xr3:uid="{1FF8D443-22DD-48F3-B6CA-D39A5A800528}" name="C8" dataDxfId="91"/>
    <tableColumn id="23" xr3:uid="{F484ACDD-0357-448C-AAAF-8EFD2F112C21}" name="C9" dataDxfId="90"/>
    <tableColumn id="24" xr3:uid="{D77918AC-D8C3-47F6-940F-23E9F862DFB4}" name="C10" dataDxfId="89"/>
    <tableColumn id="25" xr3:uid="{50105DDE-4B56-456E-AACC-96EA350589C9}" name="C11" dataDxfId="88"/>
    <tableColumn id="26" xr3:uid="{B2B59E45-AC72-4482-B319-6C470EF73FCC}" name="C12" dataDxfId="87"/>
    <tableColumn id="27" xr3:uid="{A98AAD45-773D-48D9-B17A-EBFE31094BF5}" name="C13" dataDxfId="86"/>
    <tableColumn id="28" xr3:uid="{02FB93AA-8564-4D97-9E88-9D5F115FDBB8}" name="C14" dataDxfId="85"/>
    <tableColumn id="29" xr3:uid="{67B40E81-2761-4680-9AD0-B88C5CEA56A4}" name="C15" dataDxfId="84"/>
    <tableColumn id="30" xr3:uid="{4B7AA26B-D1F3-433A-A10C-845E847FC590}" name="C16" dataDxfId="83"/>
    <tableColumn id="31" xr3:uid="{3A280D40-A246-482A-9DBA-F68739E2C569}" name="C17" dataDxfId="82"/>
    <tableColumn id="32" xr3:uid="{AFD60292-9287-4481-A74F-E50C283A55C7}" name="C18" dataDxfId="81"/>
    <tableColumn id="33" xr3:uid="{198BD112-8E4C-4DDC-9072-A767C6CF05C2}" name="C19" dataDxfId="80"/>
    <tableColumn id="34" xr3:uid="{A8B34248-735F-432E-B459-5BD601F5FC8D}" name="C20" dataDxfId="79"/>
    <tableColumn id="35" xr3:uid="{37BD5FCF-B4D2-4E4D-9451-F12D50244F92}" name="C21" dataDxfId="78"/>
    <tableColumn id="36" xr3:uid="{25040C5B-4F3F-4ED0-BA07-E99BF0777818}" name="C22" dataDxfId="77"/>
    <tableColumn id="37" xr3:uid="{62AA482E-3E43-4765-8EF5-091BDC6F5225}" name="C23" dataDxfId="76"/>
    <tableColumn id="38" xr3:uid="{6189A7D6-D058-4992-BAAD-5648451DBE7B}" name="C24" dataDxfId="75"/>
    <tableColumn id="39" xr3:uid="{03075F3A-DC5D-45FB-97E2-813443679335}" name="C25" dataDxfId="74"/>
    <tableColumn id="40" xr3:uid="{1CAE1948-896E-41F8-BE21-A71BC9DC3F62}" name="C26" dataDxfId="73"/>
    <tableColumn id="41" xr3:uid="{0F9253E4-3E01-4F9C-B378-4E5395D92C17}" name="C27" dataDxfId="72"/>
    <tableColumn id="42" xr3:uid="{790F122F-27AD-426B-B13F-CD3FD8585104}" name="C28" dataDxfId="71"/>
    <tableColumn id="43" xr3:uid="{914053C2-B3E8-4720-BDEB-C49C4AC4B50C}" name="C29" dataDxfId="70"/>
    <tableColumn id="44" xr3:uid="{EA343FC2-4F25-4069-A46E-F4AEA2D1FB0D}" name="C30" dataDxfId="69"/>
    <tableColumn id="45" xr3:uid="{47B7D432-8691-4365-A12D-A95EBA7CE5BF}" name="C31" dataDxfId="68"/>
    <tableColumn id="46" xr3:uid="{E79689C4-C517-47F1-8241-23FD91CA3AF8}" name="C32" dataDxfId="67"/>
    <tableColumn id="47" xr3:uid="{2FA4D317-3D5C-44EF-A807-7C79CA6DE08F}" name="C33" dataDxfId="66"/>
    <tableColumn id="48" xr3:uid="{E0495E75-DC25-41A2-B74D-D75A5B814720}" name="C34" dataDxfId="65"/>
    <tableColumn id="49" xr3:uid="{391ADC20-5896-4360-93CD-0DC4113C861A}" name="C35" dataDxfId="64"/>
    <tableColumn id="50" xr3:uid="{D3068C68-0745-4B1A-9B51-7B8AE775A3C2}" name="C36" dataDxfId="63"/>
    <tableColumn id="51" xr3:uid="{87A37F2E-DC1F-4465-8265-57453ACCFA7D}" name="C37" dataDxfId="62"/>
    <tableColumn id="52" xr3:uid="{0C143BFE-C15F-4E3B-9257-D864E72AC3C7}" name="C38" dataDxfId="61"/>
    <tableColumn id="53" xr3:uid="{23B57741-D513-4B43-B61B-413AAD1DF505}" name="C39" dataDxfId="60"/>
    <tableColumn id="54" xr3:uid="{D4C5FDA7-640B-430F-A37A-34C1B0974FEA}" name="C40" dataDxfId="59"/>
    <tableColumn id="55" xr3:uid="{967EE029-FD3C-4B14-BFA2-01A8A6B13DF9}" name="C41" dataDxfId="58"/>
    <tableColumn id="56" xr3:uid="{FAB6B7EC-6A7F-4477-B654-6EE17469CD28}" name="C42" dataDxfId="57"/>
    <tableColumn id="57" xr3:uid="{04A76D1B-58C8-4134-8675-7F798C7CC071}" name="C43" dataDxfId="56"/>
    <tableColumn id="58" xr3:uid="{EF3EBBF3-8E90-4165-93CB-931208884994}" name="C44" dataDxfId="55"/>
    <tableColumn id="59" xr3:uid="{12DCEA53-9568-4DC1-AE4A-7FDBC5F91F6A}" name="C45" dataDxfId="54"/>
    <tableColumn id="60" xr3:uid="{B32091E3-23E2-4838-B370-F5F4F6AF4391}" name="C46" dataDxfId="53"/>
    <tableColumn id="61" xr3:uid="{941493BE-7E41-40EB-A92A-13E61CA793DF}" name="C47" dataDxfId="52"/>
    <tableColumn id="62" xr3:uid="{624092EB-DE2D-4103-9DC8-D735247BE38A}" name="C48" dataDxfId="51"/>
    <tableColumn id="63" xr3:uid="{C341EF51-157C-40D4-BAAB-7C160B7054C1}" name="C49" dataDxfId="50"/>
    <tableColumn id="64" xr3:uid="{DA4D28A5-88DF-4407-AC1D-C4D1E96BB2BD}" name="C50" dataDxfId="49"/>
    <tableColumn id="65" xr3:uid="{718614D1-EAA2-417F-8582-419F6FC18C4F}" name="C51" dataDxfId="48"/>
    <tableColumn id="66" xr3:uid="{67253AB3-C9EC-48C3-AEC5-8D53411CA06F}" name="C52" dataDxfId="47"/>
    <tableColumn id="67" xr3:uid="{5EBAF0C3-6EC7-4A9B-9FA3-C1CA444A0E60}" name="C53" dataDxfId="46"/>
    <tableColumn id="68" xr3:uid="{D6C0FAE2-93FB-4C8B-A3F0-F0F163FBA4B9}" name="C54" dataDxfId="45"/>
    <tableColumn id="69" xr3:uid="{0417A7FC-6F57-4FC6-B561-A4886A53AC9E}" name="C55" dataDxfId="44"/>
    <tableColumn id="71" xr3:uid="{213AB10C-763B-42CD-92E2-A65CECB79BC9}" name="C56" dataDxfId="43"/>
    <tableColumn id="73" xr3:uid="{FA7810C9-A78B-4404-BCBB-5064EB46CE89}" name="C57" dataDxfId="42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3B2AA-8936-40E1-9308-2768BB980A54}" name="TabLangue" displayName="TabLangue" ref="A1:B184" totalsRowShown="0" headerRowDxfId="39" dataDxfId="38">
  <autoFilter ref="A1:B184" xr:uid="{B193B2AA-8936-40E1-9308-2768BB980A54}"/>
  <sortState xmlns:xlrd2="http://schemas.microsoft.com/office/spreadsheetml/2017/richdata2" ref="A2:B47">
    <sortCondition ref="A1:A47"/>
  </sortState>
  <tableColumns count="2">
    <tableColumn id="1" xr3:uid="{016788BC-7B55-4BFE-A6B7-984D8B3AA09B}" name="Français" dataDxfId="37"/>
    <tableColumn id="2" xr3:uid="{B140B66A-6DC3-4F4C-AD03-E91D3D93BFAD}" name="Anglais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A22A46-F5BD-48C2-9858-E8CCD6EF60F2}" name="TabLang" displayName="TabLang" ref="F1:F3" totalsRowShown="0">
  <autoFilter ref="F1:F3" xr:uid="{52A22A46-F5BD-48C2-9858-E8CCD6EF60F2}"/>
  <tableColumns count="1">
    <tableColumn id="1" xr3:uid="{78D7EE77-9D5E-4677-A92E-E8B7582D7E8F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Ressources" displayName="TabRessources" ref="B8:M29" totalsRowShown="0" headerRowDxfId="29" dataDxfId="28">
  <autoFilter ref="B8:M29" xr:uid="{93978040-378B-44A7-A370-D6D8D3A5BB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2F146574-BA5B-401C-9840-E3B0EDCB9FF8}" name="ID" dataDxfId="27"/>
    <tableColumn id="2" xr3:uid="{0A2F1EAA-514E-48A0-85C6-40CCBC89800D}" name="Nom" dataDxfId="26"/>
    <tableColumn id="3" xr3:uid="{39DAF2E1-08D8-4417-8B18-55FF9AB05155}" name="Rôle" dataDxfId="25"/>
    <tableColumn id="4" xr3:uid="{FC891D65-1FFB-4C70-9F8A-9075401EFDAA}" name="Adresse email" dataDxfId="24"/>
    <tableColumn id="5" xr3:uid="{92A95227-A4F0-42DC-B2D4-5F92A23D39EF}" name="Téléphone" dataDxfId="23"/>
    <tableColumn id="6" xr3:uid="{02932C60-4256-4516-AEC8-39FF199019C5}" name="Disponibilité (%)" dataDxfId="22"/>
    <tableColumn id="7" xr3:uid="{252D1288-0ED7-436A-BE13-0D6389ED1A00}" name="De" dataDxfId="21"/>
    <tableColumn id="8" xr3:uid="{0266EA2B-E6AC-4AD9-93DB-74155AA7B0FC}" name="A" dataDxfId="20"/>
    <tableColumn id="9" xr3:uid="{A534327B-3FAE-4E75-B340-EBB61018E944}" name="Dispo en jours" dataDxfId="19">
      <calculatedColumnFormula>(NETWORKDAYS(TabRessources[[#This Row],[De]],TabRessources[[#This Row],[A]])-TabRessources[[#This Row],[Congés]])*TabRessources[[#This Row],[Disponibilité (%)]]</calculatedColumnFormula>
    </tableColumn>
    <tableColumn id="10" xr3:uid="{74183D52-2B2B-4439-8AA1-0B05CFC7CDD7}" name="Jours planifiés" dataDxfId="18">
      <calculatedColumnFormula>SUMIF(TabProjet[Attribuée à],TabRessources[[#This Row],[Nom]],TabProjet[Charge en J])</calculatedColumnFormula>
    </tableColumn>
    <tableColumn id="11" xr3:uid="{77B32740-E5C3-49AE-9E1D-2D08E467B590}" name="Charge %" dataDxfId="17">
      <calculatedColumnFormula>TabRessources[[#This Row],[Jours planifiés]]/TabRessources[[#This Row],[Dispo en jours]]</calculatedColumnFormula>
    </tableColumn>
    <tableColumn id="12" xr3:uid="{0C278DBD-E61F-432E-A0C8-04CE4B02314F}" name="Congés" dataDxfId="16"/>
  </tableColumns>
  <tableStyleInfo name="TableStyleLight14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P8:AP10" totalsRowShown="0" headerRowDxfId="15" dataDxfId="14">
  <autoFilter ref="AP8:AP10" xr:uid="{3253F210-AA72-4E4F-8C81-A40297988F38}">
    <filterColumn colId="0" hiddenButton="1"/>
  </autoFilter>
  <tableColumns count="1">
    <tableColumn id="1" xr3:uid="{E4B9B9C9-4A8A-4CC5-9DE7-282289B33A24}" name="Thème En tête" dataDxfId="1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12" dataDxfId="11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10"/>
    <tableColumn id="2" xr3:uid="{649B3904-9FE1-49EE-8314-92C233A88246}" name="Date" dataDxfId="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AE7077-BCA7-47B4-BE33-871A2B6DE0BB}" name="TabTheme" displayName="TabTheme" ref="B9:D13" totalsRowShown="0" headerRowDxfId="8" tableBorderDxfId="7">
  <autoFilter ref="B9:D13" xr:uid="{A3AE7077-BCA7-47B4-BE33-871A2B6DE0BB}">
    <filterColumn colId="0" hiddenButton="1"/>
    <filterColumn colId="1" hiddenButton="1"/>
    <filterColumn colId="2" hiddenButton="1"/>
  </autoFilter>
  <tableColumns count="3">
    <tableColumn id="1" xr3:uid="{89CB2397-5491-47E2-B604-4D9ADEEC4FE1}" name="Libellé" dataDxfId="6"/>
    <tableColumn id="2" xr3:uid="{7C385A6C-B288-4FBE-9A81-BC18C7F9256B}" name="Couleur du % réalisé" dataDxfId="5"/>
    <tableColumn id="3" xr3:uid="{BA2BED1D-DB7E-49A2-A902-97B63C252F93}" name="Couleur du % restant" dataDxfId="4"/>
  </tableColumns>
  <tableStyleInfo name="TableStyleLight14 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F3E0CE-F1E7-43CE-BE75-C2F04696C029}" name="TabSymbol" displayName="TabSymbol" ref="D1:D6" totalsRowShown="0" headerRowDxfId="2" dataDxfId="1">
  <autoFilter ref="D1:D6" xr:uid="{6EF3E0CE-F1E7-43CE-BE75-C2F04696C029}"/>
  <tableColumns count="1">
    <tableColumn id="1" xr3:uid="{8680A8C1-80E8-4EB2-A61A-782B66B3B884}" name="Symbo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12" sqref="M12"/>
    </sheetView>
  </sheetViews>
  <sheetFormatPr defaultColWidth="8.85546875" defaultRowHeight="15" x14ac:dyDescent="0.25"/>
  <cols>
    <col min="1" max="1" width="2.28515625" customWidth="1"/>
    <col min="2" max="2" width="3.5703125" customWidth="1"/>
    <col min="6" max="6" width="20" customWidth="1"/>
    <col min="7" max="8" width="11.28515625" customWidth="1"/>
    <col min="9" max="9" width="13.7109375" customWidth="1"/>
    <col min="10" max="11" width="20" customWidth="1"/>
    <col min="13" max="13" width="20.28515625" customWidth="1"/>
    <col min="14" max="14" width="19.7109375" customWidth="1"/>
  </cols>
  <sheetData>
    <row r="1" spans="2:14" ht="18" customHeight="1" x14ac:dyDescent="0.25">
      <c r="F1" s="1"/>
      <c r="G1" s="1"/>
      <c r="H1" s="1"/>
      <c r="I1" s="1"/>
      <c r="J1" s="1"/>
      <c r="K1" s="1"/>
      <c r="L1" s="1"/>
      <c r="M1" s="10" t="s">
        <v>34</v>
      </c>
      <c r="N1" s="6">
        <v>44893</v>
      </c>
    </row>
    <row r="2" spans="2:14" ht="18" customHeight="1" x14ac:dyDescent="0.25">
      <c r="F2" s="1"/>
      <c r="G2" s="1"/>
      <c r="H2" s="1"/>
      <c r="I2" s="1"/>
      <c r="J2" s="1"/>
      <c r="K2" s="1"/>
      <c r="L2" s="1"/>
      <c r="M2" s="10" t="s">
        <v>35</v>
      </c>
      <c r="N2" s="5"/>
    </row>
    <row r="3" spans="2:14" ht="18" customHeight="1" thickBot="1" x14ac:dyDescent="0.3">
      <c r="F3" s="1"/>
      <c r="G3" s="1"/>
      <c r="H3" s="1"/>
      <c r="I3" s="1"/>
      <c r="J3" s="1"/>
      <c r="K3" s="1"/>
      <c r="L3" s="1"/>
      <c r="M3" s="9" t="s">
        <v>36</v>
      </c>
      <c r="N3" s="5" t="s">
        <v>37</v>
      </c>
    </row>
    <row r="4" spans="2:14" ht="28.9" customHeight="1" thickTop="1" thickBot="1" x14ac:dyDescent="0.3">
      <c r="B4" s="4"/>
      <c r="C4" s="4" t="s">
        <v>92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15.75" thickTop="1" x14ac:dyDescent="0.25"/>
    <row r="6" spans="2:14" ht="18.75" x14ac:dyDescent="0.25">
      <c r="B6" s="23" t="s">
        <v>140</v>
      </c>
    </row>
    <row r="7" spans="2:14" ht="15.75" x14ac:dyDescent="0.25">
      <c r="B7" s="24" t="s">
        <v>141</v>
      </c>
    </row>
    <row r="21" spans="2:18" ht="18.75" x14ac:dyDescent="0.3">
      <c r="B21" s="25" t="s">
        <v>142</v>
      </c>
      <c r="C21" s="26"/>
      <c r="D21" s="26"/>
      <c r="E21" s="26"/>
      <c r="F21" s="26"/>
      <c r="G21" s="26"/>
      <c r="H21" s="26"/>
      <c r="I21" s="26"/>
      <c r="J21" s="26"/>
      <c r="K21" s="26"/>
      <c r="L21" s="27"/>
      <c r="M21" s="27"/>
      <c r="N21" s="27"/>
      <c r="O21" s="27"/>
      <c r="P21" s="27"/>
      <c r="Q21" s="27"/>
      <c r="R21" s="27"/>
    </row>
    <row r="22" spans="2:18" ht="39.6" customHeight="1" x14ac:dyDescent="0.25">
      <c r="B22" s="130" t="s">
        <v>143</v>
      </c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</row>
    <row r="28" spans="2:18" ht="21" x14ac:dyDescent="0.25">
      <c r="B28" s="28" t="s">
        <v>144</v>
      </c>
    </row>
    <row r="29" spans="2:18" ht="18.75" x14ac:dyDescent="0.25">
      <c r="B29" s="29" t="s">
        <v>145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30" spans="2:18" ht="15.6" customHeight="1" x14ac:dyDescent="0.25">
      <c r="B30" s="30" t="s">
        <v>146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8" ht="15.6" customHeight="1" x14ac:dyDescent="0.25">
      <c r="B31" s="30" t="s">
        <v>147</v>
      </c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52" spans="2:2" ht="15.75" x14ac:dyDescent="0.25">
      <c r="B52" s="30" t="s">
        <v>148</v>
      </c>
    </row>
    <row r="69" spans="2:2" ht="15.75" x14ac:dyDescent="0.25">
      <c r="B69" s="30" t="s">
        <v>149</v>
      </c>
    </row>
    <row r="70" spans="2:2" ht="15.75" x14ac:dyDescent="0.25">
      <c r="B70" s="30" t="s">
        <v>150</v>
      </c>
    </row>
    <row r="84" spans="2:2" ht="15.75" x14ac:dyDescent="0.25">
      <c r="B84" s="30" t="s">
        <v>151</v>
      </c>
    </row>
    <row r="85" spans="2:2" ht="15.75" x14ac:dyDescent="0.25">
      <c r="B85" s="30"/>
    </row>
    <row r="86" spans="2:2" ht="15.75" x14ac:dyDescent="0.25">
      <c r="B86" s="30" t="s">
        <v>152</v>
      </c>
    </row>
    <row r="87" spans="2:2" ht="15.75" x14ac:dyDescent="0.25">
      <c r="B87" s="30" t="s">
        <v>153</v>
      </c>
    </row>
    <row r="88" spans="2:2" ht="15.75" x14ac:dyDescent="0.25">
      <c r="B88" s="30"/>
    </row>
    <row r="89" spans="2:2" ht="15.75" x14ac:dyDescent="0.25">
      <c r="B89" s="30"/>
    </row>
    <row r="90" spans="2:2" ht="15.75" x14ac:dyDescent="0.25">
      <c r="B90" s="30"/>
    </row>
    <row r="91" spans="2:2" ht="15.75" x14ac:dyDescent="0.25">
      <c r="B91" s="30"/>
    </row>
    <row r="92" spans="2:2" ht="15.75" x14ac:dyDescent="0.25">
      <c r="B92" s="30"/>
    </row>
    <row r="93" spans="2:2" ht="15.75" x14ac:dyDescent="0.25">
      <c r="B93" s="30"/>
    </row>
    <row r="94" spans="2:2" ht="15.75" x14ac:dyDescent="0.25">
      <c r="B94" s="30"/>
    </row>
    <row r="95" spans="2:2" ht="15.75" x14ac:dyDescent="0.25">
      <c r="B95" s="30"/>
    </row>
    <row r="96" spans="2:2" ht="15.75" x14ac:dyDescent="0.25">
      <c r="B96" s="30"/>
    </row>
    <row r="97" spans="2:2" ht="15.75" x14ac:dyDescent="0.25">
      <c r="B97" s="30"/>
    </row>
    <row r="98" spans="2:2" ht="15.75" x14ac:dyDescent="0.25">
      <c r="B98" s="30"/>
    </row>
    <row r="99" spans="2:2" ht="15.75" x14ac:dyDescent="0.25">
      <c r="B99" s="30"/>
    </row>
    <row r="100" spans="2:2" ht="15.75" x14ac:dyDescent="0.25">
      <c r="B100" s="30"/>
    </row>
    <row r="101" spans="2:2" ht="15.75" x14ac:dyDescent="0.25">
      <c r="B101" s="30"/>
    </row>
    <row r="102" spans="2:2" ht="15.75" x14ac:dyDescent="0.25">
      <c r="B102" s="30"/>
    </row>
    <row r="103" spans="2:2" ht="15.75" x14ac:dyDescent="0.25">
      <c r="B103" s="30"/>
    </row>
    <row r="104" spans="2:2" ht="15.75" x14ac:dyDescent="0.25">
      <c r="B104" s="30"/>
    </row>
    <row r="105" spans="2:2" ht="15.75" x14ac:dyDescent="0.25">
      <c r="B105" s="30" t="s">
        <v>154</v>
      </c>
    </row>
    <row r="106" spans="2:2" ht="15.75" x14ac:dyDescent="0.25">
      <c r="B106" s="30"/>
    </row>
    <row r="107" spans="2:2" ht="15.75" x14ac:dyDescent="0.25">
      <c r="B107" s="30" t="s">
        <v>155</v>
      </c>
    </row>
    <row r="121" spans="2:2" ht="15.75" x14ac:dyDescent="0.25">
      <c r="B121" s="30" t="s">
        <v>156</v>
      </c>
    </row>
    <row r="134" spans="2:2" ht="18.75" x14ac:dyDescent="0.25">
      <c r="B134" s="29" t="s">
        <v>157</v>
      </c>
    </row>
    <row r="135" spans="2:2" ht="15.75" x14ac:dyDescent="0.25">
      <c r="B135" s="30" t="s">
        <v>158</v>
      </c>
    </row>
    <row r="150" spans="2:2" ht="15.75" x14ac:dyDescent="0.25">
      <c r="B150" s="30" t="s">
        <v>159</v>
      </c>
    </row>
    <row r="151" spans="2:2" ht="15.75" x14ac:dyDescent="0.25">
      <c r="B151" s="30" t="s">
        <v>160</v>
      </c>
    </row>
    <row r="153" spans="2:2" ht="18.75" x14ac:dyDescent="0.25">
      <c r="B153" s="29" t="s">
        <v>161</v>
      </c>
    </row>
    <row r="154" spans="2:2" ht="15.75" x14ac:dyDescent="0.25">
      <c r="B154" s="30" t="s">
        <v>162</v>
      </c>
    </row>
    <row r="155" spans="2:2" ht="15.75" x14ac:dyDescent="0.25">
      <c r="B155" s="30"/>
    </row>
    <row r="156" spans="2:2" ht="15.75" x14ac:dyDescent="0.25">
      <c r="B156" s="30"/>
    </row>
    <row r="164" spans="2:2" ht="15.75" x14ac:dyDescent="0.25">
      <c r="B164" s="30" t="s">
        <v>163</v>
      </c>
    </row>
    <row r="165" spans="2:2" ht="15.75" x14ac:dyDescent="0.25">
      <c r="B165" s="30" t="s">
        <v>164</v>
      </c>
    </row>
    <row r="166" spans="2:2" ht="15.75" x14ac:dyDescent="0.25">
      <c r="B166" s="30" t="s">
        <v>165</v>
      </c>
    </row>
    <row r="167" spans="2:2" ht="15.75" x14ac:dyDescent="0.25">
      <c r="B167" s="30"/>
    </row>
    <row r="168" spans="2:2" ht="15.75" x14ac:dyDescent="0.25">
      <c r="B168" s="30" t="s">
        <v>166</v>
      </c>
    </row>
    <row r="169" spans="2:2" ht="15.75" x14ac:dyDescent="0.25">
      <c r="B169" s="30"/>
    </row>
    <row r="170" spans="2:2" ht="15.75" x14ac:dyDescent="0.25">
      <c r="B170" s="30"/>
    </row>
    <row r="171" spans="2:2" ht="15.75" x14ac:dyDescent="0.25">
      <c r="B171" s="30"/>
    </row>
    <row r="172" spans="2:2" ht="15.75" x14ac:dyDescent="0.25">
      <c r="B172" s="30"/>
    </row>
    <row r="173" spans="2:2" ht="15.75" x14ac:dyDescent="0.25">
      <c r="B173" s="30"/>
    </row>
    <row r="174" spans="2:2" ht="15.75" x14ac:dyDescent="0.25">
      <c r="B174" s="30"/>
    </row>
    <row r="175" spans="2:2" ht="15.75" x14ac:dyDescent="0.25">
      <c r="B175" s="30"/>
    </row>
    <row r="176" spans="2:2" ht="15.75" x14ac:dyDescent="0.25">
      <c r="B176" s="30"/>
    </row>
    <row r="177" spans="2:2" ht="15.75" x14ac:dyDescent="0.25">
      <c r="B177" s="30"/>
    </row>
    <row r="178" spans="2:2" ht="15.75" x14ac:dyDescent="0.25">
      <c r="B178" s="30"/>
    </row>
    <row r="179" spans="2:2" ht="15.75" x14ac:dyDescent="0.25">
      <c r="B179" s="30"/>
    </row>
    <row r="180" spans="2:2" ht="15.75" x14ac:dyDescent="0.25">
      <c r="B180" s="30"/>
    </row>
    <row r="181" spans="2:2" ht="18.75" x14ac:dyDescent="0.25">
      <c r="B181" s="29" t="s">
        <v>167</v>
      </c>
    </row>
    <row r="182" spans="2:2" ht="15.75" x14ac:dyDescent="0.25">
      <c r="B182" s="30" t="s">
        <v>168</v>
      </c>
    </row>
    <row r="183" spans="2:2" ht="15.75" x14ac:dyDescent="0.25">
      <c r="B183" s="30"/>
    </row>
    <row r="184" spans="2:2" ht="15.75" x14ac:dyDescent="0.25">
      <c r="B184" s="30"/>
    </row>
    <row r="185" spans="2:2" ht="15.75" x14ac:dyDescent="0.25">
      <c r="B185" s="30"/>
    </row>
    <row r="186" spans="2:2" ht="15.75" x14ac:dyDescent="0.25">
      <c r="B186" s="30"/>
    </row>
    <row r="187" spans="2:2" ht="15.75" x14ac:dyDescent="0.25">
      <c r="B187" s="30"/>
    </row>
    <row r="188" spans="2:2" ht="15.75" x14ac:dyDescent="0.25">
      <c r="B188" s="30"/>
    </row>
    <row r="189" spans="2:2" ht="15.75" x14ac:dyDescent="0.25">
      <c r="B189" s="30"/>
    </row>
    <row r="190" spans="2:2" ht="15.75" x14ac:dyDescent="0.25">
      <c r="B190" s="30"/>
    </row>
    <row r="191" spans="2:2" ht="15.75" x14ac:dyDescent="0.25">
      <c r="B191" s="30"/>
    </row>
    <row r="192" spans="2:2" ht="15.75" x14ac:dyDescent="0.25">
      <c r="B192" s="30"/>
    </row>
    <row r="193" spans="2:2" ht="15.75" x14ac:dyDescent="0.25">
      <c r="B193" s="30"/>
    </row>
    <row r="194" spans="2:2" ht="15.75" x14ac:dyDescent="0.25">
      <c r="B194" s="30"/>
    </row>
    <row r="195" spans="2:2" ht="15.75" x14ac:dyDescent="0.25">
      <c r="B195" s="30"/>
    </row>
    <row r="196" spans="2:2" ht="15.75" x14ac:dyDescent="0.25">
      <c r="B196" s="30" t="s">
        <v>169</v>
      </c>
    </row>
    <row r="197" spans="2:2" ht="15.75" x14ac:dyDescent="0.25">
      <c r="B197" s="30" t="s">
        <v>170</v>
      </c>
    </row>
    <row r="198" spans="2:2" ht="15.75" x14ac:dyDescent="0.25">
      <c r="B198" s="30"/>
    </row>
    <row r="199" spans="2:2" ht="15.75" x14ac:dyDescent="0.25">
      <c r="B199" s="30"/>
    </row>
    <row r="200" spans="2:2" ht="15.75" x14ac:dyDescent="0.25">
      <c r="B200" s="30"/>
    </row>
    <row r="201" spans="2:2" ht="15.75" x14ac:dyDescent="0.25">
      <c r="B201" s="30"/>
    </row>
    <row r="202" spans="2:2" ht="15.75" x14ac:dyDescent="0.25">
      <c r="B202" s="30"/>
    </row>
    <row r="203" spans="2:2" ht="15.75" x14ac:dyDescent="0.25">
      <c r="B203" s="30"/>
    </row>
    <row r="204" spans="2:2" ht="15.75" x14ac:dyDescent="0.25">
      <c r="B204" s="30"/>
    </row>
    <row r="205" spans="2:2" ht="15.75" x14ac:dyDescent="0.25">
      <c r="B205" s="30"/>
    </row>
    <row r="206" spans="2:2" ht="15.75" x14ac:dyDescent="0.25">
      <c r="B206" s="30"/>
    </row>
    <row r="207" spans="2:2" ht="15.75" x14ac:dyDescent="0.25">
      <c r="B207" s="30"/>
    </row>
    <row r="208" spans="2:2" ht="15.75" x14ac:dyDescent="0.25">
      <c r="B208" s="30"/>
    </row>
    <row r="209" spans="2:2" ht="15.75" x14ac:dyDescent="0.25">
      <c r="B209" s="30"/>
    </row>
    <row r="210" spans="2:2" ht="15.75" x14ac:dyDescent="0.25">
      <c r="B210" s="30"/>
    </row>
    <row r="211" spans="2:2" ht="15.75" x14ac:dyDescent="0.25">
      <c r="B211" s="30"/>
    </row>
    <row r="212" spans="2:2" ht="15.75" x14ac:dyDescent="0.25">
      <c r="B212" s="30"/>
    </row>
    <row r="213" spans="2:2" ht="15.75" x14ac:dyDescent="0.25">
      <c r="B213" s="30"/>
    </row>
    <row r="214" spans="2:2" ht="15.75" x14ac:dyDescent="0.25">
      <c r="B214" s="30"/>
    </row>
    <row r="215" spans="2:2" ht="15.75" x14ac:dyDescent="0.25">
      <c r="B215" s="30"/>
    </row>
    <row r="216" spans="2:2" ht="15.75" x14ac:dyDescent="0.25">
      <c r="B216" s="30"/>
    </row>
    <row r="217" spans="2:2" ht="15.75" x14ac:dyDescent="0.25">
      <c r="B217" s="30" t="s">
        <v>171</v>
      </c>
    </row>
    <row r="218" spans="2:2" ht="15.75" x14ac:dyDescent="0.25">
      <c r="B218" s="30"/>
    </row>
    <row r="219" spans="2:2" ht="15.75" x14ac:dyDescent="0.25">
      <c r="B219" s="30"/>
    </row>
    <row r="220" spans="2:2" ht="15.75" x14ac:dyDescent="0.25">
      <c r="B220" s="30"/>
    </row>
    <row r="221" spans="2:2" ht="15.75" x14ac:dyDescent="0.25">
      <c r="B221" s="30"/>
    </row>
    <row r="222" spans="2:2" ht="15.75" x14ac:dyDescent="0.25">
      <c r="B222" s="30"/>
    </row>
    <row r="223" spans="2:2" ht="15.75" x14ac:dyDescent="0.25">
      <c r="B223" s="30"/>
    </row>
    <row r="224" spans="2:2" ht="15.75" x14ac:dyDescent="0.25">
      <c r="B224" s="30"/>
    </row>
    <row r="225" spans="2:2" ht="15.75" x14ac:dyDescent="0.25">
      <c r="B225" s="30"/>
    </row>
    <row r="226" spans="2:2" ht="15.75" x14ac:dyDescent="0.25">
      <c r="B226" s="30"/>
    </row>
    <row r="227" spans="2:2" ht="15.75" x14ac:dyDescent="0.25">
      <c r="B227" s="30"/>
    </row>
    <row r="228" spans="2:2" ht="15.75" x14ac:dyDescent="0.25">
      <c r="B228" s="30"/>
    </row>
    <row r="229" spans="2:2" ht="15.75" x14ac:dyDescent="0.25">
      <c r="B229" s="30"/>
    </row>
    <row r="230" spans="2:2" ht="15.75" x14ac:dyDescent="0.25">
      <c r="B230" s="30"/>
    </row>
    <row r="231" spans="2:2" ht="15.75" x14ac:dyDescent="0.25">
      <c r="B231" s="30"/>
    </row>
    <row r="232" spans="2:2" ht="15.75" x14ac:dyDescent="0.25">
      <c r="B232" s="30"/>
    </row>
    <row r="233" spans="2:2" ht="18.75" x14ac:dyDescent="0.25">
      <c r="B233" s="29" t="s">
        <v>172</v>
      </c>
    </row>
    <row r="234" spans="2:2" ht="15.75" x14ac:dyDescent="0.25">
      <c r="B234" s="30" t="s">
        <v>173</v>
      </c>
    </row>
    <row r="235" spans="2:2" ht="15.75" x14ac:dyDescent="0.25">
      <c r="B235" s="30" t="s">
        <v>174</v>
      </c>
    </row>
    <row r="236" spans="2:2" ht="15.75" x14ac:dyDescent="0.25">
      <c r="B236" s="30" t="s">
        <v>175</v>
      </c>
    </row>
    <row r="237" spans="2:2" ht="15.75" x14ac:dyDescent="0.25">
      <c r="B237" s="30"/>
    </row>
    <row r="238" spans="2:2" ht="15.75" x14ac:dyDescent="0.25">
      <c r="B238" s="30"/>
    </row>
    <row r="239" spans="2:2" ht="15.75" x14ac:dyDescent="0.25">
      <c r="B239" s="30"/>
    </row>
    <row r="240" spans="2:2" ht="15.75" x14ac:dyDescent="0.25">
      <c r="B240" s="30"/>
    </row>
    <row r="241" spans="2:2" ht="15.75" x14ac:dyDescent="0.25">
      <c r="B241" s="30"/>
    </row>
    <row r="242" spans="2:2" ht="15.75" x14ac:dyDescent="0.25">
      <c r="B242" s="30"/>
    </row>
    <row r="243" spans="2:2" ht="15.75" x14ac:dyDescent="0.25">
      <c r="B243" s="30"/>
    </row>
    <row r="244" spans="2:2" ht="15.75" x14ac:dyDescent="0.25">
      <c r="B244" s="30"/>
    </row>
    <row r="245" spans="2:2" ht="15.75" x14ac:dyDescent="0.25">
      <c r="B245" s="30"/>
    </row>
    <row r="246" spans="2:2" ht="15.75" x14ac:dyDescent="0.25">
      <c r="B246" s="30"/>
    </row>
    <row r="247" spans="2:2" ht="15.75" x14ac:dyDescent="0.25">
      <c r="B247" s="30"/>
    </row>
    <row r="248" spans="2:2" ht="15.75" x14ac:dyDescent="0.25">
      <c r="B248" s="30"/>
    </row>
    <row r="249" spans="2:2" ht="15.75" x14ac:dyDescent="0.25">
      <c r="B249" s="30" t="s">
        <v>176</v>
      </c>
    </row>
    <row r="250" spans="2:2" ht="15.75" x14ac:dyDescent="0.25">
      <c r="B250" s="30"/>
    </row>
    <row r="251" spans="2:2" ht="15.75" x14ac:dyDescent="0.25">
      <c r="B251" s="30"/>
    </row>
    <row r="252" spans="2:2" ht="15.75" x14ac:dyDescent="0.25">
      <c r="B252" s="30"/>
    </row>
    <row r="253" spans="2:2" ht="15.75" x14ac:dyDescent="0.25">
      <c r="B253" s="30"/>
    </row>
    <row r="254" spans="2:2" ht="15.75" x14ac:dyDescent="0.25">
      <c r="B254" s="30"/>
    </row>
    <row r="255" spans="2:2" ht="15.75" x14ac:dyDescent="0.25">
      <c r="B255" s="30"/>
    </row>
    <row r="256" spans="2:2" ht="15.75" x14ac:dyDescent="0.25">
      <c r="B256" s="30"/>
    </row>
    <row r="257" spans="2:2" ht="15.75" x14ac:dyDescent="0.25">
      <c r="B257" s="30"/>
    </row>
    <row r="258" spans="2:2" ht="15.75" x14ac:dyDescent="0.25">
      <c r="B258" s="30"/>
    </row>
    <row r="259" spans="2:2" ht="15.75" x14ac:dyDescent="0.25">
      <c r="B259" s="30"/>
    </row>
    <row r="260" spans="2:2" ht="15.75" x14ac:dyDescent="0.25">
      <c r="B260" s="30"/>
    </row>
    <row r="261" spans="2:2" ht="15.75" x14ac:dyDescent="0.25">
      <c r="B261" s="30"/>
    </row>
    <row r="262" spans="2:2" ht="15.75" x14ac:dyDescent="0.25">
      <c r="B262" s="30"/>
    </row>
    <row r="263" spans="2:2" ht="15.75" x14ac:dyDescent="0.25">
      <c r="B263" s="30" t="s">
        <v>177</v>
      </c>
    </row>
    <row r="265" spans="2:2" ht="15.75" x14ac:dyDescent="0.25">
      <c r="B265" s="30"/>
    </row>
    <row r="266" spans="2:2" ht="15.75" x14ac:dyDescent="0.25">
      <c r="B266" s="30"/>
    </row>
    <row r="267" spans="2:2" ht="15.75" x14ac:dyDescent="0.25">
      <c r="B267" s="30"/>
    </row>
    <row r="268" spans="2:2" ht="15.75" x14ac:dyDescent="0.25">
      <c r="B268" s="30"/>
    </row>
    <row r="269" spans="2:2" ht="15.75" x14ac:dyDescent="0.25">
      <c r="B269" s="30"/>
    </row>
    <row r="270" spans="2:2" ht="15.75" x14ac:dyDescent="0.25">
      <c r="B270" s="30"/>
    </row>
    <row r="271" spans="2:2" ht="15.75" x14ac:dyDescent="0.25">
      <c r="B271" s="30"/>
    </row>
    <row r="272" spans="2:2" ht="15.75" x14ac:dyDescent="0.25">
      <c r="B272" s="30"/>
    </row>
    <row r="273" spans="2:2" ht="15.75" x14ac:dyDescent="0.25">
      <c r="B273" s="30"/>
    </row>
    <row r="274" spans="2:2" ht="15.75" x14ac:dyDescent="0.25">
      <c r="B274" s="30"/>
    </row>
    <row r="275" spans="2:2" ht="15.75" x14ac:dyDescent="0.25">
      <c r="B275" s="30"/>
    </row>
    <row r="276" spans="2:2" ht="15.75" x14ac:dyDescent="0.25">
      <c r="B276" s="30"/>
    </row>
    <row r="277" spans="2:2" ht="15.75" x14ac:dyDescent="0.25">
      <c r="B277" s="30"/>
    </row>
    <row r="278" spans="2:2" ht="15.75" x14ac:dyDescent="0.25">
      <c r="B278" s="30"/>
    </row>
    <row r="279" spans="2:2" ht="15.75" x14ac:dyDescent="0.25">
      <c r="B279" s="30"/>
    </row>
    <row r="280" spans="2:2" ht="15.75" x14ac:dyDescent="0.25">
      <c r="B280" s="30"/>
    </row>
    <row r="281" spans="2:2" ht="15.75" x14ac:dyDescent="0.25">
      <c r="B281" s="30"/>
    </row>
    <row r="282" spans="2:2" ht="15.75" x14ac:dyDescent="0.25">
      <c r="B282" s="30"/>
    </row>
    <row r="283" spans="2:2" ht="15.75" x14ac:dyDescent="0.25">
      <c r="B283" s="30"/>
    </row>
    <row r="284" spans="2:2" ht="15.75" x14ac:dyDescent="0.25">
      <c r="B284" s="30"/>
    </row>
    <row r="285" spans="2:2" ht="15.75" x14ac:dyDescent="0.25">
      <c r="B285" s="30"/>
    </row>
    <row r="286" spans="2:2" ht="15.75" x14ac:dyDescent="0.25">
      <c r="B286" s="30"/>
    </row>
    <row r="287" spans="2:2" ht="15.75" x14ac:dyDescent="0.25">
      <c r="B287" s="30"/>
    </row>
    <row r="288" spans="2:2" ht="15.75" x14ac:dyDescent="0.25">
      <c r="B288" s="30"/>
    </row>
    <row r="289" spans="2:2" ht="15.75" x14ac:dyDescent="0.25">
      <c r="B289" s="30"/>
    </row>
    <row r="290" spans="2:2" ht="15.75" x14ac:dyDescent="0.25">
      <c r="B290" s="30"/>
    </row>
    <row r="291" spans="2:2" ht="15.75" x14ac:dyDescent="0.25">
      <c r="B291" s="30"/>
    </row>
    <row r="292" spans="2:2" ht="15.75" x14ac:dyDescent="0.25">
      <c r="B292" s="30"/>
    </row>
    <row r="293" spans="2:2" ht="15.75" x14ac:dyDescent="0.25">
      <c r="B293" s="30"/>
    </row>
    <row r="294" spans="2:2" ht="15.75" x14ac:dyDescent="0.25">
      <c r="B294" s="30"/>
    </row>
    <row r="295" spans="2:2" ht="15.75" x14ac:dyDescent="0.25">
      <c r="B295" s="30"/>
    </row>
    <row r="296" spans="2:2" ht="15.75" x14ac:dyDescent="0.25">
      <c r="B296" s="30"/>
    </row>
    <row r="297" spans="2:2" ht="15.75" x14ac:dyDescent="0.25">
      <c r="B297" s="30"/>
    </row>
    <row r="298" spans="2:2" ht="15.75" x14ac:dyDescent="0.25">
      <c r="B298" s="30"/>
    </row>
    <row r="299" spans="2:2" ht="15.75" x14ac:dyDescent="0.25">
      <c r="B299" s="30"/>
    </row>
    <row r="300" spans="2:2" ht="15.75" x14ac:dyDescent="0.25">
      <c r="B300" s="30"/>
    </row>
    <row r="301" spans="2:2" ht="15.75" x14ac:dyDescent="0.25">
      <c r="B301" s="30"/>
    </row>
    <row r="302" spans="2:2" ht="15.75" x14ac:dyDescent="0.25">
      <c r="B302" s="30"/>
    </row>
    <row r="303" spans="2:2" ht="15.75" x14ac:dyDescent="0.25">
      <c r="B303" s="30"/>
    </row>
    <row r="304" spans="2:2" ht="15.75" x14ac:dyDescent="0.25">
      <c r="B304" s="30"/>
    </row>
    <row r="305" spans="2:2" ht="15.75" x14ac:dyDescent="0.25">
      <c r="B305" s="30"/>
    </row>
    <row r="306" spans="2:2" ht="15.75" x14ac:dyDescent="0.25">
      <c r="B306" s="30"/>
    </row>
    <row r="307" spans="2:2" ht="15.75" x14ac:dyDescent="0.25">
      <c r="B307" s="30"/>
    </row>
    <row r="308" spans="2:2" ht="15.75" x14ac:dyDescent="0.25">
      <c r="B308" s="30"/>
    </row>
    <row r="309" spans="2:2" ht="15.75" x14ac:dyDescent="0.25">
      <c r="B309" s="30"/>
    </row>
    <row r="310" spans="2:2" ht="15.75" x14ac:dyDescent="0.25">
      <c r="B310" s="30"/>
    </row>
    <row r="311" spans="2:2" ht="15.75" x14ac:dyDescent="0.25">
      <c r="B311" s="30"/>
    </row>
    <row r="312" spans="2:2" ht="15.75" x14ac:dyDescent="0.25">
      <c r="B312" s="30"/>
    </row>
    <row r="313" spans="2:2" ht="15.75" x14ac:dyDescent="0.25">
      <c r="B313" s="30"/>
    </row>
    <row r="314" spans="2:2" ht="15.75" x14ac:dyDescent="0.25">
      <c r="B314" s="30"/>
    </row>
    <row r="315" spans="2:2" ht="15.75" x14ac:dyDescent="0.25">
      <c r="B315" s="30"/>
    </row>
    <row r="316" spans="2:2" ht="15.75" x14ac:dyDescent="0.25">
      <c r="B316" s="30"/>
    </row>
    <row r="317" spans="2:2" ht="15.75" x14ac:dyDescent="0.25">
      <c r="B317" s="30"/>
    </row>
    <row r="318" spans="2:2" ht="15.75" x14ac:dyDescent="0.25">
      <c r="B318" s="30"/>
    </row>
    <row r="319" spans="2:2" ht="15.75" x14ac:dyDescent="0.25">
      <c r="B319" s="30"/>
    </row>
    <row r="320" spans="2:2" ht="15.75" x14ac:dyDescent="0.25">
      <c r="B320" s="30"/>
    </row>
    <row r="321" spans="2:2" ht="15.75" x14ac:dyDescent="0.25">
      <c r="B321" s="30"/>
    </row>
    <row r="322" spans="2:2" ht="15.75" x14ac:dyDescent="0.25">
      <c r="B322" s="30"/>
    </row>
    <row r="323" spans="2:2" ht="15.75" x14ac:dyDescent="0.25">
      <c r="B323" s="30"/>
    </row>
    <row r="324" spans="2:2" ht="15.75" x14ac:dyDescent="0.25">
      <c r="B324" s="30"/>
    </row>
    <row r="325" spans="2:2" ht="15.75" x14ac:dyDescent="0.25">
      <c r="B325" s="30"/>
    </row>
    <row r="326" spans="2:2" ht="15.75" x14ac:dyDescent="0.25">
      <c r="B326" s="30"/>
    </row>
    <row r="327" spans="2:2" ht="15.75" x14ac:dyDescent="0.25">
      <c r="B327" s="30"/>
    </row>
    <row r="328" spans="2:2" ht="15.75" x14ac:dyDescent="0.25">
      <c r="B328" s="30"/>
    </row>
    <row r="329" spans="2:2" ht="15.75" x14ac:dyDescent="0.25">
      <c r="B329" s="30"/>
    </row>
    <row r="330" spans="2:2" ht="15.75" x14ac:dyDescent="0.25">
      <c r="B330" s="30"/>
    </row>
    <row r="331" spans="2:2" ht="15.75" x14ac:dyDescent="0.25">
      <c r="B331" s="30"/>
    </row>
    <row r="332" spans="2:2" ht="15.75" x14ac:dyDescent="0.25">
      <c r="B332" s="30"/>
    </row>
    <row r="333" spans="2:2" ht="15.75" x14ac:dyDescent="0.25">
      <c r="B333" s="30"/>
    </row>
    <row r="334" spans="2:2" ht="15.75" x14ac:dyDescent="0.25">
      <c r="B334" s="30"/>
    </row>
    <row r="335" spans="2:2" ht="15.75" x14ac:dyDescent="0.25">
      <c r="B335" s="30"/>
    </row>
    <row r="336" spans="2:2" ht="15.75" x14ac:dyDescent="0.25">
      <c r="B336" s="30"/>
    </row>
    <row r="337" spans="2:2" ht="15.75" x14ac:dyDescent="0.25">
      <c r="B337" s="30"/>
    </row>
    <row r="338" spans="2:2" ht="15.75" x14ac:dyDescent="0.25">
      <c r="B338" s="30"/>
    </row>
    <row r="339" spans="2:2" ht="15.75" x14ac:dyDescent="0.25">
      <c r="B339" s="30"/>
    </row>
    <row r="340" spans="2:2" ht="15.75" x14ac:dyDescent="0.25">
      <c r="B340" s="30"/>
    </row>
    <row r="341" spans="2:2" ht="15.75" x14ac:dyDescent="0.25">
      <c r="B341" s="30"/>
    </row>
    <row r="342" spans="2:2" ht="15.75" x14ac:dyDescent="0.25">
      <c r="B342" s="30"/>
    </row>
    <row r="343" spans="2:2" ht="15.75" x14ac:dyDescent="0.25">
      <c r="B343" s="30"/>
    </row>
    <row r="344" spans="2:2" ht="15.75" x14ac:dyDescent="0.25">
      <c r="B344" s="30"/>
    </row>
    <row r="345" spans="2:2" ht="15.75" x14ac:dyDescent="0.25">
      <c r="B345" s="30"/>
    </row>
    <row r="346" spans="2:2" ht="15.75" x14ac:dyDescent="0.25">
      <c r="B346" s="30"/>
    </row>
    <row r="347" spans="2:2" ht="15.75" x14ac:dyDescent="0.25">
      <c r="B347" s="30"/>
    </row>
    <row r="348" spans="2:2" ht="15.75" x14ac:dyDescent="0.25">
      <c r="B348" s="30"/>
    </row>
    <row r="349" spans="2:2" ht="15.75" x14ac:dyDescent="0.25">
      <c r="B349" s="30"/>
    </row>
    <row r="350" spans="2:2" ht="15.75" x14ac:dyDescent="0.25">
      <c r="B350" s="30"/>
    </row>
    <row r="351" spans="2:2" ht="15.75" x14ac:dyDescent="0.25">
      <c r="B351" s="30"/>
    </row>
    <row r="352" spans="2:2" ht="15.75" x14ac:dyDescent="0.25">
      <c r="B352" s="30"/>
    </row>
    <row r="353" spans="2:2" ht="15.75" x14ac:dyDescent="0.25">
      <c r="B353" s="30"/>
    </row>
    <row r="354" spans="2:2" ht="15.75" x14ac:dyDescent="0.25">
      <c r="B354" s="30"/>
    </row>
    <row r="355" spans="2:2" ht="15.75" x14ac:dyDescent="0.25">
      <c r="B355" s="30"/>
    </row>
    <row r="356" spans="2:2" ht="15.75" x14ac:dyDescent="0.25">
      <c r="B356" s="30"/>
    </row>
    <row r="357" spans="2:2" ht="15.75" x14ac:dyDescent="0.25">
      <c r="B357" s="30"/>
    </row>
    <row r="358" spans="2:2" ht="15.75" x14ac:dyDescent="0.25">
      <c r="B358" s="30"/>
    </row>
    <row r="359" spans="2:2" ht="15.75" x14ac:dyDescent="0.25">
      <c r="B359" s="30"/>
    </row>
    <row r="360" spans="2:2" ht="15.75" x14ac:dyDescent="0.25">
      <c r="B360" s="30"/>
    </row>
    <row r="361" spans="2:2" ht="15.75" x14ac:dyDescent="0.25">
      <c r="B361" s="30"/>
    </row>
    <row r="362" spans="2:2" ht="15.75" x14ac:dyDescent="0.25">
      <c r="B362" s="30"/>
    </row>
    <row r="363" spans="2:2" ht="15.75" x14ac:dyDescent="0.25">
      <c r="B363" s="30"/>
    </row>
    <row r="364" spans="2:2" ht="15.75" x14ac:dyDescent="0.25">
      <c r="B364" s="30"/>
    </row>
    <row r="365" spans="2:2" ht="15.75" x14ac:dyDescent="0.25">
      <c r="B365" s="30"/>
    </row>
    <row r="366" spans="2:2" ht="15.75" x14ac:dyDescent="0.25">
      <c r="B366" s="30"/>
    </row>
    <row r="367" spans="2:2" ht="15.75" x14ac:dyDescent="0.25">
      <c r="B367" s="30"/>
    </row>
    <row r="368" spans="2:2" ht="15.75" x14ac:dyDescent="0.25">
      <c r="B368" s="30"/>
    </row>
    <row r="369" spans="2:2" ht="15.75" x14ac:dyDescent="0.25">
      <c r="B369" s="30"/>
    </row>
    <row r="370" spans="2:2" ht="15.75" x14ac:dyDescent="0.25">
      <c r="B370" s="30"/>
    </row>
    <row r="371" spans="2:2" ht="15.75" x14ac:dyDescent="0.25">
      <c r="B371" s="30"/>
    </row>
    <row r="372" spans="2:2" ht="15.75" x14ac:dyDescent="0.25">
      <c r="B372" s="30"/>
    </row>
    <row r="373" spans="2:2" ht="15.75" x14ac:dyDescent="0.25">
      <c r="B373" s="30"/>
    </row>
    <row r="374" spans="2:2" ht="15.75" x14ac:dyDescent="0.25">
      <c r="B374" s="30"/>
    </row>
    <row r="375" spans="2:2" ht="15.75" x14ac:dyDescent="0.25">
      <c r="B375" s="30"/>
    </row>
    <row r="376" spans="2:2" ht="15.75" x14ac:dyDescent="0.25">
      <c r="B376" s="30"/>
    </row>
    <row r="377" spans="2:2" ht="15.75" x14ac:dyDescent="0.25">
      <c r="B377" s="30"/>
    </row>
    <row r="378" spans="2:2" ht="15.75" x14ac:dyDescent="0.25">
      <c r="B378" s="30"/>
    </row>
    <row r="379" spans="2:2" ht="15.75" x14ac:dyDescent="0.25">
      <c r="B379" s="30"/>
    </row>
    <row r="380" spans="2:2" ht="15.75" x14ac:dyDescent="0.25">
      <c r="B380" s="30"/>
    </row>
    <row r="381" spans="2:2" ht="15.75" x14ac:dyDescent="0.25">
      <c r="B381" s="30"/>
    </row>
    <row r="382" spans="2:2" ht="15.75" x14ac:dyDescent="0.25">
      <c r="B382" s="30"/>
    </row>
    <row r="383" spans="2:2" ht="15.75" x14ac:dyDescent="0.25">
      <c r="B383" s="30"/>
    </row>
    <row r="384" spans="2:2" ht="15.75" x14ac:dyDescent="0.25">
      <c r="B384" s="30"/>
    </row>
    <row r="385" spans="2:2" ht="15.75" x14ac:dyDescent="0.25">
      <c r="B385" s="30"/>
    </row>
    <row r="386" spans="2:2" ht="15.75" x14ac:dyDescent="0.25">
      <c r="B386" s="30"/>
    </row>
    <row r="387" spans="2:2" ht="15.75" x14ac:dyDescent="0.25">
      <c r="B387" s="30"/>
    </row>
    <row r="388" spans="2:2" ht="15.75" x14ac:dyDescent="0.25">
      <c r="B388" s="30"/>
    </row>
    <row r="389" spans="2:2" ht="15.75" x14ac:dyDescent="0.25">
      <c r="B389" s="30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A1:BT153"/>
  <sheetViews>
    <sheetView showGridLines="0" zoomScaleNormal="100" workbookViewId="0">
      <selection activeCell="H22" sqref="H22"/>
    </sheetView>
  </sheetViews>
  <sheetFormatPr defaultColWidth="8.85546875" defaultRowHeight="15" x14ac:dyDescent="0.25"/>
  <cols>
    <col min="1" max="1" width="4.5703125" style="61" customWidth="1"/>
    <col min="2" max="2" width="5.85546875" style="61" customWidth="1"/>
    <col min="3" max="3" width="6.28515625" bestFit="1" customWidth="1"/>
    <col min="4" max="4" width="47.5703125" style="61" customWidth="1"/>
    <col min="5" max="5" width="10.7109375" style="61" customWidth="1"/>
    <col min="6" max="6" width="12" style="61" customWidth="1"/>
    <col min="7" max="7" width="17.5703125" style="61" customWidth="1"/>
    <col min="8" max="8" width="35" style="61" customWidth="1"/>
    <col min="9" max="9" width="11.28515625" style="61" customWidth="1"/>
    <col min="10" max="10" width="10.28515625" style="61" customWidth="1"/>
    <col min="11" max="11" width="11.7109375" style="61" customWidth="1"/>
    <col min="12" max="12" width="11.140625" style="65" customWidth="1"/>
    <col min="13" max="13" width="15.28515625" style="61" hidden="1" customWidth="1"/>
    <col min="14" max="15" width="3.28515625" style="61" customWidth="1"/>
    <col min="16" max="17" width="3.140625" style="61" customWidth="1"/>
    <col min="18" max="68" width="3.28515625" style="61" customWidth="1"/>
    <col min="69" max="69" width="3.140625" style="61" customWidth="1"/>
    <col min="70" max="71" width="4.140625" style="61" hidden="1" customWidth="1"/>
    <col min="72" max="16384" width="8.85546875" style="61"/>
  </cols>
  <sheetData>
    <row r="1" spans="1:72" ht="18" customHeight="1" x14ac:dyDescent="0.25">
      <c r="E1" s="134" t="s">
        <v>444</v>
      </c>
      <c r="F1" s="134"/>
      <c r="G1" s="14" t="s">
        <v>30</v>
      </c>
      <c r="H1" s="64" t="s">
        <v>28</v>
      </c>
      <c r="I1" s="136" t="s">
        <v>32</v>
      </c>
      <c r="J1" s="136"/>
      <c r="M1" s="63"/>
      <c r="N1" s="65"/>
      <c r="O1" s="131" t="s">
        <v>34</v>
      </c>
      <c r="P1" s="131"/>
      <c r="Q1" s="131"/>
      <c r="R1" s="131"/>
      <c r="S1" s="131"/>
      <c r="T1" s="131"/>
      <c r="U1" s="135">
        <v>44893</v>
      </c>
      <c r="V1" s="135"/>
      <c r="W1" s="135"/>
      <c r="X1" s="135"/>
      <c r="Y1" s="135"/>
    </row>
    <row r="2" spans="1:72" ht="18" customHeight="1" x14ac:dyDescent="0.25">
      <c r="E2" s="134" t="s">
        <v>445</v>
      </c>
      <c r="F2" s="134"/>
      <c r="G2" s="14" t="s">
        <v>31</v>
      </c>
      <c r="H2" s="66" t="s">
        <v>29</v>
      </c>
      <c r="I2" s="137" t="s">
        <v>33</v>
      </c>
      <c r="J2" s="137"/>
      <c r="M2" s="63"/>
      <c r="N2" s="65"/>
      <c r="O2" s="131" t="s">
        <v>35</v>
      </c>
      <c r="P2" s="131"/>
      <c r="Q2" s="131"/>
      <c r="R2" s="131"/>
      <c r="S2" s="131"/>
      <c r="T2" s="131"/>
      <c r="U2" s="131"/>
      <c r="V2" s="131"/>
      <c r="W2" s="131"/>
      <c r="X2" s="131"/>
      <c r="Y2" s="131"/>
      <c r="AP2" s="67"/>
    </row>
    <row r="3" spans="1:72" ht="18" customHeight="1" thickBot="1" x14ac:dyDescent="0.3">
      <c r="J3" s="13"/>
      <c r="L3" s="68"/>
      <c r="N3" s="69"/>
      <c r="O3" s="132" t="s">
        <v>36</v>
      </c>
      <c r="P3" s="132"/>
      <c r="Q3" s="132"/>
      <c r="R3" s="132"/>
      <c r="S3" s="132"/>
      <c r="T3" s="132"/>
      <c r="U3" s="131" t="s">
        <v>37</v>
      </c>
      <c r="V3" s="131"/>
      <c r="W3" s="131"/>
      <c r="X3" s="131"/>
      <c r="Y3" s="131"/>
      <c r="AN3" s="70"/>
      <c r="AO3" s="70"/>
      <c r="AP3" s="70"/>
      <c r="AT3" s="71"/>
    </row>
    <row r="4" spans="1:72" ht="28.9" customHeight="1" thickTop="1" thickBot="1" x14ac:dyDescent="0.3">
      <c r="A4" s="15"/>
      <c r="B4" s="15"/>
      <c r="C4" s="15" t="s">
        <v>279</v>
      </c>
      <c r="D4" s="15"/>
      <c r="E4" s="15"/>
      <c r="F4" s="15"/>
      <c r="G4" s="15"/>
      <c r="H4" s="15"/>
      <c r="I4" s="15"/>
      <c r="J4" s="15"/>
      <c r="K4" s="15"/>
      <c r="L4" s="72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33">
        <v>44782</v>
      </c>
      <c r="AG4" s="133"/>
      <c r="AH4" s="133"/>
      <c r="AI4" s="133"/>
      <c r="AJ4" s="133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</row>
    <row r="5" spans="1:72" ht="15.75" thickTop="1" x14ac:dyDescent="0.25">
      <c r="B5" s="128" t="s">
        <v>683</v>
      </c>
      <c r="L5" s="68"/>
      <c r="N5" s="73" t="str">
        <f>UPPER(TEXT(DATE(YEAR($N$8), MONTH($N$8), DAY($N$8)-WEEKDAY($N$8, 2) + 1),"mmmm"))</f>
        <v>AOÛT</v>
      </c>
      <c r="O5" s="73"/>
      <c r="P5" s="73"/>
      <c r="Q5" s="73"/>
      <c r="R5" s="74" t="str">
        <f>UPPER(TEXT(DATE(YEAR($R$8), MONTH($R$8), DAY($R$8)-WEEKDAY($R$8, 2) + 1),"mmmm"))</f>
        <v>SEPTEMBRE</v>
      </c>
      <c r="S5" s="74"/>
      <c r="T5" s="74"/>
      <c r="U5" s="74"/>
      <c r="V5" s="73" t="str">
        <f>UPPER(TEXT(DATE(YEAR($V$8), MONTH($V$8), DAY($V$8)-WEEKDAY($V$8, 2) + 1),"mmmm"))</f>
        <v>OCTOBRE</v>
      </c>
      <c r="W5" s="73"/>
      <c r="X5" s="73"/>
      <c r="Y5" s="73"/>
      <c r="Z5" s="73"/>
      <c r="AA5" s="74" t="str">
        <f>UPPER(TEXT(DATE(YEAR($AA$8), MONTH($AA$8), DAY($AA$8)-WEEKDAY($AA$8, 2) + 1),"mmmm"))</f>
        <v>NOVEMBRE</v>
      </c>
      <c r="AB5" s="74"/>
      <c r="AC5" s="74"/>
      <c r="AD5" s="74"/>
      <c r="AE5" s="73" t="str">
        <f>UPPER(TEXT(DATE(YEAR($AE$8), MONTH($AE$8), DAY($AE$8)-WEEKDAY($AE$8, 2) + 1),"mmmm"))</f>
        <v>DÉCEMBRE</v>
      </c>
      <c r="AF5" s="73"/>
      <c r="AG5" s="73"/>
      <c r="AH5" s="73"/>
      <c r="AI5" s="74" t="str">
        <f>UPPER(TEXT(DATE(YEAR($AI$8), MONTH($AI$8), DAY($AI$8)-WEEKDAY($AI$8, 2) + 1),"mmmm"))</f>
        <v>JANVIER</v>
      </c>
      <c r="AJ5" s="74"/>
      <c r="AK5" s="74"/>
      <c r="AL5" s="74"/>
      <c r="AM5" s="74"/>
      <c r="AN5" s="73" t="str">
        <f>UPPER(TEXT(DATE(YEAR($AN$8), MONTH($AN$8), DAY($AN$8)-WEEKDAY($AN$8, 2) + 1),"mmmm"))</f>
        <v>FÉVRIER</v>
      </c>
      <c r="AO5" s="73"/>
      <c r="AP5" s="73"/>
      <c r="AQ5" s="73"/>
      <c r="AR5" s="74" t="str">
        <f>UPPER(TEXT(DATE(YEAR($AR$8), MONTH($AR$8), DAY($AR$8)-WEEKDAY($AR$8, 2) + 1),"mmmm"))</f>
        <v>MARS</v>
      </c>
      <c r="AS5" s="74"/>
      <c r="AT5" s="74"/>
      <c r="AU5" s="74"/>
      <c r="AV5" s="73" t="str">
        <f>UPPER(TEXT(DATE(YEAR($AV$8), MONTH($AV$8), DAY($AV$8)-WEEKDAY($AV$8, 2) + 1),"mmmm"))</f>
        <v>AVRIL</v>
      </c>
      <c r="AW5" s="73"/>
      <c r="AX5" s="73"/>
      <c r="AY5" s="73"/>
      <c r="AZ5" s="74" t="str">
        <f>UPPER(TEXT(DATE(YEAR($AZ$8), MONTH($AZ$8), DAY($AZ$8)-WEEKDAY($AZ$8, 2) + 1),"mmmm"))</f>
        <v>MAI</v>
      </c>
      <c r="BA5" s="74"/>
      <c r="BB5" s="74"/>
      <c r="BC5" s="74"/>
      <c r="BD5" s="74"/>
      <c r="BE5" s="73" t="str">
        <f>UPPER(TEXT(DATE(YEAR($BE$8), MONTH($BE$8), DAY($BE$8)-WEEKDAY($BE$8, 2) + 1),"mmmm"))</f>
        <v>JUIN</v>
      </c>
      <c r="BF5" s="73"/>
      <c r="BG5" s="73"/>
      <c r="BH5" s="73"/>
      <c r="BI5" s="74" t="str">
        <f>UPPER(TEXT(DATE(YEAR($BI$8), MONTH($BI$8), DAY($BI$8)-WEEKDAY($BI$8, 2) + 1),"mmmm"))</f>
        <v>JUILLET</v>
      </c>
      <c r="BJ5" s="74"/>
      <c r="BK5" s="74"/>
      <c r="BL5" s="74"/>
      <c r="BM5" s="74"/>
      <c r="BN5" s="73" t="str">
        <f>UPPER(TEXT(DATE(YEAR($BN$8), MONTH($BN$8), DAY($BN$8)-WEEKDAY($BN$8, 2) + 1),"mmmm"))</f>
        <v>AOÛT</v>
      </c>
      <c r="BO5" s="73"/>
      <c r="BP5" s="73"/>
      <c r="BQ5" s="73"/>
      <c r="BR5" s="61" t="s">
        <v>505</v>
      </c>
      <c r="BS5" s="61" t="s">
        <v>505</v>
      </c>
      <c r="BT5" s="61" t="s">
        <v>127</v>
      </c>
    </row>
    <row r="6" spans="1:72" ht="15.6" customHeight="1" x14ac:dyDescent="0.25">
      <c r="I6" s="75"/>
      <c r="L6" s="68"/>
      <c r="N6" s="76" t="str">
        <f>RIGHT("0000" &amp; YEAR($N$8), 4)</f>
        <v>2022</v>
      </c>
      <c r="O6" s="76"/>
      <c r="P6" s="76"/>
      <c r="Q6" s="76"/>
      <c r="R6" s="77" t="str">
        <f>RIGHT("0000" &amp; YEAR($R$8), 4)</f>
        <v>2022</v>
      </c>
      <c r="S6" s="77"/>
      <c r="T6" s="77"/>
      <c r="U6" s="77"/>
      <c r="V6" s="76" t="str">
        <f>RIGHT("0000" &amp; YEAR($V$8), 4)</f>
        <v>2022</v>
      </c>
      <c r="W6" s="76"/>
      <c r="X6" s="76"/>
      <c r="Y6" s="76"/>
      <c r="Z6" s="76"/>
      <c r="AA6" s="77" t="str">
        <f>RIGHT("0000" &amp; YEAR($AA$8), 4)</f>
        <v>2022</v>
      </c>
      <c r="AB6" s="77"/>
      <c r="AC6" s="77"/>
      <c r="AD6" s="77"/>
      <c r="AE6" s="76" t="str">
        <f>RIGHT("0000" &amp; YEAR($AE$8), 4)</f>
        <v>2022</v>
      </c>
      <c r="AF6" s="76"/>
      <c r="AG6" s="76"/>
      <c r="AH6" s="76"/>
      <c r="AI6" s="77" t="str">
        <f>RIGHT("0000" &amp; YEAR($AI$8), 4)</f>
        <v>2023</v>
      </c>
      <c r="AJ6" s="77"/>
      <c r="AK6" s="77"/>
      <c r="AL6" s="77"/>
      <c r="AM6" s="77"/>
      <c r="AN6" s="76" t="str">
        <f>RIGHT("0000" &amp; YEAR($AN$8), 4)</f>
        <v>2023</v>
      </c>
      <c r="AO6" s="76"/>
      <c r="AP6" s="76"/>
      <c r="AQ6" s="76"/>
      <c r="AR6" s="77" t="str">
        <f>RIGHT("0000" &amp; YEAR($AR$8), 4)</f>
        <v>2023</v>
      </c>
      <c r="AS6" s="77"/>
      <c r="AT6" s="77"/>
      <c r="AU6" s="77"/>
      <c r="AV6" s="76" t="str">
        <f>RIGHT("0000" &amp; YEAR($AV$8), 4)</f>
        <v>2023</v>
      </c>
      <c r="AW6" s="76"/>
      <c r="AX6" s="76"/>
      <c r="AY6" s="76"/>
      <c r="AZ6" s="77" t="str">
        <f>RIGHT("0000" &amp; YEAR($AZ$8), 4)</f>
        <v>2023</v>
      </c>
      <c r="BA6" s="77"/>
      <c r="BB6" s="77"/>
      <c r="BC6" s="77"/>
      <c r="BD6" s="77"/>
      <c r="BE6" s="76" t="str">
        <f>RIGHT("0000" &amp; YEAR($BE$8), 4)</f>
        <v>2023</v>
      </c>
      <c r="BF6" s="76"/>
      <c r="BG6" s="76"/>
      <c r="BH6" s="76"/>
      <c r="BI6" s="77" t="str">
        <f>RIGHT("0000" &amp; YEAR($BI$8), 4)</f>
        <v>2023</v>
      </c>
      <c r="BJ6" s="77"/>
      <c r="BK6" s="77"/>
      <c r="BL6" s="77"/>
      <c r="BM6" s="77"/>
      <c r="BN6" s="76" t="str">
        <f>RIGHT("0000" &amp; YEAR($BN$8), 4)</f>
        <v>2023</v>
      </c>
      <c r="BO6" s="76"/>
      <c r="BP6" s="76"/>
      <c r="BQ6" s="76"/>
      <c r="BR6" s="61" t="s">
        <v>505</v>
      </c>
      <c r="BS6" s="61" t="s">
        <v>505</v>
      </c>
      <c r="BT6" s="61" t="s">
        <v>127</v>
      </c>
    </row>
    <row r="7" spans="1:72" hidden="1" x14ac:dyDescent="0.25">
      <c r="J7" s="13"/>
      <c r="L7" s="68"/>
      <c r="M7" s="61">
        <v>11</v>
      </c>
      <c r="N7" s="78">
        <v>8</v>
      </c>
      <c r="O7" s="78">
        <v>8</v>
      </c>
      <c r="P7" s="78">
        <v>8</v>
      </c>
      <c r="Q7" s="78">
        <v>8</v>
      </c>
      <c r="R7" s="79">
        <v>9</v>
      </c>
      <c r="S7" s="79">
        <v>9</v>
      </c>
      <c r="T7" s="79">
        <v>9</v>
      </c>
      <c r="U7" s="79">
        <v>9</v>
      </c>
      <c r="V7" s="78">
        <v>10</v>
      </c>
      <c r="W7" s="78">
        <v>10</v>
      </c>
      <c r="X7" s="78">
        <v>10</v>
      </c>
      <c r="Y7" s="78">
        <v>10</v>
      </c>
      <c r="Z7" s="78">
        <v>10</v>
      </c>
      <c r="AA7" s="79">
        <v>11</v>
      </c>
      <c r="AB7" s="79">
        <v>11</v>
      </c>
      <c r="AC7" s="79">
        <v>11</v>
      </c>
      <c r="AD7" s="79">
        <v>11</v>
      </c>
      <c r="AE7" s="78">
        <v>12</v>
      </c>
      <c r="AF7" s="78">
        <v>12</v>
      </c>
      <c r="AG7" s="78">
        <v>12</v>
      </c>
      <c r="AH7" s="78">
        <v>12</v>
      </c>
      <c r="AI7" s="79">
        <v>1</v>
      </c>
      <c r="AJ7" s="79">
        <v>1</v>
      </c>
      <c r="AK7" s="79">
        <v>1</v>
      </c>
      <c r="AL7" s="79">
        <v>1</v>
      </c>
      <c r="AM7" s="79">
        <v>1</v>
      </c>
      <c r="AN7" s="78">
        <v>2</v>
      </c>
      <c r="AO7" s="78">
        <v>2</v>
      </c>
      <c r="AP7" s="78">
        <v>2</v>
      </c>
      <c r="AQ7" s="78">
        <v>2</v>
      </c>
      <c r="AR7" s="79">
        <v>3</v>
      </c>
      <c r="AS7" s="79">
        <v>3</v>
      </c>
      <c r="AT7" s="79">
        <v>3</v>
      </c>
      <c r="AU7" s="79">
        <v>3</v>
      </c>
      <c r="AV7" s="78">
        <v>4</v>
      </c>
      <c r="AW7" s="78">
        <v>4</v>
      </c>
      <c r="AX7" s="78">
        <v>4</v>
      </c>
      <c r="AY7" s="78">
        <v>4</v>
      </c>
      <c r="AZ7" s="79">
        <v>5</v>
      </c>
      <c r="BA7" s="79">
        <v>5</v>
      </c>
      <c r="BB7" s="79">
        <v>5</v>
      </c>
      <c r="BC7" s="79">
        <v>5</v>
      </c>
      <c r="BD7" s="79">
        <v>5</v>
      </c>
      <c r="BE7" s="78">
        <v>6</v>
      </c>
      <c r="BF7" s="78">
        <v>6</v>
      </c>
      <c r="BG7" s="78">
        <v>6</v>
      </c>
      <c r="BH7" s="78">
        <v>6</v>
      </c>
      <c r="BI7" s="79">
        <v>7</v>
      </c>
      <c r="BJ7" s="79">
        <v>7</v>
      </c>
      <c r="BK7" s="79">
        <v>7</v>
      </c>
      <c r="BL7" s="79">
        <v>7</v>
      </c>
      <c r="BM7" s="79">
        <v>7</v>
      </c>
      <c r="BN7" s="78">
        <v>8</v>
      </c>
      <c r="BO7" s="78">
        <v>8</v>
      </c>
      <c r="BP7" s="78">
        <v>8</v>
      </c>
      <c r="BQ7" s="78">
        <v>8</v>
      </c>
    </row>
    <row r="8" spans="1:72" hidden="1" x14ac:dyDescent="0.25">
      <c r="I8" s="80"/>
      <c r="J8" s="80"/>
      <c r="K8" s="80"/>
      <c r="L8" s="68"/>
      <c r="N8" s="81">
        <f t="shared" ref="N8:AS8" si="0">IF(IsDaysGantt,ProjectStart+ COLUMN()-COLUMN($N$8),ProjectStart+7*(COLUMN()-COLUMN($N$8)))</f>
        <v>44782</v>
      </c>
      <c r="O8" s="81">
        <f t="shared" si="0"/>
        <v>44789</v>
      </c>
      <c r="P8" s="81">
        <f t="shared" si="0"/>
        <v>44796</v>
      </c>
      <c r="Q8" s="81">
        <f t="shared" si="0"/>
        <v>44803</v>
      </c>
      <c r="R8" s="82">
        <f t="shared" si="0"/>
        <v>44810</v>
      </c>
      <c r="S8" s="82">
        <f t="shared" si="0"/>
        <v>44817</v>
      </c>
      <c r="T8" s="82">
        <f t="shared" si="0"/>
        <v>44824</v>
      </c>
      <c r="U8" s="82">
        <f t="shared" si="0"/>
        <v>44831</v>
      </c>
      <c r="V8" s="81">
        <f t="shared" si="0"/>
        <v>44838</v>
      </c>
      <c r="W8" s="81">
        <f t="shared" si="0"/>
        <v>44845</v>
      </c>
      <c r="X8" s="81">
        <f t="shared" si="0"/>
        <v>44852</v>
      </c>
      <c r="Y8" s="81">
        <f t="shared" si="0"/>
        <v>44859</v>
      </c>
      <c r="Z8" s="81">
        <f t="shared" si="0"/>
        <v>44866</v>
      </c>
      <c r="AA8" s="82">
        <f t="shared" si="0"/>
        <v>44873</v>
      </c>
      <c r="AB8" s="82">
        <f t="shared" si="0"/>
        <v>44880</v>
      </c>
      <c r="AC8" s="82">
        <f t="shared" si="0"/>
        <v>44887</v>
      </c>
      <c r="AD8" s="82">
        <f t="shared" si="0"/>
        <v>44894</v>
      </c>
      <c r="AE8" s="81">
        <f t="shared" si="0"/>
        <v>44901</v>
      </c>
      <c r="AF8" s="81">
        <f t="shared" si="0"/>
        <v>44908</v>
      </c>
      <c r="AG8" s="81">
        <f t="shared" si="0"/>
        <v>44915</v>
      </c>
      <c r="AH8" s="81">
        <f t="shared" si="0"/>
        <v>44922</v>
      </c>
      <c r="AI8" s="82">
        <f t="shared" si="0"/>
        <v>44929</v>
      </c>
      <c r="AJ8" s="82">
        <f t="shared" si="0"/>
        <v>44936</v>
      </c>
      <c r="AK8" s="82">
        <f t="shared" si="0"/>
        <v>44943</v>
      </c>
      <c r="AL8" s="82">
        <f t="shared" si="0"/>
        <v>44950</v>
      </c>
      <c r="AM8" s="82">
        <f t="shared" si="0"/>
        <v>44957</v>
      </c>
      <c r="AN8" s="81">
        <f t="shared" si="0"/>
        <v>44964</v>
      </c>
      <c r="AO8" s="81">
        <f t="shared" si="0"/>
        <v>44971</v>
      </c>
      <c r="AP8" s="81">
        <f t="shared" si="0"/>
        <v>44978</v>
      </c>
      <c r="AQ8" s="81">
        <f t="shared" si="0"/>
        <v>44985</v>
      </c>
      <c r="AR8" s="82">
        <f t="shared" si="0"/>
        <v>44992</v>
      </c>
      <c r="AS8" s="82">
        <f t="shared" si="0"/>
        <v>44999</v>
      </c>
      <c r="AT8" s="82">
        <f t="shared" ref="AT8:BQ8" si="1">IF(IsDaysGantt,ProjectStart+ COLUMN()-COLUMN($N$8),ProjectStart+7*(COLUMN()-COLUMN($N$8)))</f>
        <v>45006</v>
      </c>
      <c r="AU8" s="82">
        <f t="shared" si="1"/>
        <v>45013</v>
      </c>
      <c r="AV8" s="81">
        <f t="shared" si="1"/>
        <v>45020</v>
      </c>
      <c r="AW8" s="81">
        <f t="shared" si="1"/>
        <v>45027</v>
      </c>
      <c r="AX8" s="81">
        <f t="shared" si="1"/>
        <v>45034</v>
      </c>
      <c r="AY8" s="81">
        <f t="shared" si="1"/>
        <v>45041</v>
      </c>
      <c r="AZ8" s="82">
        <f t="shared" si="1"/>
        <v>45048</v>
      </c>
      <c r="BA8" s="82">
        <f t="shared" si="1"/>
        <v>45055</v>
      </c>
      <c r="BB8" s="82">
        <f t="shared" si="1"/>
        <v>45062</v>
      </c>
      <c r="BC8" s="82">
        <f t="shared" si="1"/>
        <v>45069</v>
      </c>
      <c r="BD8" s="82">
        <f t="shared" si="1"/>
        <v>45076</v>
      </c>
      <c r="BE8" s="81">
        <f t="shared" si="1"/>
        <v>45083</v>
      </c>
      <c r="BF8" s="81">
        <f t="shared" si="1"/>
        <v>45090</v>
      </c>
      <c r="BG8" s="81">
        <f t="shared" si="1"/>
        <v>45097</v>
      </c>
      <c r="BH8" s="81">
        <f t="shared" si="1"/>
        <v>45104</v>
      </c>
      <c r="BI8" s="82">
        <f t="shared" si="1"/>
        <v>45111</v>
      </c>
      <c r="BJ8" s="82">
        <f t="shared" si="1"/>
        <v>45118</v>
      </c>
      <c r="BK8" s="82">
        <f t="shared" si="1"/>
        <v>45125</v>
      </c>
      <c r="BL8" s="82">
        <f t="shared" si="1"/>
        <v>45132</v>
      </c>
      <c r="BM8" s="82">
        <f t="shared" si="1"/>
        <v>45139</v>
      </c>
      <c r="BN8" s="81">
        <f t="shared" si="1"/>
        <v>45146</v>
      </c>
      <c r="BO8" s="81">
        <f t="shared" si="1"/>
        <v>45153</v>
      </c>
      <c r="BP8" s="81">
        <f t="shared" si="1"/>
        <v>45160</v>
      </c>
      <c r="BQ8" s="81">
        <f t="shared" si="1"/>
        <v>45167</v>
      </c>
    </row>
    <row r="9" spans="1:72" hidden="1" x14ac:dyDescent="0.25">
      <c r="L9" s="83" t="str">
        <f>IF(IsDaysGantt,IF(Langue=2,"Jour","Day"),IF(Langue=2,"Semaine","Week"))</f>
        <v>Semaine</v>
      </c>
      <c r="N9" s="113">
        <f t="shared" ref="N9:AS9" si="2">IF(IsDaysGantt,N8,_xlfn.ISOWEEKNUM(N8))</f>
        <v>32</v>
      </c>
      <c r="O9" s="114">
        <f t="shared" si="2"/>
        <v>33</v>
      </c>
      <c r="P9" s="114">
        <f t="shared" si="2"/>
        <v>34</v>
      </c>
      <c r="Q9" s="114">
        <f t="shared" si="2"/>
        <v>35</v>
      </c>
      <c r="R9" s="116">
        <f t="shared" si="2"/>
        <v>36</v>
      </c>
      <c r="S9" s="116">
        <f t="shared" si="2"/>
        <v>37</v>
      </c>
      <c r="T9" s="117">
        <f t="shared" si="2"/>
        <v>38</v>
      </c>
      <c r="U9" s="118">
        <f t="shared" si="2"/>
        <v>39</v>
      </c>
      <c r="V9" s="114">
        <f t="shared" si="2"/>
        <v>40</v>
      </c>
      <c r="W9" s="114">
        <f t="shared" si="2"/>
        <v>41</v>
      </c>
      <c r="X9" s="114">
        <f t="shared" si="2"/>
        <v>42</v>
      </c>
      <c r="Y9" s="114">
        <f t="shared" si="2"/>
        <v>43</v>
      </c>
      <c r="Z9" s="114">
        <f t="shared" si="2"/>
        <v>44</v>
      </c>
      <c r="AA9" s="117">
        <f t="shared" si="2"/>
        <v>45</v>
      </c>
      <c r="AB9" s="118">
        <f t="shared" si="2"/>
        <v>46</v>
      </c>
      <c r="AC9" s="116">
        <f t="shared" si="2"/>
        <v>47</v>
      </c>
      <c r="AD9" s="116">
        <f t="shared" si="2"/>
        <v>48</v>
      </c>
      <c r="AE9" s="114">
        <f t="shared" si="2"/>
        <v>49</v>
      </c>
      <c r="AF9" s="114">
        <f t="shared" si="2"/>
        <v>50</v>
      </c>
      <c r="AG9" s="114">
        <f t="shared" si="2"/>
        <v>51</v>
      </c>
      <c r="AH9" s="115">
        <f t="shared" si="2"/>
        <v>52</v>
      </c>
      <c r="AI9" s="118">
        <f t="shared" si="2"/>
        <v>1</v>
      </c>
      <c r="AJ9" s="116">
        <f t="shared" si="2"/>
        <v>2</v>
      </c>
      <c r="AK9" s="116">
        <f t="shared" si="2"/>
        <v>3</v>
      </c>
      <c r="AL9" s="116">
        <f t="shared" si="2"/>
        <v>4</v>
      </c>
      <c r="AM9" s="116">
        <f t="shared" si="2"/>
        <v>5</v>
      </c>
      <c r="AN9" s="114">
        <f t="shared" si="2"/>
        <v>6</v>
      </c>
      <c r="AO9" s="115">
        <f t="shared" si="2"/>
        <v>7</v>
      </c>
      <c r="AP9" s="113">
        <f t="shared" si="2"/>
        <v>8</v>
      </c>
      <c r="AQ9" s="114">
        <f t="shared" si="2"/>
        <v>9</v>
      </c>
      <c r="AR9" s="116">
        <f t="shared" si="2"/>
        <v>10</v>
      </c>
      <c r="AS9" s="116">
        <f t="shared" si="2"/>
        <v>11</v>
      </c>
      <c r="AT9" s="116">
        <f t="shared" ref="AT9:BQ9" si="3">IF(IsDaysGantt,AT8,_xlfn.ISOWEEKNUM(AT8))</f>
        <v>12</v>
      </c>
      <c r="AU9" s="116">
        <f t="shared" si="3"/>
        <v>13</v>
      </c>
      <c r="AV9" s="115">
        <f t="shared" si="3"/>
        <v>14</v>
      </c>
      <c r="AW9" s="113">
        <f t="shared" si="3"/>
        <v>15</v>
      </c>
      <c r="AX9" s="114">
        <f t="shared" si="3"/>
        <v>16</v>
      </c>
      <c r="AY9" s="114">
        <f t="shared" si="3"/>
        <v>17</v>
      </c>
      <c r="AZ9" s="116">
        <f t="shared" si="3"/>
        <v>18</v>
      </c>
      <c r="BA9" s="116">
        <f t="shared" si="3"/>
        <v>19</v>
      </c>
      <c r="BB9" s="116">
        <f t="shared" si="3"/>
        <v>20</v>
      </c>
      <c r="BC9" s="117">
        <f t="shared" si="3"/>
        <v>21</v>
      </c>
      <c r="BD9" s="118">
        <f t="shared" si="3"/>
        <v>22</v>
      </c>
      <c r="BE9" s="114">
        <f t="shared" si="3"/>
        <v>23</v>
      </c>
      <c r="BF9" s="114">
        <f t="shared" si="3"/>
        <v>24</v>
      </c>
      <c r="BG9" s="114">
        <f t="shared" si="3"/>
        <v>25</v>
      </c>
      <c r="BH9" s="114">
        <f t="shared" si="3"/>
        <v>26</v>
      </c>
      <c r="BI9" s="116">
        <f t="shared" si="3"/>
        <v>27</v>
      </c>
      <c r="BJ9" s="117">
        <f t="shared" si="3"/>
        <v>28</v>
      </c>
      <c r="BK9" s="118">
        <f t="shared" si="3"/>
        <v>29</v>
      </c>
      <c r="BL9" s="116">
        <f t="shared" si="3"/>
        <v>30</v>
      </c>
      <c r="BM9" s="116">
        <f t="shared" si="3"/>
        <v>31</v>
      </c>
      <c r="BN9" s="114">
        <f t="shared" si="3"/>
        <v>32</v>
      </c>
      <c r="BO9" s="114">
        <f t="shared" si="3"/>
        <v>33</v>
      </c>
      <c r="BP9" s="114">
        <f>IF(IsDaysGantt,BP8,_xlfn.ISOWEEKNUM(BP8))</f>
        <v>34</v>
      </c>
      <c r="BQ9" s="115">
        <f t="shared" si="3"/>
        <v>35</v>
      </c>
    </row>
    <row r="10" spans="1:72" hidden="1" x14ac:dyDescent="0.25">
      <c r="C10" s="62"/>
      <c r="G10" s="84"/>
      <c r="H10" s="84"/>
      <c r="N10" s="85"/>
      <c r="O10" s="86"/>
      <c r="P10" s="86"/>
      <c r="Q10" s="86"/>
      <c r="R10" s="88"/>
      <c r="S10" s="88"/>
      <c r="T10" s="89"/>
      <c r="U10" s="90"/>
      <c r="V10" s="86"/>
      <c r="W10" s="86"/>
      <c r="X10" s="86"/>
      <c r="Y10" s="86"/>
      <c r="Z10" s="86"/>
      <c r="AA10" s="89"/>
      <c r="AB10" s="90"/>
      <c r="AC10" s="88"/>
      <c r="AD10" s="88"/>
      <c r="AE10" s="86"/>
      <c r="AF10" s="86"/>
      <c r="AG10" s="86"/>
      <c r="AH10" s="87"/>
      <c r="AI10" s="90"/>
      <c r="AJ10" s="88"/>
      <c r="AK10" s="88"/>
      <c r="AL10" s="88"/>
      <c r="AM10" s="88"/>
      <c r="AN10" s="86"/>
      <c r="AO10" s="87"/>
      <c r="AP10" s="86"/>
      <c r="AQ10" s="86"/>
      <c r="AR10" s="88"/>
      <c r="AS10" s="88"/>
      <c r="AT10" s="88"/>
      <c r="AU10" s="88"/>
      <c r="AV10" s="87"/>
      <c r="AW10" s="85"/>
      <c r="AX10" s="86"/>
      <c r="AY10" s="86"/>
      <c r="AZ10" s="88"/>
      <c r="BA10" s="88"/>
      <c r="BB10" s="88"/>
      <c r="BC10" s="89"/>
      <c r="BD10" s="90"/>
      <c r="BE10" s="86"/>
      <c r="BF10" s="86"/>
      <c r="BG10" s="86"/>
      <c r="BH10" s="86"/>
      <c r="BI10" s="88"/>
      <c r="BJ10" s="89"/>
      <c r="BK10" s="90"/>
      <c r="BL10" s="88"/>
      <c r="BM10" s="88"/>
      <c r="BN10" s="86"/>
      <c r="BO10" s="86"/>
      <c r="BP10" s="86"/>
      <c r="BQ10" s="87"/>
    </row>
    <row r="11" spans="1:72" ht="15.6" customHeight="1" x14ac:dyDescent="0.25">
      <c r="B11" s="103" t="s">
        <v>466</v>
      </c>
      <c r="C11" s="91" t="s">
        <v>0</v>
      </c>
      <c r="D11" s="91" t="s">
        <v>193</v>
      </c>
      <c r="E11" s="91" t="s">
        <v>39</v>
      </c>
      <c r="F11" s="91" t="s">
        <v>131</v>
      </c>
      <c r="G11" s="91" t="s">
        <v>3</v>
      </c>
      <c r="H11" s="91" t="s">
        <v>191</v>
      </c>
      <c r="I11" s="91" t="s">
        <v>4</v>
      </c>
      <c r="J11" s="91" t="s">
        <v>265</v>
      </c>
      <c r="K11" s="91" t="s">
        <v>5</v>
      </c>
      <c r="L11" s="92" t="s">
        <v>6</v>
      </c>
      <c r="M11" s="91" t="s">
        <v>133</v>
      </c>
      <c r="N11" s="102" t="str">
        <f t="shared" ref="N11:AS11" si="4">IF(IsDaysGantt,UPPER(LEFT(CHOOSE(WEEKDAY(N8),"D","L","M","M","J","V","S"),1)),"")</f>
        <v/>
      </c>
      <c r="O11" s="102" t="str">
        <f t="shared" si="4"/>
        <v/>
      </c>
      <c r="P11" s="102" t="str">
        <f t="shared" si="4"/>
        <v/>
      </c>
      <c r="Q11" s="102" t="str">
        <f t="shared" si="4"/>
        <v/>
      </c>
      <c r="R11" s="101" t="str">
        <f t="shared" si="4"/>
        <v/>
      </c>
      <c r="S11" s="101" t="str">
        <f t="shared" si="4"/>
        <v/>
      </c>
      <c r="T11" s="101" t="str">
        <f t="shared" si="4"/>
        <v/>
      </c>
      <c r="U11" s="101" t="str">
        <f t="shared" si="4"/>
        <v/>
      </c>
      <c r="V11" s="102" t="str">
        <f t="shared" si="4"/>
        <v/>
      </c>
      <c r="W11" s="102" t="str">
        <f t="shared" si="4"/>
        <v/>
      </c>
      <c r="X11" s="102" t="str">
        <f t="shared" si="4"/>
        <v/>
      </c>
      <c r="Y11" s="102" t="str">
        <f t="shared" si="4"/>
        <v/>
      </c>
      <c r="Z11" s="102" t="str">
        <f t="shared" si="4"/>
        <v/>
      </c>
      <c r="AA11" s="101" t="str">
        <f t="shared" si="4"/>
        <v/>
      </c>
      <c r="AB11" s="101" t="str">
        <f t="shared" si="4"/>
        <v/>
      </c>
      <c r="AC11" s="101" t="str">
        <f t="shared" si="4"/>
        <v/>
      </c>
      <c r="AD11" s="101" t="str">
        <f t="shared" si="4"/>
        <v/>
      </c>
      <c r="AE11" s="102" t="str">
        <f t="shared" si="4"/>
        <v/>
      </c>
      <c r="AF11" s="102" t="str">
        <f t="shared" si="4"/>
        <v/>
      </c>
      <c r="AG11" s="102" t="str">
        <f t="shared" si="4"/>
        <v/>
      </c>
      <c r="AH11" s="102" t="str">
        <f t="shared" si="4"/>
        <v/>
      </c>
      <c r="AI11" s="101" t="str">
        <f t="shared" si="4"/>
        <v/>
      </c>
      <c r="AJ11" s="101" t="str">
        <f t="shared" si="4"/>
        <v/>
      </c>
      <c r="AK11" s="101" t="str">
        <f t="shared" si="4"/>
        <v/>
      </c>
      <c r="AL11" s="101" t="str">
        <f t="shared" si="4"/>
        <v/>
      </c>
      <c r="AM11" s="101" t="str">
        <f t="shared" si="4"/>
        <v/>
      </c>
      <c r="AN11" s="102" t="str">
        <f t="shared" si="4"/>
        <v/>
      </c>
      <c r="AO11" s="102" t="str">
        <f t="shared" si="4"/>
        <v/>
      </c>
      <c r="AP11" s="102" t="str">
        <f t="shared" si="4"/>
        <v/>
      </c>
      <c r="AQ11" s="102" t="str">
        <f t="shared" si="4"/>
        <v/>
      </c>
      <c r="AR11" s="101" t="str">
        <f t="shared" si="4"/>
        <v/>
      </c>
      <c r="AS11" s="101" t="str">
        <f t="shared" si="4"/>
        <v/>
      </c>
      <c r="AT11" s="101" t="str">
        <f t="shared" ref="AT11:BQ11" si="5">IF(IsDaysGantt,UPPER(LEFT(CHOOSE(WEEKDAY(AT8),"D","L","M","M","J","V","S"),1)),"")</f>
        <v/>
      </c>
      <c r="AU11" s="101" t="str">
        <f t="shared" si="5"/>
        <v/>
      </c>
      <c r="AV11" s="102" t="str">
        <f t="shared" si="5"/>
        <v/>
      </c>
      <c r="AW11" s="102" t="str">
        <f t="shared" si="5"/>
        <v/>
      </c>
      <c r="AX11" s="102" t="str">
        <f t="shared" si="5"/>
        <v/>
      </c>
      <c r="AY11" s="102" t="str">
        <f t="shared" si="5"/>
        <v/>
      </c>
      <c r="AZ11" s="101" t="str">
        <f t="shared" si="5"/>
        <v/>
      </c>
      <c r="BA11" s="101" t="str">
        <f t="shared" si="5"/>
        <v/>
      </c>
      <c r="BB11" s="101" t="str">
        <f t="shared" si="5"/>
        <v/>
      </c>
      <c r="BC11" s="101" t="str">
        <f t="shared" si="5"/>
        <v/>
      </c>
      <c r="BD11" s="101" t="str">
        <f t="shared" si="5"/>
        <v/>
      </c>
      <c r="BE11" s="102" t="str">
        <f t="shared" si="5"/>
        <v/>
      </c>
      <c r="BF11" s="102" t="str">
        <f t="shared" si="5"/>
        <v/>
      </c>
      <c r="BG11" s="102" t="str">
        <f t="shared" si="5"/>
        <v/>
      </c>
      <c r="BH11" s="102" t="str">
        <f t="shared" si="5"/>
        <v/>
      </c>
      <c r="BI11" s="101" t="str">
        <f t="shared" si="5"/>
        <v/>
      </c>
      <c r="BJ11" s="101" t="str">
        <f t="shared" si="5"/>
        <v/>
      </c>
      <c r="BK11" s="101" t="str">
        <f t="shared" si="5"/>
        <v/>
      </c>
      <c r="BL11" s="101" t="str">
        <f t="shared" si="5"/>
        <v/>
      </c>
      <c r="BM11" s="101" t="str">
        <f t="shared" si="5"/>
        <v/>
      </c>
      <c r="BN11" s="102" t="str">
        <f t="shared" si="5"/>
        <v/>
      </c>
      <c r="BO11" s="102" t="str">
        <f t="shared" si="5"/>
        <v/>
      </c>
      <c r="BP11" s="102" t="str">
        <f t="shared" si="5"/>
        <v/>
      </c>
      <c r="BQ11" s="102" t="str">
        <f t="shared" si="5"/>
        <v/>
      </c>
    </row>
    <row r="12" spans="1:72" ht="15.6" customHeight="1" x14ac:dyDescent="0.25">
      <c r="B12" s="103"/>
      <c r="C12" s="93"/>
      <c r="D12" s="93" t="s">
        <v>269</v>
      </c>
      <c r="E12" s="93"/>
      <c r="F12" s="93"/>
      <c r="G12" s="93"/>
      <c r="H12" s="93"/>
      <c r="I12" s="94">
        <f>IFERROR(MIN(TabProjet[Début]), "")</f>
        <v>44811</v>
      </c>
      <c r="J12" s="93">
        <f>IFERROR(SUMIFS(TabProjet[Charge en J],TabProjet[Level], 1), "")</f>
        <v>2596</v>
      </c>
      <c r="K12" s="94">
        <f>IFERROR(MAX(TabProjet[Deadline]), "")</f>
        <v>45365</v>
      </c>
      <c r="L12" s="95">
        <f>IFERROR(AVERAGEIFS(TabProjet[Progression],TabProjet[Level], 1), "")</f>
        <v>0.15799999999999997</v>
      </c>
      <c r="M12" s="96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</row>
    <row r="13" spans="1:72" s="13" customFormat="1" hidden="1" x14ac:dyDescent="0.25">
      <c r="A13" s="13" t="s">
        <v>507</v>
      </c>
      <c r="B13" s="104" t="s">
        <v>465</v>
      </c>
      <c r="C13" s="13" t="s">
        <v>0</v>
      </c>
      <c r="D13" s="13" t="s">
        <v>1</v>
      </c>
      <c r="E13" s="13" t="s">
        <v>7</v>
      </c>
      <c r="F13" s="13" t="s">
        <v>2</v>
      </c>
      <c r="G13" s="13" t="s">
        <v>3</v>
      </c>
      <c r="H13" s="13" t="s">
        <v>191</v>
      </c>
      <c r="I13" s="13" t="s">
        <v>4</v>
      </c>
      <c r="J13" s="13" t="s">
        <v>265</v>
      </c>
      <c r="K13" s="13" t="s">
        <v>5</v>
      </c>
      <c r="L13" s="97" t="s">
        <v>6</v>
      </c>
      <c r="M13" s="13" t="s">
        <v>132</v>
      </c>
      <c r="N13" s="112" t="s">
        <v>512</v>
      </c>
      <c r="O13" s="112" t="s">
        <v>513</v>
      </c>
      <c r="P13" s="112" t="s">
        <v>514</v>
      </c>
      <c r="Q13" s="112" t="s">
        <v>515</v>
      </c>
      <c r="R13" s="112" t="s">
        <v>516</v>
      </c>
      <c r="S13" s="112" t="s">
        <v>517</v>
      </c>
      <c r="T13" s="112" t="s">
        <v>518</v>
      </c>
      <c r="U13" s="112" t="s">
        <v>519</v>
      </c>
      <c r="V13" s="112" t="s">
        <v>520</v>
      </c>
      <c r="W13" s="112" t="s">
        <v>521</v>
      </c>
      <c r="X13" s="112" t="s">
        <v>522</v>
      </c>
      <c r="Y13" s="112" t="s">
        <v>523</v>
      </c>
      <c r="Z13" s="112" t="s">
        <v>524</v>
      </c>
      <c r="AA13" s="112" t="s">
        <v>525</v>
      </c>
      <c r="AB13" s="112" t="s">
        <v>526</v>
      </c>
      <c r="AC13" s="112" t="s">
        <v>527</v>
      </c>
      <c r="AD13" s="112" t="s">
        <v>528</v>
      </c>
      <c r="AE13" s="112" t="s">
        <v>529</v>
      </c>
      <c r="AF13" s="112" t="s">
        <v>530</v>
      </c>
      <c r="AG13" s="112" t="s">
        <v>531</v>
      </c>
      <c r="AH13" s="112" t="s">
        <v>532</v>
      </c>
      <c r="AI13" s="112" t="s">
        <v>533</v>
      </c>
      <c r="AJ13" s="112" t="s">
        <v>534</v>
      </c>
      <c r="AK13" s="112" t="s">
        <v>535</v>
      </c>
      <c r="AL13" s="112" t="s">
        <v>536</v>
      </c>
      <c r="AM13" s="112" t="s">
        <v>537</v>
      </c>
      <c r="AN13" s="112" t="s">
        <v>538</v>
      </c>
      <c r="AO13" s="112" t="s">
        <v>539</v>
      </c>
      <c r="AP13" s="112" t="s">
        <v>540</v>
      </c>
      <c r="AQ13" s="112" t="s">
        <v>541</v>
      </c>
      <c r="AR13" s="112" t="s">
        <v>542</v>
      </c>
      <c r="AS13" s="112" t="s">
        <v>543</v>
      </c>
      <c r="AT13" s="112" t="s">
        <v>544</v>
      </c>
      <c r="AU13" s="112" t="s">
        <v>545</v>
      </c>
      <c r="AV13" s="112" t="s">
        <v>546</v>
      </c>
      <c r="AW13" s="112" t="s">
        <v>547</v>
      </c>
      <c r="AX13" s="112" t="s">
        <v>548</v>
      </c>
      <c r="AY13" s="112" t="s">
        <v>549</v>
      </c>
      <c r="AZ13" s="112" t="s">
        <v>550</v>
      </c>
      <c r="BA13" s="112" t="s">
        <v>551</v>
      </c>
      <c r="BB13" s="112" t="s">
        <v>552</v>
      </c>
      <c r="BC13" s="112" t="s">
        <v>553</v>
      </c>
      <c r="BD13" s="112" t="s">
        <v>554</v>
      </c>
      <c r="BE13" s="112" t="s">
        <v>555</v>
      </c>
      <c r="BF13" s="112" t="s">
        <v>556</v>
      </c>
      <c r="BG13" s="112" t="s">
        <v>557</v>
      </c>
      <c r="BH13" s="112" t="s">
        <v>558</v>
      </c>
      <c r="BI13" s="112" t="s">
        <v>559</v>
      </c>
      <c r="BJ13" s="112" t="s">
        <v>560</v>
      </c>
      <c r="BK13" s="112" t="s">
        <v>561</v>
      </c>
      <c r="BL13" s="112" t="s">
        <v>562</v>
      </c>
      <c r="BM13" s="112" t="s">
        <v>563</v>
      </c>
      <c r="BN13" s="112" t="s">
        <v>564</v>
      </c>
      <c r="BO13" s="112" t="s">
        <v>565</v>
      </c>
      <c r="BP13" s="112" t="s">
        <v>566</v>
      </c>
      <c r="BQ13" s="112" t="s">
        <v>567</v>
      </c>
      <c r="BR13" s="13" t="s">
        <v>459</v>
      </c>
      <c r="BS13" s="13" t="s">
        <v>460</v>
      </c>
    </row>
    <row r="14" spans="1:72" x14ac:dyDescent="0.25">
      <c r="A14" s="119" t="s">
        <v>508</v>
      </c>
      <c r="B14" s="104">
        <v>1</v>
      </c>
      <c r="C14" s="120" t="s">
        <v>468</v>
      </c>
      <c r="D14" s="121" t="s">
        <v>94</v>
      </c>
      <c r="E14" s="122"/>
      <c r="F14" s="123"/>
      <c r="G14" s="123"/>
      <c r="H14" s="37"/>
      <c r="I14" s="124">
        <v>45075</v>
      </c>
      <c r="J14" s="123">
        <v>80</v>
      </c>
      <c r="K14" s="124">
        <v>45365</v>
      </c>
      <c r="L14" s="126">
        <v>0.7</v>
      </c>
      <c r="M14" s="125">
        <f>TabProjet[[#This Row],[Début]]+(TabProjet[[#This Row],[Deadline]]-TabProjet[[#This Row],[Début]])*TabProjet[[#This Row],[Progression]]</f>
        <v>45278</v>
      </c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2"/>
      <c r="AS14" s="112"/>
      <c r="AT14" s="112"/>
      <c r="AU14" s="112"/>
      <c r="AV14" s="112"/>
      <c r="AW14" s="112"/>
      <c r="AX14" s="112"/>
      <c r="AY14" s="112"/>
      <c r="AZ14" s="112"/>
      <c r="BA14" s="112"/>
      <c r="BB14" s="112"/>
      <c r="BC14" s="112"/>
      <c r="BD14" s="112"/>
      <c r="BE14" s="112"/>
      <c r="BF14" s="112"/>
      <c r="BG14" s="112"/>
      <c r="BH14" s="112"/>
      <c r="BI14" s="112"/>
      <c r="BJ14" s="112"/>
      <c r="BK14" s="112"/>
      <c r="BL14" s="112"/>
      <c r="BM14" s="112"/>
      <c r="BN14" s="112"/>
      <c r="BO14" s="112"/>
      <c r="BP14" s="112"/>
      <c r="BQ14" s="112"/>
      <c r="BR14" s="123"/>
      <c r="BS14" s="123"/>
    </row>
    <row r="15" spans="1:72" x14ac:dyDescent="0.25">
      <c r="A15" s="119" t="s">
        <v>508</v>
      </c>
      <c r="B15" s="104">
        <v>2</v>
      </c>
      <c r="C15" s="120" t="s">
        <v>467</v>
      </c>
      <c r="D15" s="121" t="s">
        <v>95</v>
      </c>
      <c r="E15" s="122" t="s">
        <v>456</v>
      </c>
      <c r="F15" s="127"/>
      <c r="G15" s="37" t="s">
        <v>47</v>
      </c>
      <c r="H15" s="37" t="s">
        <v>194</v>
      </c>
      <c r="I15" s="124">
        <v>45075</v>
      </c>
      <c r="J15" s="123">
        <v>12</v>
      </c>
      <c r="K1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45091</v>
      </c>
      <c r="L15" s="126">
        <v>1</v>
      </c>
      <c r="M15" s="125">
        <f>TabProjet[[#This Row],[Début]]+(TabProjet[[#This Row],[Deadline]]-TabProjet[[#This Row],[Début]])*TabProjet[[#This Row],[Progression]]</f>
        <v>45091</v>
      </c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</row>
    <row r="16" spans="1:72" x14ac:dyDescent="0.25">
      <c r="A16" s="119" t="s">
        <v>508</v>
      </c>
      <c r="B16" s="104">
        <v>2</v>
      </c>
      <c r="C16" s="120" t="s">
        <v>469</v>
      </c>
      <c r="D16" s="121" t="s">
        <v>96</v>
      </c>
      <c r="E16" s="122" t="s">
        <v>41</v>
      </c>
      <c r="F16" s="127" t="s">
        <v>574</v>
      </c>
      <c r="G16" s="37" t="s">
        <v>47</v>
      </c>
      <c r="H16" s="37" t="s">
        <v>194</v>
      </c>
      <c r="I16" s="124">
        <v>45338</v>
      </c>
      <c r="J16" s="123">
        <v>20</v>
      </c>
      <c r="K1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45365</v>
      </c>
      <c r="L16" s="126">
        <v>0.2</v>
      </c>
      <c r="M16" s="125">
        <f>TabProjet[[#This Row],[Début]]+(TabProjet[[#This Row],[Deadline]]-TabProjet[[#This Row],[Début]])*TabProjet[[#This Row],[Progression]]</f>
        <v>45343.4</v>
      </c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</row>
    <row r="17" spans="1:71" x14ac:dyDescent="0.25">
      <c r="A17" s="119" t="s">
        <v>508</v>
      </c>
      <c r="B17" s="104">
        <v>2</v>
      </c>
      <c r="C17" s="120" t="s">
        <v>504</v>
      </c>
      <c r="D17" s="121" t="s">
        <v>195</v>
      </c>
      <c r="E17" s="122" t="s">
        <v>457</v>
      </c>
      <c r="F17" s="127" t="s">
        <v>574</v>
      </c>
      <c r="G17" s="37" t="s">
        <v>54</v>
      </c>
      <c r="H17" s="37"/>
      <c r="I17" s="124">
        <v>45343</v>
      </c>
      <c r="J17" s="123">
        <v>15</v>
      </c>
      <c r="K1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45363</v>
      </c>
      <c r="L17" s="126">
        <v>0.5</v>
      </c>
      <c r="M17" s="125">
        <f>TabProjet[[#This Row],[Début]]+(TabProjet[[#This Row],[Deadline]]-TabProjet[[#This Row],[Début]])*TabProjet[[#This Row],[Progression]]</f>
        <v>45353</v>
      </c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</row>
    <row r="18" spans="1:71" x14ac:dyDescent="0.25">
      <c r="A18" s="119" t="s">
        <v>508</v>
      </c>
      <c r="B18" s="104">
        <v>2</v>
      </c>
      <c r="C18" s="120" t="s">
        <v>510</v>
      </c>
      <c r="D18" s="121" t="s">
        <v>196</v>
      </c>
      <c r="E18" s="122" t="s">
        <v>457</v>
      </c>
      <c r="F18" s="127" t="s">
        <v>574</v>
      </c>
      <c r="G18" s="37" t="s">
        <v>11</v>
      </c>
      <c r="H18" s="37"/>
      <c r="I18" s="124">
        <v>45078</v>
      </c>
      <c r="J18" s="123">
        <v>5</v>
      </c>
      <c r="K1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8" s="126">
        <v>0.5</v>
      </c>
      <c r="M18" s="125">
        <f>TabProjet[[#This Row],[Début]]+(TabProjet[[#This Row],[Deadline]]-TabProjet[[#This Row],[Début]])*TabProjet[[#This Row],[Progression]]</f>
        <v>45081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</row>
    <row r="19" spans="1:71" x14ac:dyDescent="0.25">
      <c r="A19" s="119" t="s">
        <v>508</v>
      </c>
      <c r="B19" s="104">
        <v>2</v>
      </c>
      <c r="C19" s="120" t="s">
        <v>511</v>
      </c>
      <c r="D19" s="121" t="s">
        <v>197</v>
      </c>
      <c r="E19" s="122" t="s">
        <v>458</v>
      </c>
      <c r="F19" s="127" t="s">
        <v>574</v>
      </c>
      <c r="G19" s="37" t="s">
        <v>22</v>
      </c>
      <c r="H19" s="37"/>
      <c r="I19" s="124">
        <v>45173</v>
      </c>
      <c r="J19" s="123">
        <v>2</v>
      </c>
      <c r="K1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45174</v>
      </c>
      <c r="L19" s="126">
        <v>1</v>
      </c>
      <c r="M19" s="125">
        <f>TabProjet[[#This Row],[Début]]+(TabProjet[[#This Row],[Deadline]]-TabProjet[[#This Row],[Début]])*TabProjet[[#This Row],[Progression]]</f>
        <v>45174</v>
      </c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</row>
    <row r="20" spans="1:71" x14ac:dyDescent="0.25">
      <c r="A20" s="119" t="s">
        <v>508</v>
      </c>
      <c r="B20" s="104">
        <v>2</v>
      </c>
      <c r="C20" s="120" t="s">
        <v>569</v>
      </c>
      <c r="D20" s="121" t="s">
        <v>198</v>
      </c>
      <c r="E20" s="122" t="s">
        <v>41</v>
      </c>
      <c r="F20" s="127" t="s">
        <v>574</v>
      </c>
      <c r="G20" s="37" t="s">
        <v>10</v>
      </c>
      <c r="H20" s="37"/>
      <c r="I20" s="124">
        <v>45080</v>
      </c>
      <c r="J20" s="123">
        <v>5</v>
      </c>
      <c r="K2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45086</v>
      </c>
      <c r="L20" s="126">
        <v>1</v>
      </c>
      <c r="M20" s="125">
        <f>TabProjet[[#This Row],[Début]]+(TabProjet[[#This Row],[Deadline]]-TabProjet[[#This Row],[Début]])*TabProjet[[#This Row],[Progression]]</f>
        <v>45086</v>
      </c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</row>
    <row r="21" spans="1:71" x14ac:dyDescent="0.25">
      <c r="A21" s="119" t="s">
        <v>508</v>
      </c>
      <c r="B21" s="104">
        <v>2</v>
      </c>
      <c r="C21" s="120" t="s">
        <v>570</v>
      </c>
      <c r="D21" s="121" t="s">
        <v>199</v>
      </c>
      <c r="E21" s="122" t="s">
        <v>456</v>
      </c>
      <c r="F21" s="127" t="s">
        <v>574</v>
      </c>
      <c r="G21" s="37" t="s">
        <v>13</v>
      </c>
      <c r="H21" s="37"/>
      <c r="I21" s="124">
        <v>45081</v>
      </c>
      <c r="J21" s="123">
        <v>5</v>
      </c>
      <c r="K2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45086</v>
      </c>
      <c r="L21" s="126">
        <v>1</v>
      </c>
      <c r="M21" s="125">
        <f>TabProjet[[#This Row],[Début]]+(TabProjet[[#This Row],[Deadline]]-TabProjet[[#This Row],[Début]])*TabProjet[[#This Row],[Progression]]</f>
        <v>45086</v>
      </c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</row>
    <row r="22" spans="1:71" x14ac:dyDescent="0.25">
      <c r="A22" s="119" t="s">
        <v>508</v>
      </c>
      <c r="B22" s="104">
        <v>2</v>
      </c>
      <c r="C22" s="120" t="s">
        <v>571</v>
      </c>
      <c r="D22" s="121" t="s">
        <v>200</v>
      </c>
      <c r="E22" s="122" t="s">
        <v>41</v>
      </c>
      <c r="F22" s="127" t="s">
        <v>574</v>
      </c>
      <c r="G22" s="37" t="s">
        <v>21</v>
      </c>
      <c r="H22" s="37"/>
      <c r="I22" s="124">
        <v>45082</v>
      </c>
      <c r="J22" s="123">
        <v>5</v>
      </c>
      <c r="K2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45086</v>
      </c>
      <c r="L22" s="126">
        <v>1</v>
      </c>
      <c r="M22" s="125">
        <f>TabProjet[[#This Row],[Début]]+(TabProjet[[#This Row],[Deadline]]-TabProjet[[#This Row],[Début]])*TabProjet[[#This Row],[Progression]]</f>
        <v>45086</v>
      </c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</row>
    <row r="23" spans="1:71" x14ac:dyDescent="0.25">
      <c r="A23" s="119" t="s">
        <v>508</v>
      </c>
      <c r="B23" s="104">
        <v>2</v>
      </c>
      <c r="C23" s="120" t="s">
        <v>572</v>
      </c>
      <c r="D23" s="121" t="s">
        <v>97</v>
      </c>
      <c r="E23" s="122" t="s">
        <v>457</v>
      </c>
      <c r="F23" s="127" t="s">
        <v>575</v>
      </c>
      <c r="G23" s="37" t="s">
        <v>47</v>
      </c>
      <c r="H23" s="37" t="s">
        <v>194</v>
      </c>
      <c r="I23" s="124">
        <v>45083</v>
      </c>
      <c r="J23" s="123">
        <v>10</v>
      </c>
      <c r="K2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45096</v>
      </c>
      <c r="L23" s="126">
        <v>0.8</v>
      </c>
      <c r="M23" s="125">
        <f>TabProjet[[#This Row],[Début]]+(TabProjet[[#This Row],[Deadline]]-TabProjet[[#This Row],[Début]])*TabProjet[[#This Row],[Progression]]</f>
        <v>45093.4</v>
      </c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</row>
    <row r="24" spans="1:71" x14ac:dyDescent="0.25">
      <c r="A24" s="119" t="s">
        <v>508</v>
      </c>
      <c r="B24" s="104">
        <v>2</v>
      </c>
      <c r="C24" s="120" t="s">
        <v>573</v>
      </c>
      <c r="D24" s="121" t="s">
        <v>98</v>
      </c>
      <c r="E24" s="122" t="s">
        <v>456</v>
      </c>
      <c r="F24" s="127" t="s">
        <v>571</v>
      </c>
      <c r="G24" s="37" t="s">
        <v>47</v>
      </c>
      <c r="H24" s="37" t="s">
        <v>201</v>
      </c>
      <c r="I24" s="124">
        <v>45084</v>
      </c>
      <c r="J24" s="123">
        <v>1</v>
      </c>
      <c r="K2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24" s="126">
        <v>0</v>
      </c>
      <c r="M24" s="125">
        <f>TabProjet[[#This Row],[Début]]+(TabProjet[[#This Row],[Deadline]]-TabProjet[[#This Row],[Début]])*TabProjet[[#This Row],[Progression]]</f>
        <v>45084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</row>
    <row r="25" spans="1:71" x14ac:dyDescent="0.25">
      <c r="A25" s="119" t="s">
        <v>508</v>
      </c>
      <c r="B25" s="104">
        <v>1</v>
      </c>
      <c r="C25" s="120" t="s">
        <v>470</v>
      </c>
      <c r="D25" s="121" t="s">
        <v>99</v>
      </c>
      <c r="E25" s="122"/>
      <c r="F25" s="123"/>
      <c r="G25" s="37"/>
      <c r="H25" s="37"/>
      <c r="I25" s="124">
        <v>44811</v>
      </c>
      <c r="J25" s="123">
        <v>187</v>
      </c>
      <c r="K25" s="124">
        <v>44900</v>
      </c>
      <c r="L25" s="126">
        <v>0.09</v>
      </c>
      <c r="M25" s="125">
        <f>TabProjet[[#This Row],[Début]]+(TabProjet[[#This Row],[Deadline]]-TabProjet[[#This Row],[Début]])*TabProjet[[#This Row],[Progression]]</f>
        <v>44819.01</v>
      </c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</row>
    <row r="26" spans="1:71" x14ac:dyDescent="0.25">
      <c r="A26" s="119" t="s">
        <v>508</v>
      </c>
      <c r="B26" s="104">
        <v>2</v>
      </c>
      <c r="C26" s="120" t="s">
        <v>471</v>
      </c>
      <c r="D26" s="121" t="s">
        <v>202</v>
      </c>
      <c r="E26" s="122" t="s">
        <v>456</v>
      </c>
      <c r="F26" s="127">
        <v>1</v>
      </c>
      <c r="G26" s="37" t="s">
        <v>54</v>
      </c>
      <c r="H26" s="37" t="s">
        <v>203</v>
      </c>
      <c r="I26" s="124">
        <v>44811</v>
      </c>
      <c r="J26" s="123">
        <v>20</v>
      </c>
      <c r="K2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26" s="126">
        <v>0.1</v>
      </c>
      <c r="M26" s="125">
        <f>TabProjet[[#This Row],[Début]]+(TabProjet[[#This Row],[Deadline]]-TabProjet[[#This Row],[Début]])*TabProjet[[#This Row],[Progression]]</f>
        <v>44813.7</v>
      </c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</row>
    <row r="27" spans="1:71" x14ac:dyDescent="0.25">
      <c r="A27" s="119" t="s">
        <v>508</v>
      </c>
      <c r="B27" s="104">
        <v>2</v>
      </c>
      <c r="C27" s="120" t="s">
        <v>204</v>
      </c>
      <c r="D27" s="121" t="s">
        <v>205</v>
      </c>
      <c r="E27" s="122" t="s">
        <v>458</v>
      </c>
      <c r="F27" s="127">
        <v>1</v>
      </c>
      <c r="G27" s="37" t="s">
        <v>11</v>
      </c>
      <c r="H27" s="37" t="s">
        <v>203</v>
      </c>
      <c r="I27" s="124">
        <v>44811</v>
      </c>
      <c r="J27" s="123">
        <v>20</v>
      </c>
      <c r="K2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27" s="126">
        <v>0.1</v>
      </c>
      <c r="M27" s="125">
        <f>TabProjet[[#This Row],[Début]]+(TabProjet[[#This Row],[Deadline]]-TabProjet[[#This Row],[Début]])*TabProjet[[#This Row],[Progression]]</f>
        <v>44813.7</v>
      </c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</row>
    <row r="28" spans="1:71" x14ac:dyDescent="0.25">
      <c r="A28" s="119" t="s">
        <v>508</v>
      </c>
      <c r="B28" s="104">
        <v>2</v>
      </c>
      <c r="C28" s="120" t="s">
        <v>472</v>
      </c>
      <c r="D28" s="121" t="s">
        <v>206</v>
      </c>
      <c r="E28" s="122" t="s">
        <v>41</v>
      </c>
      <c r="F28" s="127">
        <v>1</v>
      </c>
      <c r="G28" s="37" t="s">
        <v>22</v>
      </c>
      <c r="H28" s="37" t="s">
        <v>203</v>
      </c>
      <c r="I28" s="124">
        <v>44811</v>
      </c>
      <c r="J28" s="123">
        <v>20</v>
      </c>
      <c r="K2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28" s="126">
        <v>0.1</v>
      </c>
      <c r="M28" s="125">
        <f>TabProjet[[#This Row],[Début]]+(TabProjet[[#This Row],[Deadline]]-TabProjet[[#This Row],[Début]])*TabProjet[[#This Row],[Progression]]</f>
        <v>44813.7</v>
      </c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</row>
    <row r="29" spans="1:71" x14ac:dyDescent="0.25">
      <c r="A29" s="119" t="s">
        <v>508</v>
      </c>
      <c r="B29" s="104">
        <v>2</v>
      </c>
      <c r="C29" s="120" t="s">
        <v>480</v>
      </c>
      <c r="D29" s="121" t="s">
        <v>207</v>
      </c>
      <c r="E29" s="122" t="s">
        <v>41</v>
      </c>
      <c r="F29" s="127">
        <v>1</v>
      </c>
      <c r="G29" s="37" t="s">
        <v>10</v>
      </c>
      <c r="H29" s="37" t="s">
        <v>203</v>
      </c>
      <c r="I29" s="124">
        <v>44811</v>
      </c>
      <c r="J29" s="123">
        <v>20</v>
      </c>
      <c r="K2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29" s="126">
        <v>0.1</v>
      </c>
      <c r="M29" s="125">
        <f>TabProjet[[#This Row],[Début]]+(TabProjet[[#This Row],[Deadline]]-TabProjet[[#This Row],[Début]])*TabProjet[[#This Row],[Progression]]</f>
        <v>44813.7</v>
      </c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</row>
    <row r="30" spans="1:71" x14ac:dyDescent="0.25">
      <c r="A30" s="119" t="s">
        <v>508</v>
      </c>
      <c r="B30" s="104">
        <v>2</v>
      </c>
      <c r="C30" s="120" t="s">
        <v>481</v>
      </c>
      <c r="D30" s="121" t="s">
        <v>208</v>
      </c>
      <c r="E30" s="122" t="s">
        <v>457</v>
      </c>
      <c r="F30" s="127">
        <v>1</v>
      </c>
      <c r="G30" s="37" t="s">
        <v>13</v>
      </c>
      <c r="H30" s="37" t="s">
        <v>203</v>
      </c>
      <c r="I30" s="124">
        <v>44811</v>
      </c>
      <c r="J30" s="123">
        <v>20</v>
      </c>
      <c r="K3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30" s="126">
        <v>0.1</v>
      </c>
      <c r="M30" s="125">
        <f>TabProjet[[#This Row],[Début]]+(TabProjet[[#This Row],[Deadline]]-TabProjet[[#This Row],[Début]])*TabProjet[[#This Row],[Progression]]</f>
        <v>44813.7</v>
      </c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</row>
    <row r="31" spans="1:71" x14ac:dyDescent="0.25">
      <c r="A31" s="119" t="s">
        <v>508</v>
      </c>
      <c r="B31" s="104">
        <v>2</v>
      </c>
      <c r="C31" s="120" t="s">
        <v>482</v>
      </c>
      <c r="D31" s="121" t="s">
        <v>209</v>
      </c>
      <c r="E31" s="122" t="s">
        <v>456</v>
      </c>
      <c r="F31" s="127">
        <v>1</v>
      </c>
      <c r="G31" s="37" t="s">
        <v>21</v>
      </c>
      <c r="H31" s="37" t="s">
        <v>203</v>
      </c>
      <c r="I31" s="124">
        <v>44811</v>
      </c>
      <c r="J31" s="123">
        <v>20</v>
      </c>
      <c r="K3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31" s="126">
        <v>0.1</v>
      </c>
      <c r="M31" s="125">
        <f>TabProjet[[#This Row],[Début]]+(TabProjet[[#This Row],[Deadline]]-TabProjet[[#This Row],[Début]])*TabProjet[[#This Row],[Progression]]</f>
        <v>44813.7</v>
      </c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</row>
    <row r="32" spans="1:71" x14ac:dyDescent="0.25">
      <c r="A32" s="119" t="s">
        <v>508</v>
      </c>
      <c r="B32" s="104">
        <v>2</v>
      </c>
      <c r="C32" s="120" t="s">
        <v>576</v>
      </c>
      <c r="D32" s="121" t="s">
        <v>100</v>
      </c>
      <c r="E32" s="122" t="s">
        <v>458</v>
      </c>
      <c r="F32" s="127" t="s">
        <v>580</v>
      </c>
      <c r="G32" s="37" t="s">
        <v>47</v>
      </c>
      <c r="H32" s="37" t="s">
        <v>210</v>
      </c>
      <c r="I32" s="124">
        <v>44840</v>
      </c>
      <c r="J32" s="123">
        <v>22</v>
      </c>
      <c r="K3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44869</v>
      </c>
      <c r="L32" s="126">
        <v>0.1</v>
      </c>
      <c r="M32" s="125">
        <f>TabProjet[[#This Row],[Début]]+(TabProjet[[#This Row],[Deadline]]-TabProjet[[#This Row],[Début]])*TabProjet[[#This Row],[Progression]]</f>
        <v>44842.9</v>
      </c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</row>
    <row r="33" spans="1:71" x14ac:dyDescent="0.25">
      <c r="A33" s="119" t="s">
        <v>508</v>
      </c>
      <c r="B33" s="104">
        <v>2</v>
      </c>
      <c r="C33" s="120" t="s">
        <v>577</v>
      </c>
      <c r="D33" s="121" t="s">
        <v>101</v>
      </c>
      <c r="E33" s="122" t="s">
        <v>41</v>
      </c>
      <c r="F33" s="127" t="s">
        <v>581</v>
      </c>
      <c r="G33" s="37" t="s">
        <v>47</v>
      </c>
      <c r="H33" s="37" t="s">
        <v>210</v>
      </c>
      <c r="I33" s="124">
        <v>44869</v>
      </c>
      <c r="J33" s="123">
        <v>22</v>
      </c>
      <c r="K3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44900</v>
      </c>
      <c r="L33" s="126">
        <v>0.15</v>
      </c>
      <c r="M33" s="125">
        <f>TabProjet[[#This Row],[Début]]+(TabProjet[[#This Row],[Deadline]]-TabProjet[[#This Row],[Début]])*TabProjet[[#This Row],[Progression]]</f>
        <v>44873.65</v>
      </c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</row>
    <row r="34" spans="1:71" x14ac:dyDescent="0.25">
      <c r="A34" s="119" t="s">
        <v>508</v>
      </c>
      <c r="B34" s="104">
        <v>2</v>
      </c>
      <c r="C34" s="120" t="s">
        <v>578</v>
      </c>
      <c r="D34" s="121" t="s">
        <v>102</v>
      </c>
      <c r="E34" s="122" t="s">
        <v>41</v>
      </c>
      <c r="F34" s="127">
        <v>1</v>
      </c>
      <c r="G34" s="37" t="s">
        <v>9</v>
      </c>
      <c r="H34" s="37" t="s">
        <v>203</v>
      </c>
      <c r="I34" s="124">
        <v>44811</v>
      </c>
      <c r="J34" s="123">
        <v>22</v>
      </c>
      <c r="K3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44840</v>
      </c>
      <c r="L34" s="126">
        <v>0.05</v>
      </c>
      <c r="M34" s="125">
        <f>TabProjet[[#This Row],[Début]]+(TabProjet[[#This Row],[Deadline]]-TabProjet[[#This Row],[Début]])*TabProjet[[#This Row],[Progression]]</f>
        <v>44812.45</v>
      </c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</row>
    <row r="35" spans="1:71" ht="30" x14ac:dyDescent="0.25">
      <c r="A35" s="119" t="s">
        <v>508</v>
      </c>
      <c r="B35" s="104">
        <v>2</v>
      </c>
      <c r="C35" s="120" t="s">
        <v>579</v>
      </c>
      <c r="D35" s="121" t="s">
        <v>103</v>
      </c>
      <c r="E35" s="122" t="s">
        <v>457</v>
      </c>
      <c r="F35" s="127" t="s">
        <v>204</v>
      </c>
      <c r="G35" s="37" t="s">
        <v>47</v>
      </c>
      <c r="H35" s="37" t="s">
        <v>211</v>
      </c>
      <c r="I35" s="124">
        <v>44838</v>
      </c>
      <c r="J35" s="123">
        <v>1</v>
      </c>
      <c r="K3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44838</v>
      </c>
      <c r="L35" s="126">
        <v>0</v>
      </c>
      <c r="M35" s="125">
        <f>TabProjet[[#This Row],[Début]]+(TabProjet[[#This Row],[Deadline]]-TabProjet[[#This Row],[Début]])*TabProjet[[#This Row],[Progression]]</f>
        <v>44838</v>
      </c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</row>
    <row r="36" spans="1:71" x14ac:dyDescent="0.25">
      <c r="A36" s="119" t="s">
        <v>508</v>
      </c>
      <c r="B36" s="104">
        <v>1</v>
      </c>
      <c r="C36" s="120" t="s">
        <v>473</v>
      </c>
      <c r="D36" s="121" t="s">
        <v>104</v>
      </c>
      <c r="E36" s="122"/>
      <c r="F36" s="123"/>
      <c r="G36" s="37"/>
      <c r="H36" s="37"/>
      <c r="I36" s="124">
        <v>44898</v>
      </c>
      <c r="J36" s="123">
        <v>1062</v>
      </c>
      <c r="K36" s="124">
        <v>45015</v>
      </c>
      <c r="L36" s="126">
        <v>0</v>
      </c>
      <c r="M36" s="125">
        <f>TabProjet[[#This Row],[Début]]+(TabProjet[[#This Row],[Deadline]]-TabProjet[[#This Row],[Début]])*TabProjet[[#This Row],[Progression]]</f>
        <v>44898</v>
      </c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</row>
    <row r="37" spans="1:71" x14ac:dyDescent="0.25">
      <c r="A37" s="119" t="s">
        <v>508</v>
      </c>
      <c r="B37" s="104">
        <v>2</v>
      </c>
      <c r="C37" s="120" t="s">
        <v>474</v>
      </c>
      <c r="D37" s="121" t="s">
        <v>212</v>
      </c>
      <c r="E37" s="122" t="s">
        <v>41</v>
      </c>
      <c r="F37" s="127">
        <v>2</v>
      </c>
      <c r="G37" s="37" t="s">
        <v>23</v>
      </c>
      <c r="H37" s="37"/>
      <c r="I37" s="124">
        <v>44898</v>
      </c>
      <c r="J37" s="123">
        <v>65</v>
      </c>
      <c r="K3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37" s="126">
        <v>0</v>
      </c>
      <c r="M37" s="125">
        <f>TabProjet[[#This Row],[Début]]+(TabProjet[[#This Row],[Deadline]]-TabProjet[[#This Row],[Début]])*TabProjet[[#This Row],[Progression]]</f>
        <v>44898</v>
      </c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</row>
    <row r="38" spans="1:71" x14ac:dyDescent="0.25">
      <c r="A38" s="119" t="s">
        <v>508</v>
      </c>
      <c r="B38" s="104">
        <v>2</v>
      </c>
      <c r="C38" s="120" t="s">
        <v>475</v>
      </c>
      <c r="D38" s="121" t="s">
        <v>213</v>
      </c>
      <c r="E38" s="122" t="s">
        <v>41</v>
      </c>
      <c r="F38" s="127">
        <v>2</v>
      </c>
      <c r="G38" s="37" t="s">
        <v>19</v>
      </c>
      <c r="H38" s="37"/>
      <c r="I38" s="124">
        <v>44898</v>
      </c>
      <c r="J38" s="123">
        <v>65</v>
      </c>
      <c r="K3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38" s="126">
        <v>0</v>
      </c>
      <c r="M38" s="125">
        <f>TabProjet[[#This Row],[Début]]+(TabProjet[[#This Row],[Deadline]]-TabProjet[[#This Row],[Début]])*TabProjet[[#This Row],[Progression]]</f>
        <v>44898</v>
      </c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</row>
    <row r="39" spans="1:71" x14ac:dyDescent="0.25">
      <c r="A39" s="119" t="s">
        <v>508</v>
      </c>
      <c r="B39" s="104">
        <v>2</v>
      </c>
      <c r="C39" s="120" t="s">
        <v>476</v>
      </c>
      <c r="D39" s="121" t="s">
        <v>214</v>
      </c>
      <c r="E39" s="122" t="s">
        <v>41</v>
      </c>
      <c r="F39" s="127">
        <v>2</v>
      </c>
      <c r="G39" s="37" t="s">
        <v>18</v>
      </c>
      <c r="H39" s="37"/>
      <c r="I39" s="124">
        <v>44898</v>
      </c>
      <c r="J39" s="123">
        <v>65</v>
      </c>
      <c r="K3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39" s="126">
        <v>0</v>
      </c>
      <c r="M39" s="125">
        <f>TabProjet[[#This Row],[Début]]+(TabProjet[[#This Row],[Deadline]]-TabProjet[[#This Row],[Début]])*TabProjet[[#This Row],[Progression]]</f>
        <v>44898</v>
      </c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</row>
    <row r="40" spans="1:71" x14ac:dyDescent="0.25">
      <c r="A40" s="119" t="s">
        <v>508</v>
      </c>
      <c r="B40" s="104">
        <v>2</v>
      </c>
      <c r="C40" s="120" t="s">
        <v>477</v>
      </c>
      <c r="D40" s="121" t="s">
        <v>215</v>
      </c>
      <c r="E40" s="122" t="s">
        <v>41</v>
      </c>
      <c r="F40" s="127">
        <v>2</v>
      </c>
      <c r="G40" s="37" t="s">
        <v>20</v>
      </c>
      <c r="H40" s="37"/>
      <c r="I40" s="124">
        <v>44898</v>
      </c>
      <c r="J40" s="123">
        <v>65</v>
      </c>
      <c r="K4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0" s="126">
        <v>0</v>
      </c>
      <c r="M40" s="125">
        <f>TabProjet[[#This Row],[Début]]+(TabProjet[[#This Row],[Deadline]]-TabProjet[[#This Row],[Début]])*TabProjet[[#This Row],[Progression]]</f>
        <v>44898</v>
      </c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</row>
    <row r="41" spans="1:71" x14ac:dyDescent="0.25">
      <c r="A41" s="119" t="s">
        <v>508</v>
      </c>
      <c r="B41" s="104">
        <v>2</v>
      </c>
      <c r="C41" s="120" t="s">
        <v>478</v>
      </c>
      <c r="D41" s="121" t="s">
        <v>216</v>
      </c>
      <c r="E41" s="122" t="s">
        <v>41</v>
      </c>
      <c r="F41" s="127">
        <v>2</v>
      </c>
      <c r="G41" s="37" t="s">
        <v>12</v>
      </c>
      <c r="H41" s="37"/>
      <c r="I41" s="124">
        <v>44898</v>
      </c>
      <c r="J41" s="123">
        <v>65</v>
      </c>
      <c r="K4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1" s="126">
        <v>0</v>
      </c>
      <c r="M41" s="125">
        <f>TabProjet[[#This Row],[Début]]+(TabProjet[[#This Row],[Deadline]]-TabProjet[[#This Row],[Début]])*TabProjet[[#This Row],[Progression]]</f>
        <v>44898</v>
      </c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</row>
    <row r="42" spans="1:71" x14ac:dyDescent="0.25">
      <c r="A42" s="119" t="s">
        <v>508</v>
      </c>
      <c r="B42" s="104">
        <v>2</v>
      </c>
      <c r="C42" s="120" t="s">
        <v>479</v>
      </c>
      <c r="D42" s="121" t="s">
        <v>216</v>
      </c>
      <c r="E42" s="122" t="s">
        <v>41</v>
      </c>
      <c r="F42" s="127">
        <v>2</v>
      </c>
      <c r="G42" s="37" t="s">
        <v>9</v>
      </c>
      <c r="H42" s="37"/>
      <c r="I42" s="124">
        <v>44898</v>
      </c>
      <c r="J42" s="123">
        <v>65</v>
      </c>
      <c r="K4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2" s="126">
        <v>0</v>
      </c>
      <c r="M42" s="125">
        <f>TabProjet[[#This Row],[Début]]+(TabProjet[[#This Row],[Deadline]]-TabProjet[[#This Row],[Début]])*TabProjet[[#This Row],[Progression]]</f>
        <v>44898</v>
      </c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</row>
    <row r="43" spans="1:71" x14ac:dyDescent="0.25">
      <c r="A43" s="119" t="s">
        <v>508</v>
      </c>
      <c r="B43" s="104">
        <v>2</v>
      </c>
      <c r="C43" s="120" t="s">
        <v>582</v>
      </c>
      <c r="D43" s="121" t="s">
        <v>217</v>
      </c>
      <c r="E43" s="122" t="s">
        <v>41</v>
      </c>
      <c r="F43" s="127">
        <v>2</v>
      </c>
      <c r="G43" s="37" t="s">
        <v>17</v>
      </c>
      <c r="H43" s="37"/>
      <c r="I43" s="124">
        <v>44898</v>
      </c>
      <c r="J43" s="123">
        <v>65</v>
      </c>
      <c r="K4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3" s="126">
        <v>0</v>
      </c>
      <c r="M43" s="125">
        <f>TabProjet[[#This Row],[Début]]+(TabProjet[[#This Row],[Deadline]]-TabProjet[[#This Row],[Début]])*TabProjet[[#This Row],[Progression]]</f>
        <v>44898</v>
      </c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</row>
    <row r="44" spans="1:71" x14ac:dyDescent="0.25">
      <c r="A44" s="119" t="s">
        <v>508</v>
      </c>
      <c r="B44" s="104">
        <v>2</v>
      </c>
      <c r="C44" s="120" t="s">
        <v>583</v>
      </c>
      <c r="D44" s="121" t="s">
        <v>218</v>
      </c>
      <c r="E44" s="122" t="s">
        <v>456</v>
      </c>
      <c r="F44" s="127">
        <v>2</v>
      </c>
      <c r="G44" s="37" t="s">
        <v>15</v>
      </c>
      <c r="H44" s="37"/>
      <c r="I44" s="124">
        <v>44898</v>
      </c>
      <c r="J44" s="123">
        <v>65</v>
      </c>
      <c r="K4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4" s="126">
        <v>0</v>
      </c>
      <c r="M44" s="125">
        <f>TabProjet[[#This Row],[Début]]+(TabProjet[[#This Row],[Deadline]]-TabProjet[[#This Row],[Début]])*TabProjet[[#This Row],[Progression]]</f>
        <v>44898</v>
      </c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</row>
    <row r="45" spans="1:71" x14ac:dyDescent="0.25">
      <c r="A45" s="119" t="s">
        <v>508</v>
      </c>
      <c r="B45" s="104">
        <v>2</v>
      </c>
      <c r="C45" s="120" t="s">
        <v>584</v>
      </c>
      <c r="D45" s="121" t="s">
        <v>105</v>
      </c>
      <c r="E45" s="122" t="s">
        <v>456</v>
      </c>
      <c r="F45" s="127">
        <v>2</v>
      </c>
      <c r="G45" s="37" t="s">
        <v>81</v>
      </c>
      <c r="H45" s="37"/>
      <c r="I45" s="124">
        <v>44898</v>
      </c>
      <c r="J45" s="123">
        <v>65</v>
      </c>
      <c r="K4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5" s="126">
        <v>0</v>
      </c>
      <c r="M45" s="125">
        <f>TabProjet[[#This Row],[Début]]+(TabProjet[[#This Row],[Deadline]]-TabProjet[[#This Row],[Début]])*TabProjet[[#This Row],[Progression]]</f>
        <v>44898</v>
      </c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</row>
    <row r="46" spans="1:71" x14ac:dyDescent="0.25">
      <c r="A46" s="119" t="s">
        <v>508</v>
      </c>
      <c r="B46" s="104">
        <v>2</v>
      </c>
      <c r="C46" s="120" t="s">
        <v>585</v>
      </c>
      <c r="D46" s="121" t="s">
        <v>105</v>
      </c>
      <c r="E46" s="122" t="s">
        <v>456</v>
      </c>
      <c r="F46" s="127">
        <v>2</v>
      </c>
      <c r="G46" s="37" t="s">
        <v>16</v>
      </c>
      <c r="H46" s="37"/>
      <c r="I46" s="124">
        <v>44898</v>
      </c>
      <c r="J46" s="123">
        <v>65</v>
      </c>
      <c r="K4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6" s="126">
        <v>0</v>
      </c>
      <c r="M46" s="125">
        <f>TabProjet[[#This Row],[Début]]+(TabProjet[[#This Row],[Deadline]]-TabProjet[[#This Row],[Début]])*TabProjet[[#This Row],[Progression]]</f>
        <v>44898</v>
      </c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</row>
    <row r="47" spans="1:71" x14ac:dyDescent="0.25">
      <c r="A47" s="119" t="s">
        <v>508</v>
      </c>
      <c r="B47" s="104">
        <v>2</v>
      </c>
      <c r="C47" s="120" t="s">
        <v>586</v>
      </c>
      <c r="D47" s="121" t="s">
        <v>106</v>
      </c>
      <c r="E47" s="122" t="s">
        <v>456</v>
      </c>
      <c r="F47" s="127">
        <v>2</v>
      </c>
      <c r="G47" s="37" t="s">
        <v>14</v>
      </c>
      <c r="H47" s="37"/>
      <c r="I47" s="124">
        <v>44898</v>
      </c>
      <c r="J47" s="123">
        <v>65</v>
      </c>
      <c r="K4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7" s="126">
        <v>0</v>
      </c>
      <c r="M47" s="125">
        <f>TabProjet[[#This Row],[Début]]+(TabProjet[[#This Row],[Deadline]]-TabProjet[[#This Row],[Début]])*TabProjet[[#This Row],[Progression]]</f>
        <v>44898</v>
      </c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</row>
    <row r="48" spans="1:71" x14ac:dyDescent="0.25">
      <c r="A48" s="119" t="s">
        <v>508</v>
      </c>
      <c r="B48" s="104">
        <v>2</v>
      </c>
      <c r="C48" s="120" t="s">
        <v>587</v>
      </c>
      <c r="D48" s="121" t="s">
        <v>219</v>
      </c>
      <c r="E48" s="122" t="s">
        <v>456</v>
      </c>
      <c r="F48" s="127">
        <v>2</v>
      </c>
      <c r="G48" s="37" t="s">
        <v>54</v>
      </c>
      <c r="H48" s="37"/>
      <c r="I48" s="124">
        <v>44898</v>
      </c>
      <c r="J48" s="123">
        <v>65</v>
      </c>
      <c r="K4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8" s="126">
        <v>0</v>
      </c>
      <c r="M48" s="125">
        <f>TabProjet[[#This Row],[Début]]+(TabProjet[[#This Row],[Deadline]]-TabProjet[[#This Row],[Début]])*TabProjet[[#This Row],[Progression]]</f>
        <v>44898</v>
      </c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</row>
    <row r="49" spans="1:71" x14ac:dyDescent="0.25">
      <c r="A49" s="119" t="s">
        <v>508</v>
      </c>
      <c r="B49" s="104">
        <v>2</v>
      </c>
      <c r="C49" s="120" t="s">
        <v>588</v>
      </c>
      <c r="D49" s="121" t="s">
        <v>220</v>
      </c>
      <c r="E49" s="122" t="s">
        <v>456</v>
      </c>
      <c r="F49" s="127">
        <v>2</v>
      </c>
      <c r="G49" s="37" t="s">
        <v>11</v>
      </c>
      <c r="H49" s="37"/>
      <c r="I49" s="124">
        <v>44898</v>
      </c>
      <c r="J49" s="123">
        <v>65</v>
      </c>
      <c r="K4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49" s="126">
        <v>0</v>
      </c>
      <c r="M49" s="125">
        <f>TabProjet[[#This Row],[Début]]+(TabProjet[[#This Row],[Deadline]]-TabProjet[[#This Row],[Début]])*TabProjet[[#This Row],[Progression]]</f>
        <v>44898</v>
      </c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</row>
    <row r="50" spans="1:71" x14ac:dyDescent="0.25">
      <c r="A50" s="119" t="s">
        <v>508</v>
      </c>
      <c r="B50" s="104">
        <v>2</v>
      </c>
      <c r="C50" s="120" t="s">
        <v>589</v>
      </c>
      <c r="D50" s="121" t="s">
        <v>221</v>
      </c>
      <c r="E50" s="122" t="s">
        <v>456</v>
      </c>
      <c r="F50" s="127">
        <v>2</v>
      </c>
      <c r="G50" s="37" t="s">
        <v>22</v>
      </c>
      <c r="H50" s="37"/>
      <c r="I50" s="124">
        <v>44898</v>
      </c>
      <c r="J50" s="123">
        <v>65</v>
      </c>
      <c r="K5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50" s="126">
        <v>0</v>
      </c>
      <c r="M50" s="125">
        <f>TabProjet[[#This Row],[Début]]+(TabProjet[[#This Row],[Deadline]]-TabProjet[[#This Row],[Début]])*TabProjet[[#This Row],[Progression]]</f>
        <v>44898</v>
      </c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</row>
    <row r="51" spans="1:71" x14ac:dyDescent="0.25">
      <c r="A51" s="119" t="s">
        <v>508</v>
      </c>
      <c r="B51" s="104">
        <v>2</v>
      </c>
      <c r="C51" s="120" t="s">
        <v>590</v>
      </c>
      <c r="D51" s="121" t="s">
        <v>222</v>
      </c>
      <c r="E51" s="122" t="s">
        <v>456</v>
      </c>
      <c r="F51" s="127">
        <v>2</v>
      </c>
      <c r="G51" s="37" t="s">
        <v>10</v>
      </c>
      <c r="H51" s="37"/>
      <c r="I51" s="124">
        <v>44898</v>
      </c>
      <c r="J51" s="123">
        <v>65</v>
      </c>
      <c r="K5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51" s="126">
        <v>0</v>
      </c>
      <c r="M51" s="125">
        <f>TabProjet[[#This Row],[Début]]+(TabProjet[[#This Row],[Deadline]]-TabProjet[[#This Row],[Début]])*TabProjet[[#This Row],[Progression]]</f>
        <v>44898</v>
      </c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</row>
    <row r="52" spans="1:71" x14ac:dyDescent="0.25">
      <c r="A52" s="119" t="s">
        <v>508</v>
      </c>
      <c r="B52" s="104">
        <v>2</v>
      </c>
      <c r="C52" s="120" t="s">
        <v>591</v>
      </c>
      <c r="D52" s="121" t="s">
        <v>223</v>
      </c>
      <c r="E52" s="122" t="s">
        <v>456</v>
      </c>
      <c r="F52" s="127">
        <v>2</v>
      </c>
      <c r="G52" s="37" t="s">
        <v>21</v>
      </c>
      <c r="H52" s="37"/>
      <c r="I52" s="124">
        <v>44898</v>
      </c>
      <c r="J52" s="123">
        <v>65</v>
      </c>
      <c r="K5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44988</v>
      </c>
      <c r="L52" s="126">
        <v>0</v>
      </c>
      <c r="M52" s="125">
        <f>TabProjet[[#This Row],[Début]]+(TabProjet[[#This Row],[Deadline]]-TabProjet[[#This Row],[Début]])*TabProjet[[#This Row],[Progression]]</f>
        <v>44898</v>
      </c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</row>
    <row r="53" spans="1:71" x14ac:dyDescent="0.25">
      <c r="A53" s="119" t="s">
        <v>508</v>
      </c>
      <c r="B53" s="104">
        <v>2</v>
      </c>
      <c r="C53" s="120" t="s">
        <v>592</v>
      </c>
      <c r="D53" s="121" t="s">
        <v>107</v>
      </c>
      <c r="E53" s="122" t="s">
        <v>456</v>
      </c>
      <c r="F53" s="127" t="s">
        <v>595</v>
      </c>
      <c r="G53" s="37" t="s">
        <v>88</v>
      </c>
      <c r="H53" s="37"/>
      <c r="I53" s="124">
        <v>44988</v>
      </c>
      <c r="J53" s="123">
        <v>20</v>
      </c>
      <c r="K5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45015</v>
      </c>
      <c r="L53" s="126">
        <v>0</v>
      </c>
      <c r="M53" s="125">
        <f>TabProjet[[#This Row],[Début]]+(TabProjet[[#This Row],[Deadline]]-TabProjet[[#This Row],[Début]])*TabProjet[[#This Row],[Progression]]</f>
        <v>44988</v>
      </c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</row>
    <row r="54" spans="1:71" x14ac:dyDescent="0.25">
      <c r="A54" s="119" t="s">
        <v>508</v>
      </c>
      <c r="B54" s="104">
        <v>2</v>
      </c>
      <c r="C54" s="120" t="s">
        <v>593</v>
      </c>
      <c r="D54" s="121" t="s">
        <v>108</v>
      </c>
      <c r="E54" s="122" t="s">
        <v>456</v>
      </c>
      <c r="F54" s="127" t="s">
        <v>592</v>
      </c>
      <c r="G54" s="37" t="s">
        <v>88</v>
      </c>
      <c r="H54" s="37"/>
      <c r="I54" s="124">
        <v>44911</v>
      </c>
      <c r="J54" s="123">
        <v>1</v>
      </c>
      <c r="K5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44911</v>
      </c>
      <c r="L54" s="126">
        <v>0</v>
      </c>
      <c r="M54" s="125">
        <f>TabProjet[[#This Row],[Début]]+(TabProjet[[#This Row],[Deadline]]-TabProjet[[#This Row],[Début]])*TabProjet[[#This Row],[Progression]]</f>
        <v>44911</v>
      </c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</row>
    <row r="55" spans="1:71" x14ac:dyDescent="0.25">
      <c r="A55" s="119" t="s">
        <v>508</v>
      </c>
      <c r="B55" s="104">
        <v>2</v>
      </c>
      <c r="C55" s="120" t="s">
        <v>594</v>
      </c>
      <c r="D55" s="121" t="s">
        <v>109</v>
      </c>
      <c r="E55" s="122" t="s">
        <v>456</v>
      </c>
      <c r="F55" s="127" t="s">
        <v>593</v>
      </c>
      <c r="G55" s="37" t="s">
        <v>47</v>
      </c>
      <c r="H55" s="37" t="s">
        <v>211</v>
      </c>
      <c r="I55" s="124">
        <v>44911</v>
      </c>
      <c r="J55" s="123">
        <v>1</v>
      </c>
      <c r="K5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44911</v>
      </c>
      <c r="L55" s="126">
        <v>0</v>
      </c>
      <c r="M55" s="125">
        <f>TabProjet[[#This Row],[Début]]+(TabProjet[[#This Row],[Deadline]]-TabProjet[[#This Row],[Début]])*TabProjet[[#This Row],[Progression]]</f>
        <v>44911</v>
      </c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</row>
    <row r="56" spans="1:71" x14ac:dyDescent="0.25">
      <c r="A56" s="119" t="s">
        <v>508</v>
      </c>
      <c r="B56" s="104">
        <v>1</v>
      </c>
      <c r="C56" s="120" t="s">
        <v>483</v>
      </c>
      <c r="D56" s="121" t="s">
        <v>110</v>
      </c>
      <c r="E56" s="122"/>
      <c r="F56" s="123"/>
      <c r="G56" s="37"/>
      <c r="H56" s="37"/>
      <c r="I56" s="124">
        <v>44933</v>
      </c>
      <c r="J56" s="123">
        <v>1139</v>
      </c>
      <c r="K56" s="124">
        <v>45076</v>
      </c>
      <c r="L56" s="126">
        <v>0</v>
      </c>
      <c r="M56" s="125">
        <f>TabProjet[[#This Row],[Début]]+(TabProjet[[#This Row],[Deadline]]-TabProjet[[#This Row],[Début]])*TabProjet[[#This Row],[Progression]]</f>
        <v>44933</v>
      </c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</row>
    <row r="57" spans="1:71" x14ac:dyDescent="0.25">
      <c r="A57" s="119" t="s">
        <v>508</v>
      </c>
      <c r="B57" s="104">
        <v>2</v>
      </c>
      <c r="C57" s="120" t="s">
        <v>484</v>
      </c>
      <c r="D57" s="121" t="s">
        <v>224</v>
      </c>
      <c r="E57" s="122" t="s">
        <v>456</v>
      </c>
      <c r="F57" s="127">
        <v>3</v>
      </c>
      <c r="G57" s="37" t="s">
        <v>23</v>
      </c>
      <c r="H57" s="37"/>
      <c r="I57" s="124">
        <v>45015</v>
      </c>
      <c r="J57" s="123">
        <v>21</v>
      </c>
      <c r="K5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57" s="126">
        <v>0</v>
      </c>
      <c r="M57" s="125">
        <f>TabProjet[[#This Row],[Début]]+(TabProjet[[#This Row],[Deadline]]-TabProjet[[#This Row],[Début]])*TabProjet[[#This Row],[Progression]]</f>
        <v>45015</v>
      </c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</row>
    <row r="58" spans="1:71" ht="30" x14ac:dyDescent="0.25">
      <c r="A58" s="119" t="s">
        <v>508</v>
      </c>
      <c r="B58" s="104">
        <v>2</v>
      </c>
      <c r="C58" s="120" t="s">
        <v>485</v>
      </c>
      <c r="D58" s="121" t="s">
        <v>225</v>
      </c>
      <c r="E58" s="122" t="s">
        <v>456</v>
      </c>
      <c r="F58" s="127">
        <v>3</v>
      </c>
      <c r="G58" s="37" t="s">
        <v>19</v>
      </c>
      <c r="H58" s="37"/>
      <c r="I58" s="124">
        <v>45015</v>
      </c>
      <c r="J58" s="123">
        <v>21</v>
      </c>
      <c r="K5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58" s="126">
        <v>0</v>
      </c>
      <c r="M58" s="125">
        <f>TabProjet[[#This Row],[Début]]+(TabProjet[[#This Row],[Deadline]]-TabProjet[[#This Row],[Début]])*TabProjet[[#This Row],[Progression]]</f>
        <v>45015</v>
      </c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</row>
    <row r="59" spans="1:71" x14ac:dyDescent="0.25">
      <c r="A59" s="119" t="s">
        <v>508</v>
      </c>
      <c r="B59" s="104">
        <v>2</v>
      </c>
      <c r="C59" s="120" t="s">
        <v>486</v>
      </c>
      <c r="D59" s="121" t="s">
        <v>226</v>
      </c>
      <c r="E59" s="122" t="s">
        <v>456</v>
      </c>
      <c r="F59" s="127">
        <v>3</v>
      </c>
      <c r="G59" s="37" t="s">
        <v>18</v>
      </c>
      <c r="H59" s="37"/>
      <c r="I59" s="124">
        <v>45015</v>
      </c>
      <c r="J59" s="123">
        <v>21</v>
      </c>
      <c r="K5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59" s="126">
        <v>0</v>
      </c>
      <c r="M59" s="125">
        <f>TabProjet[[#This Row],[Début]]+(TabProjet[[#This Row],[Deadline]]-TabProjet[[#This Row],[Début]])*TabProjet[[#This Row],[Progression]]</f>
        <v>45015</v>
      </c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</row>
    <row r="60" spans="1:71" ht="30" x14ac:dyDescent="0.25">
      <c r="A60" s="119" t="s">
        <v>508</v>
      </c>
      <c r="B60" s="104">
        <v>2</v>
      </c>
      <c r="C60" s="120" t="s">
        <v>487</v>
      </c>
      <c r="D60" s="121" t="s">
        <v>227</v>
      </c>
      <c r="E60" s="122" t="s">
        <v>456</v>
      </c>
      <c r="F60" s="127">
        <v>3</v>
      </c>
      <c r="G60" s="37" t="s">
        <v>20</v>
      </c>
      <c r="H60" s="37"/>
      <c r="I60" s="124">
        <v>45015</v>
      </c>
      <c r="J60" s="123">
        <v>21</v>
      </c>
      <c r="K6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0" s="126">
        <v>0</v>
      </c>
      <c r="M60" s="125">
        <f>TabProjet[[#This Row],[Début]]+(TabProjet[[#This Row],[Deadline]]-TabProjet[[#This Row],[Début]])*TabProjet[[#This Row],[Progression]]</f>
        <v>45015</v>
      </c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</row>
    <row r="61" spans="1:71" x14ac:dyDescent="0.25">
      <c r="A61" s="119" t="s">
        <v>508</v>
      </c>
      <c r="B61" s="104">
        <v>2</v>
      </c>
      <c r="C61" s="120" t="s">
        <v>488</v>
      </c>
      <c r="D61" s="121" t="s">
        <v>228</v>
      </c>
      <c r="E61" s="122" t="s">
        <v>456</v>
      </c>
      <c r="F61" s="127">
        <v>3</v>
      </c>
      <c r="G61" s="37" t="s">
        <v>12</v>
      </c>
      <c r="H61" s="37"/>
      <c r="I61" s="124">
        <v>45015</v>
      </c>
      <c r="J61" s="123">
        <v>21</v>
      </c>
      <c r="K6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1" s="126">
        <v>0</v>
      </c>
      <c r="M61" s="125">
        <f>TabProjet[[#This Row],[Début]]+(TabProjet[[#This Row],[Deadline]]-TabProjet[[#This Row],[Début]])*TabProjet[[#This Row],[Progression]]</f>
        <v>45015</v>
      </c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</row>
    <row r="62" spans="1:71" x14ac:dyDescent="0.25">
      <c r="A62" s="119" t="s">
        <v>508</v>
      </c>
      <c r="B62" s="104">
        <v>2</v>
      </c>
      <c r="C62" s="120" t="s">
        <v>489</v>
      </c>
      <c r="D62" s="121" t="s">
        <v>228</v>
      </c>
      <c r="E62" s="122" t="s">
        <v>456</v>
      </c>
      <c r="F62" s="127">
        <v>3</v>
      </c>
      <c r="G62" s="37" t="s">
        <v>73</v>
      </c>
      <c r="H62" s="37"/>
      <c r="I62" s="124">
        <v>45015</v>
      </c>
      <c r="J62" s="123">
        <v>21</v>
      </c>
      <c r="K6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2" s="126">
        <v>0</v>
      </c>
      <c r="M62" s="125">
        <f>TabProjet[[#This Row],[Début]]+(TabProjet[[#This Row],[Deadline]]-TabProjet[[#This Row],[Début]])*TabProjet[[#This Row],[Progression]]</f>
        <v>45015</v>
      </c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</row>
    <row r="63" spans="1:71" x14ac:dyDescent="0.25">
      <c r="A63" s="119" t="s">
        <v>508</v>
      </c>
      <c r="B63" s="104">
        <v>2</v>
      </c>
      <c r="C63" s="120" t="s">
        <v>490</v>
      </c>
      <c r="D63" s="121" t="s">
        <v>229</v>
      </c>
      <c r="E63" s="122" t="s">
        <v>456</v>
      </c>
      <c r="F63" s="127">
        <v>3</v>
      </c>
      <c r="G63" s="37" t="s">
        <v>17</v>
      </c>
      <c r="H63" s="37"/>
      <c r="I63" s="124">
        <v>45015</v>
      </c>
      <c r="J63" s="123">
        <v>21</v>
      </c>
      <c r="K6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3" s="126">
        <v>0</v>
      </c>
      <c r="M63" s="125">
        <f>TabProjet[[#This Row],[Début]]+(TabProjet[[#This Row],[Deadline]]-TabProjet[[#This Row],[Début]])*TabProjet[[#This Row],[Progression]]</f>
        <v>45015</v>
      </c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</row>
    <row r="64" spans="1:71" ht="30" x14ac:dyDescent="0.25">
      <c r="A64" s="119" t="s">
        <v>508</v>
      </c>
      <c r="B64" s="104">
        <v>2</v>
      </c>
      <c r="C64" s="120" t="s">
        <v>491</v>
      </c>
      <c r="D64" s="121" t="s">
        <v>230</v>
      </c>
      <c r="E64" s="122" t="s">
        <v>456</v>
      </c>
      <c r="F64" s="127">
        <v>3</v>
      </c>
      <c r="G64" s="37" t="s">
        <v>15</v>
      </c>
      <c r="H64" s="37"/>
      <c r="I64" s="124">
        <v>45015</v>
      </c>
      <c r="J64" s="123">
        <v>21</v>
      </c>
      <c r="K6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4" s="126">
        <v>0</v>
      </c>
      <c r="M64" s="125">
        <f>TabProjet[[#This Row],[Début]]+(TabProjet[[#This Row],[Deadline]]-TabProjet[[#This Row],[Début]])*TabProjet[[#This Row],[Progression]]</f>
        <v>45015</v>
      </c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</row>
    <row r="65" spans="1:71" x14ac:dyDescent="0.25">
      <c r="A65" s="119" t="s">
        <v>508</v>
      </c>
      <c r="B65" s="104">
        <v>2</v>
      </c>
      <c r="C65" s="120" t="s">
        <v>492</v>
      </c>
      <c r="D65" s="121" t="s">
        <v>231</v>
      </c>
      <c r="E65" s="122" t="s">
        <v>456</v>
      </c>
      <c r="F65" s="127">
        <v>3</v>
      </c>
      <c r="G65" s="37" t="s">
        <v>81</v>
      </c>
      <c r="H65" s="37"/>
      <c r="I65" s="124">
        <v>45015</v>
      </c>
      <c r="J65" s="123">
        <v>5</v>
      </c>
      <c r="K6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45021</v>
      </c>
      <c r="L65" s="126">
        <v>0</v>
      </c>
      <c r="M65" s="125">
        <f>TabProjet[[#This Row],[Début]]+(TabProjet[[#This Row],[Deadline]]-TabProjet[[#This Row],[Début]])*TabProjet[[#This Row],[Progression]]</f>
        <v>45015</v>
      </c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</row>
    <row r="66" spans="1:71" x14ac:dyDescent="0.25">
      <c r="A66" s="119" t="s">
        <v>508</v>
      </c>
      <c r="B66" s="104">
        <v>2</v>
      </c>
      <c r="C66" s="120" t="s">
        <v>493</v>
      </c>
      <c r="D66" s="121" t="s">
        <v>231</v>
      </c>
      <c r="E66" s="122" t="s">
        <v>456</v>
      </c>
      <c r="F66" s="127">
        <v>3</v>
      </c>
      <c r="G66" s="37" t="s">
        <v>16</v>
      </c>
      <c r="H66" s="37"/>
      <c r="I66" s="124">
        <v>45015</v>
      </c>
      <c r="J66" s="123">
        <v>5</v>
      </c>
      <c r="K6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45021</v>
      </c>
      <c r="L66" s="126">
        <v>0</v>
      </c>
      <c r="M66" s="125">
        <f>TabProjet[[#This Row],[Début]]+(TabProjet[[#This Row],[Deadline]]-TabProjet[[#This Row],[Début]])*TabProjet[[#This Row],[Progression]]</f>
        <v>45015</v>
      </c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</row>
    <row r="67" spans="1:71" x14ac:dyDescent="0.25">
      <c r="A67" s="119" t="s">
        <v>508</v>
      </c>
      <c r="B67" s="104">
        <v>2</v>
      </c>
      <c r="C67" s="120" t="s">
        <v>494</v>
      </c>
      <c r="D67" s="121" t="s">
        <v>232</v>
      </c>
      <c r="E67" s="122" t="s">
        <v>456</v>
      </c>
      <c r="F67" s="127">
        <v>3</v>
      </c>
      <c r="G67" s="37" t="s">
        <v>14</v>
      </c>
      <c r="H67" s="37"/>
      <c r="I67" s="124">
        <v>45015</v>
      </c>
      <c r="J67" s="123">
        <v>5</v>
      </c>
      <c r="K6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45021</v>
      </c>
      <c r="L67" s="126">
        <v>0</v>
      </c>
      <c r="M67" s="125">
        <f>TabProjet[[#This Row],[Début]]+(TabProjet[[#This Row],[Deadline]]-TabProjet[[#This Row],[Début]])*TabProjet[[#This Row],[Progression]]</f>
        <v>45015</v>
      </c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</row>
    <row r="68" spans="1:71" ht="30" x14ac:dyDescent="0.25">
      <c r="A68" s="119" t="s">
        <v>508</v>
      </c>
      <c r="B68" s="104">
        <v>2</v>
      </c>
      <c r="C68" s="120" t="s">
        <v>495</v>
      </c>
      <c r="D68" s="121" t="s">
        <v>233</v>
      </c>
      <c r="E68" s="122" t="s">
        <v>456</v>
      </c>
      <c r="F68" s="127">
        <v>3</v>
      </c>
      <c r="G68" s="37" t="s">
        <v>54</v>
      </c>
      <c r="H68" s="37"/>
      <c r="I68" s="124">
        <v>45015</v>
      </c>
      <c r="J68" s="123">
        <v>21</v>
      </c>
      <c r="K6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8" s="126">
        <v>0</v>
      </c>
      <c r="M68" s="125">
        <f>TabProjet[[#This Row],[Début]]+(TabProjet[[#This Row],[Deadline]]-TabProjet[[#This Row],[Début]])*TabProjet[[#This Row],[Progression]]</f>
        <v>45015</v>
      </c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</row>
    <row r="69" spans="1:71" ht="30" x14ac:dyDescent="0.25">
      <c r="A69" s="119" t="s">
        <v>508</v>
      </c>
      <c r="B69" s="104">
        <v>2</v>
      </c>
      <c r="C69" s="120" t="s">
        <v>496</v>
      </c>
      <c r="D69" s="121" t="s">
        <v>234</v>
      </c>
      <c r="E69" s="122" t="s">
        <v>456</v>
      </c>
      <c r="F69" s="127">
        <v>3</v>
      </c>
      <c r="G69" s="37" t="s">
        <v>11</v>
      </c>
      <c r="H69" s="37"/>
      <c r="I69" s="124">
        <v>45015</v>
      </c>
      <c r="J69" s="123">
        <v>21</v>
      </c>
      <c r="K6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69" s="126">
        <v>0</v>
      </c>
      <c r="M69" s="125">
        <f>TabProjet[[#This Row],[Début]]+(TabProjet[[#This Row],[Deadline]]-TabProjet[[#This Row],[Début]])*TabProjet[[#This Row],[Progression]]</f>
        <v>45015</v>
      </c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</row>
    <row r="70" spans="1:71" ht="30" x14ac:dyDescent="0.25">
      <c r="A70" s="119" t="s">
        <v>508</v>
      </c>
      <c r="B70" s="104">
        <v>2</v>
      </c>
      <c r="C70" s="120" t="s">
        <v>497</v>
      </c>
      <c r="D70" s="121" t="s">
        <v>235</v>
      </c>
      <c r="E70" s="122" t="s">
        <v>456</v>
      </c>
      <c r="F70" s="127">
        <v>3</v>
      </c>
      <c r="G70" s="37" t="s">
        <v>22</v>
      </c>
      <c r="H70" s="37"/>
      <c r="I70" s="124">
        <v>45015</v>
      </c>
      <c r="J70" s="123">
        <v>21</v>
      </c>
      <c r="K7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70" s="126">
        <v>0</v>
      </c>
      <c r="M70" s="125">
        <f>TabProjet[[#This Row],[Début]]+(TabProjet[[#This Row],[Deadline]]-TabProjet[[#This Row],[Début]])*TabProjet[[#This Row],[Progression]]</f>
        <v>45015</v>
      </c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</row>
    <row r="71" spans="1:71" ht="30" x14ac:dyDescent="0.25">
      <c r="A71" s="119" t="s">
        <v>508</v>
      </c>
      <c r="B71" s="104">
        <v>2</v>
      </c>
      <c r="C71" s="120" t="s">
        <v>498</v>
      </c>
      <c r="D71" s="121" t="s">
        <v>236</v>
      </c>
      <c r="E71" s="122" t="s">
        <v>456</v>
      </c>
      <c r="F71" s="127">
        <v>3</v>
      </c>
      <c r="G71" s="37" t="s">
        <v>10</v>
      </c>
      <c r="H71" s="37"/>
      <c r="I71" s="124">
        <v>45015</v>
      </c>
      <c r="J71" s="123">
        <v>21</v>
      </c>
      <c r="K7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71" s="126">
        <v>0</v>
      </c>
      <c r="M71" s="125">
        <f>TabProjet[[#This Row],[Début]]+(TabProjet[[#This Row],[Deadline]]-TabProjet[[#This Row],[Début]])*TabProjet[[#This Row],[Progression]]</f>
        <v>45015</v>
      </c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</row>
    <row r="72" spans="1:71" ht="30" x14ac:dyDescent="0.25">
      <c r="A72" s="119" t="s">
        <v>508</v>
      </c>
      <c r="B72" s="104">
        <v>2</v>
      </c>
      <c r="C72" s="120" t="s">
        <v>596</v>
      </c>
      <c r="D72" s="121" t="s">
        <v>237</v>
      </c>
      <c r="E72" s="122" t="s">
        <v>456</v>
      </c>
      <c r="F72" s="127">
        <v>3</v>
      </c>
      <c r="G72" s="37" t="s">
        <v>21</v>
      </c>
      <c r="H72" s="37"/>
      <c r="I72" s="124">
        <v>45015</v>
      </c>
      <c r="J72" s="123">
        <v>21</v>
      </c>
      <c r="K7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45044</v>
      </c>
      <c r="L72" s="126">
        <v>0</v>
      </c>
      <c r="M72" s="125">
        <f>TabProjet[[#This Row],[Début]]+(TabProjet[[#This Row],[Deadline]]-TabProjet[[#This Row],[Début]])*TabProjet[[#This Row],[Progression]]</f>
        <v>45015</v>
      </c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</row>
    <row r="73" spans="1:71" ht="30" x14ac:dyDescent="0.25">
      <c r="A73" s="119" t="s">
        <v>508</v>
      </c>
      <c r="B73" s="104">
        <v>2</v>
      </c>
      <c r="C73" s="120" t="s">
        <v>597</v>
      </c>
      <c r="D73" s="121" t="s">
        <v>238</v>
      </c>
      <c r="E73" s="122" t="s">
        <v>456</v>
      </c>
      <c r="F73" s="127">
        <v>3</v>
      </c>
      <c r="G73" s="37" t="s">
        <v>88</v>
      </c>
      <c r="H73" s="37"/>
      <c r="I73" s="124">
        <v>45015</v>
      </c>
      <c r="J73" s="123">
        <v>10</v>
      </c>
      <c r="K7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45029</v>
      </c>
      <c r="L73" s="126">
        <v>0</v>
      </c>
      <c r="M73" s="125">
        <f>TabProjet[[#This Row],[Début]]+(TabProjet[[#This Row],[Deadline]]-TabProjet[[#This Row],[Début]])*TabProjet[[#This Row],[Progression]]</f>
        <v>45015</v>
      </c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</row>
    <row r="74" spans="1:71" x14ac:dyDescent="0.25">
      <c r="A74" s="119" t="s">
        <v>508</v>
      </c>
      <c r="B74" s="104">
        <v>2</v>
      </c>
      <c r="C74" s="120" t="s">
        <v>598</v>
      </c>
      <c r="D74" s="121" t="s">
        <v>111</v>
      </c>
      <c r="E74" s="122" t="s">
        <v>456</v>
      </c>
      <c r="F74" s="127">
        <v>3</v>
      </c>
      <c r="G74" s="37" t="s">
        <v>9</v>
      </c>
      <c r="H74" s="37" t="s">
        <v>239</v>
      </c>
      <c r="I74" s="124">
        <v>45015</v>
      </c>
      <c r="J74" s="123">
        <v>11</v>
      </c>
      <c r="K7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45030</v>
      </c>
      <c r="L74" s="126">
        <v>0</v>
      </c>
      <c r="M74" s="125">
        <f>TabProjet[[#This Row],[Début]]+(TabProjet[[#This Row],[Deadline]]-TabProjet[[#This Row],[Début]])*TabProjet[[#This Row],[Progression]]</f>
        <v>45015</v>
      </c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</row>
    <row r="75" spans="1:71" ht="30" x14ac:dyDescent="0.25">
      <c r="A75" s="119" t="s">
        <v>508</v>
      </c>
      <c r="B75" s="104">
        <v>2</v>
      </c>
      <c r="C75" s="120" t="s">
        <v>599</v>
      </c>
      <c r="D75" s="121" t="s">
        <v>112</v>
      </c>
      <c r="E75" s="122" t="s">
        <v>456</v>
      </c>
      <c r="F75" s="127" t="s">
        <v>663</v>
      </c>
      <c r="G75" s="37" t="s">
        <v>54</v>
      </c>
      <c r="H75" s="37"/>
      <c r="I75" s="124">
        <v>45043</v>
      </c>
      <c r="J75" s="123">
        <v>20</v>
      </c>
      <c r="K7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45076</v>
      </c>
      <c r="L75" s="126">
        <v>0</v>
      </c>
      <c r="M75" s="125">
        <f>TabProjet[[#This Row],[Début]]+(TabProjet[[#This Row],[Deadline]]-TabProjet[[#This Row],[Début]])*TabProjet[[#This Row],[Progression]]</f>
        <v>45043</v>
      </c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</row>
    <row r="76" spans="1:71" ht="30" x14ac:dyDescent="0.25">
      <c r="A76" s="119" t="s">
        <v>508</v>
      </c>
      <c r="B76" s="104">
        <v>2</v>
      </c>
      <c r="C76" s="120" t="s">
        <v>600</v>
      </c>
      <c r="D76" s="121" t="s">
        <v>112</v>
      </c>
      <c r="E76" s="122" t="s">
        <v>456</v>
      </c>
      <c r="F76" s="127" t="s">
        <v>663</v>
      </c>
      <c r="G76" s="37" t="s">
        <v>11</v>
      </c>
      <c r="H76" s="37"/>
      <c r="I76" s="124">
        <v>45043</v>
      </c>
      <c r="J76" s="123">
        <v>20</v>
      </c>
      <c r="K7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45076</v>
      </c>
      <c r="L76" s="126">
        <v>0</v>
      </c>
      <c r="M76" s="125">
        <f>TabProjet[[#This Row],[Début]]+(TabProjet[[#This Row],[Deadline]]-TabProjet[[#This Row],[Début]])*TabProjet[[#This Row],[Progression]]</f>
        <v>45043</v>
      </c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</row>
    <row r="77" spans="1:71" ht="30" x14ac:dyDescent="0.25">
      <c r="A77" s="119" t="s">
        <v>508</v>
      </c>
      <c r="B77" s="104">
        <v>2</v>
      </c>
      <c r="C77" s="120" t="s">
        <v>601</v>
      </c>
      <c r="D77" s="121" t="s">
        <v>112</v>
      </c>
      <c r="E77" s="122" t="s">
        <v>456</v>
      </c>
      <c r="F77" s="127" t="s">
        <v>663</v>
      </c>
      <c r="G77" s="37" t="s">
        <v>22</v>
      </c>
      <c r="H77" s="37"/>
      <c r="I77" s="124">
        <v>45043</v>
      </c>
      <c r="J77" s="123">
        <v>20</v>
      </c>
      <c r="K7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45076</v>
      </c>
      <c r="L77" s="126">
        <v>0</v>
      </c>
      <c r="M77" s="125">
        <f>TabProjet[[#This Row],[Début]]+(TabProjet[[#This Row],[Deadline]]-TabProjet[[#This Row],[Début]])*TabProjet[[#This Row],[Progression]]</f>
        <v>45043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</row>
    <row r="78" spans="1:71" ht="30" x14ac:dyDescent="0.25">
      <c r="A78" s="119" t="s">
        <v>508</v>
      </c>
      <c r="B78" s="104">
        <v>2</v>
      </c>
      <c r="C78" s="120" t="s">
        <v>602</v>
      </c>
      <c r="D78" s="121" t="s">
        <v>112</v>
      </c>
      <c r="E78" s="122" t="s">
        <v>456</v>
      </c>
      <c r="F78" s="127" t="s">
        <v>663</v>
      </c>
      <c r="G78" s="37" t="s">
        <v>10</v>
      </c>
      <c r="H78" s="37"/>
      <c r="I78" s="124">
        <v>45043</v>
      </c>
      <c r="J78" s="123">
        <v>20</v>
      </c>
      <c r="K7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45076</v>
      </c>
      <c r="L78" s="126">
        <v>0</v>
      </c>
      <c r="M78" s="125">
        <f>TabProjet[[#This Row],[Début]]+(TabProjet[[#This Row],[Deadline]]-TabProjet[[#This Row],[Début]])*TabProjet[[#This Row],[Progression]]</f>
        <v>45043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</row>
    <row r="79" spans="1:71" ht="30" x14ac:dyDescent="0.25">
      <c r="A79" s="119" t="s">
        <v>508</v>
      </c>
      <c r="B79" s="104">
        <v>2</v>
      </c>
      <c r="C79" s="120" t="s">
        <v>603</v>
      </c>
      <c r="D79" s="121" t="s">
        <v>112</v>
      </c>
      <c r="E79" s="122" t="s">
        <v>456</v>
      </c>
      <c r="F79" s="127" t="s">
        <v>663</v>
      </c>
      <c r="G79" s="37" t="s">
        <v>21</v>
      </c>
      <c r="H79" s="37"/>
      <c r="I79" s="124">
        <v>45043</v>
      </c>
      <c r="J79" s="123">
        <v>20</v>
      </c>
      <c r="K7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45076</v>
      </c>
      <c r="L79" s="126">
        <v>0</v>
      </c>
      <c r="M79" s="125">
        <f>TabProjet[[#This Row],[Début]]+(TabProjet[[#This Row],[Deadline]]-TabProjet[[#This Row],[Début]])*TabProjet[[#This Row],[Progression]]</f>
        <v>45043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</row>
    <row r="80" spans="1:71" x14ac:dyDescent="0.25">
      <c r="A80" s="119" t="s">
        <v>508</v>
      </c>
      <c r="B80" s="104">
        <v>2</v>
      </c>
      <c r="C80" s="120" t="s">
        <v>604</v>
      </c>
      <c r="D80" s="121" t="s">
        <v>113</v>
      </c>
      <c r="E80" s="122" t="s">
        <v>456</v>
      </c>
      <c r="F80" s="127" t="s">
        <v>664</v>
      </c>
      <c r="G80" s="37" t="s">
        <v>23</v>
      </c>
      <c r="H80" s="37"/>
      <c r="I80" s="124">
        <v>45070</v>
      </c>
      <c r="J80" s="123">
        <v>0</v>
      </c>
      <c r="K8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0" s="126">
        <v>0</v>
      </c>
      <c r="M80" s="125">
        <f>TabProjet[[#This Row],[Début]]+(TabProjet[[#This Row],[Deadline]]-TabProjet[[#This Row],[Début]])*TabProjet[[#This Row],[Progression]]</f>
        <v>45070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</row>
    <row r="81" spans="1:71" x14ac:dyDescent="0.25">
      <c r="A81" s="119" t="s">
        <v>508</v>
      </c>
      <c r="B81" s="104">
        <v>2</v>
      </c>
      <c r="C81" s="120" t="s">
        <v>605</v>
      </c>
      <c r="D81" s="121" t="s">
        <v>113</v>
      </c>
      <c r="E81" s="122" t="s">
        <v>456</v>
      </c>
      <c r="F81" s="127" t="s">
        <v>664</v>
      </c>
      <c r="G81" s="37" t="s">
        <v>19</v>
      </c>
      <c r="H81" s="37"/>
      <c r="I81" s="124">
        <v>45070</v>
      </c>
      <c r="J81" s="123">
        <v>0</v>
      </c>
      <c r="K8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1" s="126">
        <v>0</v>
      </c>
      <c r="M81" s="125">
        <f>TabProjet[[#This Row],[Début]]+(TabProjet[[#This Row],[Deadline]]-TabProjet[[#This Row],[Début]])*TabProjet[[#This Row],[Progression]]</f>
        <v>45070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</row>
    <row r="82" spans="1:71" x14ac:dyDescent="0.25">
      <c r="A82" s="119" t="s">
        <v>508</v>
      </c>
      <c r="B82" s="104">
        <v>2</v>
      </c>
      <c r="C82" s="120" t="s">
        <v>606</v>
      </c>
      <c r="D82" s="121" t="s">
        <v>113</v>
      </c>
      <c r="E82" s="122" t="s">
        <v>456</v>
      </c>
      <c r="F82" s="127" t="s">
        <v>664</v>
      </c>
      <c r="G82" s="37" t="s">
        <v>18</v>
      </c>
      <c r="H82" s="37"/>
      <c r="I82" s="124">
        <v>45070</v>
      </c>
      <c r="J82" s="123">
        <v>0</v>
      </c>
      <c r="K8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2" s="126">
        <v>0</v>
      </c>
      <c r="M82" s="125">
        <f>TabProjet[[#This Row],[Début]]+(TabProjet[[#This Row],[Deadline]]-TabProjet[[#This Row],[Début]])*TabProjet[[#This Row],[Progression]]</f>
        <v>45070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</row>
    <row r="83" spans="1:71" x14ac:dyDescent="0.25">
      <c r="A83" s="119" t="s">
        <v>508</v>
      </c>
      <c r="B83" s="104">
        <v>2</v>
      </c>
      <c r="C83" s="120" t="s">
        <v>607</v>
      </c>
      <c r="D83" s="121" t="s">
        <v>113</v>
      </c>
      <c r="E83" s="122" t="s">
        <v>456</v>
      </c>
      <c r="F83" s="127" t="s">
        <v>664</v>
      </c>
      <c r="G83" s="37" t="s">
        <v>20</v>
      </c>
      <c r="H83" s="37"/>
      <c r="I83" s="124">
        <v>45070</v>
      </c>
      <c r="J83" s="123">
        <v>0</v>
      </c>
      <c r="K8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3" s="126">
        <v>0</v>
      </c>
      <c r="M83" s="125">
        <f>TabProjet[[#This Row],[Début]]+(TabProjet[[#This Row],[Deadline]]-TabProjet[[#This Row],[Début]])*TabProjet[[#This Row],[Progression]]</f>
        <v>45070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</row>
    <row r="84" spans="1:71" x14ac:dyDescent="0.25">
      <c r="A84" s="119" t="s">
        <v>508</v>
      </c>
      <c r="B84" s="104">
        <v>2</v>
      </c>
      <c r="C84" s="120" t="s">
        <v>608</v>
      </c>
      <c r="D84" s="121" t="s">
        <v>113</v>
      </c>
      <c r="E84" s="122" t="s">
        <v>456</v>
      </c>
      <c r="F84" s="127" t="s">
        <v>664</v>
      </c>
      <c r="G84" s="37" t="s">
        <v>12</v>
      </c>
      <c r="H84" s="37"/>
      <c r="I84" s="124">
        <v>45070</v>
      </c>
      <c r="J84" s="123">
        <v>0</v>
      </c>
      <c r="K8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4" s="126">
        <v>0</v>
      </c>
      <c r="M84" s="125">
        <f>TabProjet[[#This Row],[Début]]+(TabProjet[[#This Row],[Deadline]]-TabProjet[[#This Row],[Début]])*TabProjet[[#This Row],[Progression]]</f>
        <v>45070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</row>
    <row r="85" spans="1:71" x14ac:dyDescent="0.25">
      <c r="A85" s="119" t="s">
        <v>508</v>
      </c>
      <c r="B85" s="104">
        <v>2</v>
      </c>
      <c r="C85" s="120" t="s">
        <v>609</v>
      </c>
      <c r="D85" s="121" t="s">
        <v>113</v>
      </c>
      <c r="E85" s="122" t="s">
        <v>456</v>
      </c>
      <c r="F85" s="127" t="s">
        <v>664</v>
      </c>
      <c r="G85" s="37" t="s">
        <v>73</v>
      </c>
      <c r="H85" s="37"/>
      <c r="I85" s="124">
        <v>45070</v>
      </c>
      <c r="J85" s="123">
        <v>0</v>
      </c>
      <c r="K8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5" s="126">
        <v>0</v>
      </c>
      <c r="M85" s="125">
        <f>TabProjet[[#This Row],[Début]]+(TabProjet[[#This Row],[Deadline]]-TabProjet[[#This Row],[Début]])*TabProjet[[#This Row],[Progression]]</f>
        <v>45070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</row>
    <row r="86" spans="1:71" x14ac:dyDescent="0.25">
      <c r="A86" s="119" t="s">
        <v>508</v>
      </c>
      <c r="B86" s="104">
        <v>2</v>
      </c>
      <c r="C86" s="120" t="s">
        <v>610</v>
      </c>
      <c r="D86" s="121" t="s">
        <v>113</v>
      </c>
      <c r="E86" s="122" t="s">
        <v>456</v>
      </c>
      <c r="F86" s="127" t="s">
        <v>664</v>
      </c>
      <c r="G86" s="37" t="s">
        <v>17</v>
      </c>
      <c r="H86" s="37"/>
      <c r="I86" s="124">
        <v>45070</v>
      </c>
      <c r="J86" s="123">
        <v>0</v>
      </c>
      <c r="K8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6" s="126">
        <v>0</v>
      </c>
      <c r="M86" s="125">
        <f>TabProjet[[#This Row],[Début]]+(TabProjet[[#This Row],[Deadline]]-TabProjet[[#This Row],[Début]])*TabProjet[[#This Row],[Progression]]</f>
        <v>45070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</row>
    <row r="87" spans="1:71" x14ac:dyDescent="0.25">
      <c r="A87" s="119" t="s">
        <v>508</v>
      </c>
      <c r="B87" s="104">
        <v>2</v>
      </c>
      <c r="C87" s="120" t="s">
        <v>611</v>
      </c>
      <c r="D87" s="121" t="s">
        <v>113</v>
      </c>
      <c r="E87" s="122" t="s">
        <v>456</v>
      </c>
      <c r="F87" s="127" t="s">
        <v>664</v>
      </c>
      <c r="G87" s="37" t="s">
        <v>15</v>
      </c>
      <c r="H87" s="37"/>
      <c r="I87" s="124">
        <v>45070</v>
      </c>
      <c r="J87" s="123">
        <v>0</v>
      </c>
      <c r="K8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7" s="126">
        <v>0</v>
      </c>
      <c r="M87" s="125">
        <f>TabProjet[[#This Row],[Début]]+(TabProjet[[#This Row],[Deadline]]-TabProjet[[#This Row],[Début]])*TabProjet[[#This Row],[Progression]]</f>
        <v>45070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</row>
    <row r="88" spans="1:71" x14ac:dyDescent="0.25">
      <c r="A88" s="119" t="s">
        <v>508</v>
      </c>
      <c r="B88" s="104">
        <v>2</v>
      </c>
      <c r="C88" s="120" t="s">
        <v>612</v>
      </c>
      <c r="D88" s="121" t="s">
        <v>113</v>
      </c>
      <c r="E88" s="122" t="s">
        <v>456</v>
      </c>
      <c r="F88" s="127" t="s">
        <v>664</v>
      </c>
      <c r="G88" s="37" t="s">
        <v>81</v>
      </c>
      <c r="H88" s="37"/>
      <c r="I88" s="124">
        <v>45070</v>
      </c>
      <c r="J88" s="123">
        <v>0</v>
      </c>
      <c r="K8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8" s="126">
        <v>0</v>
      </c>
      <c r="M88" s="125">
        <f>TabProjet[[#This Row],[Début]]+(TabProjet[[#This Row],[Deadline]]-TabProjet[[#This Row],[Début]])*TabProjet[[#This Row],[Progression]]</f>
        <v>45070</v>
      </c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</row>
    <row r="89" spans="1:71" x14ac:dyDescent="0.25">
      <c r="A89" s="119" t="s">
        <v>508</v>
      </c>
      <c r="B89" s="104">
        <v>2</v>
      </c>
      <c r="C89" s="120" t="s">
        <v>613</v>
      </c>
      <c r="D89" s="121" t="s">
        <v>113</v>
      </c>
      <c r="E89" s="122" t="s">
        <v>456</v>
      </c>
      <c r="F89" s="127" t="s">
        <v>664</v>
      </c>
      <c r="G89" s="37" t="s">
        <v>16</v>
      </c>
      <c r="H89" s="37"/>
      <c r="I89" s="124">
        <v>45070</v>
      </c>
      <c r="J89" s="123">
        <v>0</v>
      </c>
      <c r="K8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89" s="126">
        <v>0</v>
      </c>
      <c r="M89" s="125">
        <f>TabProjet[[#This Row],[Début]]+(TabProjet[[#This Row],[Deadline]]-TabProjet[[#This Row],[Début]])*TabProjet[[#This Row],[Progression]]</f>
        <v>45070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</row>
    <row r="90" spans="1:71" x14ac:dyDescent="0.25">
      <c r="A90" s="119" t="s">
        <v>508</v>
      </c>
      <c r="B90" s="104">
        <v>2</v>
      </c>
      <c r="C90" s="120" t="s">
        <v>614</v>
      </c>
      <c r="D90" s="121" t="s">
        <v>113</v>
      </c>
      <c r="E90" s="122" t="s">
        <v>456</v>
      </c>
      <c r="F90" s="127" t="s">
        <v>664</v>
      </c>
      <c r="G90" s="37" t="s">
        <v>14</v>
      </c>
      <c r="H90" s="37"/>
      <c r="I90" s="124">
        <v>45070</v>
      </c>
      <c r="J90" s="123">
        <v>0</v>
      </c>
      <c r="K9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0" s="126">
        <v>0</v>
      </c>
      <c r="M90" s="125">
        <f>TabProjet[[#This Row],[Début]]+(TabProjet[[#This Row],[Deadline]]-TabProjet[[#This Row],[Début]])*TabProjet[[#This Row],[Progression]]</f>
        <v>45070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</row>
    <row r="91" spans="1:71" x14ac:dyDescent="0.25">
      <c r="A91" s="119" t="s">
        <v>508</v>
      </c>
      <c r="B91" s="104">
        <v>2</v>
      </c>
      <c r="C91" s="120" t="s">
        <v>615</v>
      </c>
      <c r="D91" s="121" t="s">
        <v>113</v>
      </c>
      <c r="E91" s="122" t="s">
        <v>456</v>
      </c>
      <c r="F91" s="127" t="s">
        <v>664</v>
      </c>
      <c r="G91" s="37" t="s">
        <v>54</v>
      </c>
      <c r="H91" s="37"/>
      <c r="I91" s="124">
        <v>45070</v>
      </c>
      <c r="J91" s="123">
        <v>0</v>
      </c>
      <c r="K9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1" s="126">
        <v>0</v>
      </c>
      <c r="M91" s="125">
        <f>TabProjet[[#This Row],[Début]]+(TabProjet[[#This Row],[Deadline]]-TabProjet[[#This Row],[Début]])*TabProjet[[#This Row],[Progression]]</f>
        <v>45070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</row>
    <row r="92" spans="1:71" x14ac:dyDescent="0.25">
      <c r="A92" s="119" t="s">
        <v>508</v>
      </c>
      <c r="B92" s="104">
        <v>2</v>
      </c>
      <c r="C92" s="120" t="s">
        <v>616</v>
      </c>
      <c r="D92" s="121" t="s">
        <v>113</v>
      </c>
      <c r="E92" s="122" t="s">
        <v>456</v>
      </c>
      <c r="F92" s="127" t="s">
        <v>664</v>
      </c>
      <c r="G92" s="37" t="s">
        <v>11</v>
      </c>
      <c r="H92" s="37"/>
      <c r="I92" s="124">
        <v>45070</v>
      </c>
      <c r="J92" s="123">
        <v>0</v>
      </c>
      <c r="K9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2" s="126">
        <v>0</v>
      </c>
      <c r="M92" s="125">
        <f>TabProjet[[#This Row],[Début]]+(TabProjet[[#This Row],[Deadline]]-TabProjet[[#This Row],[Début]])*TabProjet[[#This Row],[Progression]]</f>
        <v>45070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</row>
    <row r="93" spans="1:71" x14ac:dyDescent="0.25">
      <c r="A93" s="119" t="s">
        <v>508</v>
      </c>
      <c r="B93" s="104">
        <v>2</v>
      </c>
      <c r="C93" s="120" t="s">
        <v>617</v>
      </c>
      <c r="D93" s="121" t="s">
        <v>113</v>
      </c>
      <c r="E93" s="122" t="s">
        <v>456</v>
      </c>
      <c r="F93" s="127" t="s">
        <v>664</v>
      </c>
      <c r="G93" s="37" t="s">
        <v>22</v>
      </c>
      <c r="H93" s="37"/>
      <c r="I93" s="124">
        <v>45070</v>
      </c>
      <c r="J93" s="123">
        <v>0</v>
      </c>
      <c r="K9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3" s="126">
        <v>0</v>
      </c>
      <c r="M93" s="125">
        <f>TabProjet[[#This Row],[Début]]+(TabProjet[[#This Row],[Deadline]]-TabProjet[[#This Row],[Début]])*TabProjet[[#This Row],[Progression]]</f>
        <v>45070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</row>
    <row r="94" spans="1:71" x14ac:dyDescent="0.25">
      <c r="A94" s="119" t="s">
        <v>508</v>
      </c>
      <c r="B94" s="104">
        <v>2</v>
      </c>
      <c r="C94" s="120" t="s">
        <v>618</v>
      </c>
      <c r="D94" s="121" t="s">
        <v>113</v>
      </c>
      <c r="E94" s="122" t="s">
        <v>456</v>
      </c>
      <c r="F94" s="127" t="s">
        <v>664</v>
      </c>
      <c r="G94" s="37" t="s">
        <v>10</v>
      </c>
      <c r="H94" s="37"/>
      <c r="I94" s="124">
        <v>45070</v>
      </c>
      <c r="J94" s="123">
        <v>0</v>
      </c>
      <c r="K9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4" s="126">
        <v>0</v>
      </c>
      <c r="M94" s="125">
        <f>TabProjet[[#This Row],[Début]]+(TabProjet[[#This Row],[Deadline]]-TabProjet[[#This Row],[Début]])*TabProjet[[#This Row],[Progression]]</f>
        <v>45070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</row>
    <row r="95" spans="1:71" x14ac:dyDescent="0.25">
      <c r="A95" s="119" t="s">
        <v>508</v>
      </c>
      <c r="B95" s="104">
        <v>2</v>
      </c>
      <c r="C95" s="120" t="s">
        <v>619</v>
      </c>
      <c r="D95" s="121" t="s">
        <v>113</v>
      </c>
      <c r="E95" s="122" t="s">
        <v>456</v>
      </c>
      <c r="F95" s="127" t="s">
        <v>664</v>
      </c>
      <c r="G95" s="37" t="s">
        <v>21</v>
      </c>
      <c r="H95" s="37"/>
      <c r="I95" s="124">
        <v>45070</v>
      </c>
      <c r="J95" s="123">
        <v>0</v>
      </c>
      <c r="K9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45070</v>
      </c>
      <c r="L95" s="126">
        <v>0</v>
      </c>
      <c r="M95" s="125">
        <f>TabProjet[[#This Row],[Début]]+(TabProjet[[#This Row],[Deadline]]-TabProjet[[#This Row],[Début]])*TabProjet[[#This Row],[Progression]]</f>
        <v>45070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</row>
    <row r="96" spans="1:71" x14ac:dyDescent="0.25">
      <c r="A96" s="119" t="s">
        <v>508</v>
      </c>
      <c r="B96" s="104">
        <v>2</v>
      </c>
      <c r="C96" s="120" t="s">
        <v>620</v>
      </c>
      <c r="D96" s="121" t="s">
        <v>114</v>
      </c>
      <c r="E96" s="122" t="s">
        <v>456</v>
      </c>
      <c r="F96" s="127" t="s">
        <v>665</v>
      </c>
      <c r="G96" s="37" t="s">
        <v>23</v>
      </c>
      <c r="H96" s="37"/>
      <c r="I96" s="124">
        <v>44965</v>
      </c>
      <c r="J96" s="123">
        <v>0</v>
      </c>
      <c r="K9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96" s="126">
        <v>0</v>
      </c>
      <c r="M96" s="125">
        <f>TabProjet[[#This Row],[Début]]+(TabProjet[[#This Row],[Deadline]]-TabProjet[[#This Row],[Début]])*TabProjet[[#This Row],[Progression]]</f>
        <v>44965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</row>
    <row r="97" spans="1:71" x14ac:dyDescent="0.25">
      <c r="A97" s="119" t="s">
        <v>508</v>
      </c>
      <c r="B97" s="104">
        <v>2</v>
      </c>
      <c r="C97" s="120" t="s">
        <v>621</v>
      </c>
      <c r="D97" s="121" t="s">
        <v>114</v>
      </c>
      <c r="E97" s="122" t="s">
        <v>456</v>
      </c>
      <c r="F97" s="127" t="s">
        <v>665</v>
      </c>
      <c r="G97" s="37" t="s">
        <v>19</v>
      </c>
      <c r="H97" s="37"/>
      <c r="I97" s="124">
        <v>44965</v>
      </c>
      <c r="J97" s="123">
        <v>0</v>
      </c>
      <c r="K9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97" s="126">
        <v>0</v>
      </c>
      <c r="M97" s="125">
        <f>TabProjet[[#This Row],[Début]]+(TabProjet[[#This Row],[Deadline]]-TabProjet[[#This Row],[Début]])*TabProjet[[#This Row],[Progression]]</f>
        <v>44965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</row>
    <row r="98" spans="1:71" x14ac:dyDescent="0.25">
      <c r="A98" s="119" t="s">
        <v>508</v>
      </c>
      <c r="B98" s="104">
        <v>2</v>
      </c>
      <c r="C98" s="120" t="s">
        <v>622</v>
      </c>
      <c r="D98" s="121" t="s">
        <v>114</v>
      </c>
      <c r="E98" s="122" t="s">
        <v>456</v>
      </c>
      <c r="F98" s="127" t="s">
        <v>665</v>
      </c>
      <c r="G98" s="37" t="s">
        <v>18</v>
      </c>
      <c r="H98" s="37"/>
      <c r="I98" s="124">
        <v>44965</v>
      </c>
      <c r="J98" s="123">
        <v>0</v>
      </c>
      <c r="K9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98" s="126">
        <v>0</v>
      </c>
      <c r="M98" s="125">
        <f>TabProjet[[#This Row],[Début]]+(TabProjet[[#This Row],[Deadline]]-TabProjet[[#This Row],[Début]])*TabProjet[[#This Row],[Progression]]</f>
        <v>44965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</row>
    <row r="99" spans="1:71" x14ac:dyDescent="0.25">
      <c r="A99" s="119" t="s">
        <v>508</v>
      </c>
      <c r="B99" s="104">
        <v>2</v>
      </c>
      <c r="C99" s="120" t="s">
        <v>623</v>
      </c>
      <c r="D99" s="121" t="s">
        <v>114</v>
      </c>
      <c r="E99" s="122" t="s">
        <v>456</v>
      </c>
      <c r="F99" s="127" t="s">
        <v>665</v>
      </c>
      <c r="G99" s="37" t="s">
        <v>20</v>
      </c>
      <c r="H99" s="37"/>
      <c r="I99" s="124">
        <v>44965</v>
      </c>
      <c r="J99" s="123">
        <v>0</v>
      </c>
      <c r="K9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99" s="126">
        <v>0</v>
      </c>
      <c r="M99" s="125">
        <f>TabProjet[[#This Row],[Début]]+(TabProjet[[#This Row],[Deadline]]-TabProjet[[#This Row],[Début]])*TabProjet[[#This Row],[Progression]]</f>
        <v>44965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</row>
    <row r="100" spans="1:71" x14ac:dyDescent="0.25">
      <c r="A100" s="119" t="s">
        <v>508</v>
      </c>
      <c r="B100" s="104">
        <v>2</v>
      </c>
      <c r="C100" s="120" t="s">
        <v>624</v>
      </c>
      <c r="D100" s="121" t="s">
        <v>114</v>
      </c>
      <c r="E100" s="122" t="s">
        <v>456</v>
      </c>
      <c r="F100" s="127" t="s">
        <v>665</v>
      </c>
      <c r="G100" s="37" t="s">
        <v>12</v>
      </c>
      <c r="H100" s="37"/>
      <c r="I100" s="124">
        <v>44965</v>
      </c>
      <c r="J100" s="123">
        <v>0</v>
      </c>
      <c r="K10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0" s="126">
        <v>0</v>
      </c>
      <c r="M100" s="125">
        <f>TabProjet[[#This Row],[Début]]+(TabProjet[[#This Row],[Deadline]]-TabProjet[[#This Row],[Début]])*TabProjet[[#This Row],[Progression]]</f>
        <v>44965</v>
      </c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</row>
    <row r="101" spans="1:71" x14ac:dyDescent="0.25">
      <c r="A101" s="119" t="s">
        <v>508</v>
      </c>
      <c r="B101" s="104">
        <v>2</v>
      </c>
      <c r="C101" s="120" t="s">
        <v>625</v>
      </c>
      <c r="D101" s="121" t="s">
        <v>114</v>
      </c>
      <c r="E101" s="122" t="s">
        <v>456</v>
      </c>
      <c r="F101" s="127" t="s">
        <v>665</v>
      </c>
      <c r="G101" s="37" t="s">
        <v>73</v>
      </c>
      <c r="H101" s="37"/>
      <c r="I101" s="124">
        <v>44965</v>
      </c>
      <c r="J101" s="123">
        <v>0</v>
      </c>
      <c r="K10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1" s="126">
        <v>0</v>
      </c>
      <c r="M101" s="125">
        <f>TabProjet[[#This Row],[Début]]+(TabProjet[[#This Row],[Deadline]]-TabProjet[[#This Row],[Début]])*TabProjet[[#This Row],[Progression]]</f>
        <v>44965</v>
      </c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</row>
    <row r="102" spans="1:71" x14ac:dyDescent="0.25">
      <c r="A102" s="119" t="s">
        <v>508</v>
      </c>
      <c r="B102" s="104">
        <v>2</v>
      </c>
      <c r="C102" s="120" t="s">
        <v>626</v>
      </c>
      <c r="D102" s="121" t="s">
        <v>114</v>
      </c>
      <c r="E102" s="122" t="s">
        <v>456</v>
      </c>
      <c r="F102" s="127" t="s">
        <v>665</v>
      </c>
      <c r="G102" s="37" t="s">
        <v>17</v>
      </c>
      <c r="H102" s="37"/>
      <c r="I102" s="124">
        <v>44965</v>
      </c>
      <c r="J102" s="123">
        <v>0</v>
      </c>
      <c r="K10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2" s="126">
        <v>0</v>
      </c>
      <c r="M102" s="125">
        <f>TabProjet[[#This Row],[Début]]+(TabProjet[[#This Row],[Deadline]]-TabProjet[[#This Row],[Début]])*TabProjet[[#This Row],[Progression]]</f>
        <v>44965</v>
      </c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</row>
    <row r="103" spans="1:71" x14ac:dyDescent="0.25">
      <c r="A103" s="119" t="s">
        <v>508</v>
      </c>
      <c r="B103" s="104">
        <v>2</v>
      </c>
      <c r="C103" s="120" t="s">
        <v>627</v>
      </c>
      <c r="D103" s="121" t="s">
        <v>114</v>
      </c>
      <c r="E103" s="122" t="s">
        <v>456</v>
      </c>
      <c r="F103" s="127" t="s">
        <v>665</v>
      </c>
      <c r="G103" s="37" t="s">
        <v>15</v>
      </c>
      <c r="H103" s="37"/>
      <c r="I103" s="124">
        <v>44965</v>
      </c>
      <c r="J103" s="123">
        <v>0</v>
      </c>
      <c r="K10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3" s="126">
        <v>0</v>
      </c>
      <c r="M103" s="125">
        <f>TabProjet[[#This Row],[Début]]+(TabProjet[[#This Row],[Deadline]]-TabProjet[[#This Row],[Début]])*TabProjet[[#This Row],[Progression]]</f>
        <v>44965</v>
      </c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</row>
    <row r="104" spans="1:71" x14ac:dyDescent="0.25">
      <c r="A104" s="119" t="s">
        <v>508</v>
      </c>
      <c r="B104" s="104">
        <v>2</v>
      </c>
      <c r="C104" s="120" t="s">
        <v>628</v>
      </c>
      <c r="D104" s="121" t="s">
        <v>114</v>
      </c>
      <c r="E104" s="122" t="s">
        <v>456</v>
      </c>
      <c r="F104" s="127" t="s">
        <v>665</v>
      </c>
      <c r="G104" s="37" t="s">
        <v>81</v>
      </c>
      <c r="H104" s="37"/>
      <c r="I104" s="124">
        <v>44965</v>
      </c>
      <c r="J104" s="123">
        <v>0</v>
      </c>
      <c r="K10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4" s="126">
        <v>0</v>
      </c>
      <c r="M104" s="125">
        <f>TabProjet[[#This Row],[Début]]+(TabProjet[[#This Row],[Deadline]]-TabProjet[[#This Row],[Début]])*TabProjet[[#This Row],[Progression]]</f>
        <v>44965</v>
      </c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</row>
    <row r="105" spans="1:71" x14ac:dyDescent="0.25">
      <c r="A105" s="119" t="s">
        <v>508</v>
      </c>
      <c r="B105" s="104">
        <v>2</v>
      </c>
      <c r="C105" s="120" t="s">
        <v>629</v>
      </c>
      <c r="D105" s="121" t="s">
        <v>114</v>
      </c>
      <c r="E105" s="122" t="s">
        <v>456</v>
      </c>
      <c r="F105" s="127" t="s">
        <v>665</v>
      </c>
      <c r="G105" s="37" t="s">
        <v>16</v>
      </c>
      <c r="H105" s="37"/>
      <c r="I105" s="124">
        <v>44965</v>
      </c>
      <c r="J105" s="123">
        <v>0</v>
      </c>
      <c r="K10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5" s="126">
        <v>0</v>
      </c>
      <c r="M105" s="125">
        <f>TabProjet[[#This Row],[Début]]+(TabProjet[[#This Row],[Deadline]]-TabProjet[[#This Row],[Début]])*TabProjet[[#This Row],[Progression]]</f>
        <v>44965</v>
      </c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</row>
    <row r="106" spans="1:71" x14ac:dyDescent="0.25">
      <c r="A106" s="119" t="s">
        <v>508</v>
      </c>
      <c r="B106" s="104">
        <v>2</v>
      </c>
      <c r="C106" s="120" t="s">
        <v>630</v>
      </c>
      <c r="D106" s="121" t="s">
        <v>114</v>
      </c>
      <c r="E106" s="122" t="s">
        <v>456</v>
      </c>
      <c r="F106" s="127" t="s">
        <v>665</v>
      </c>
      <c r="G106" s="37" t="s">
        <v>14</v>
      </c>
      <c r="H106" s="37"/>
      <c r="I106" s="124">
        <v>44965</v>
      </c>
      <c r="J106" s="123">
        <v>0</v>
      </c>
      <c r="K10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6" s="126">
        <v>0</v>
      </c>
      <c r="M106" s="125">
        <f>TabProjet[[#This Row],[Début]]+(TabProjet[[#This Row],[Deadline]]-TabProjet[[#This Row],[Début]])*TabProjet[[#This Row],[Progression]]</f>
        <v>44965</v>
      </c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</row>
    <row r="107" spans="1:71" x14ac:dyDescent="0.25">
      <c r="A107" s="119" t="s">
        <v>508</v>
      </c>
      <c r="B107" s="104">
        <v>2</v>
      </c>
      <c r="C107" s="120" t="s">
        <v>631</v>
      </c>
      <c r="D107" s="121" t="s">
        <v>114</v>
      </c>
      <c r="E107" s="122" t="s">
        <v>456</v>
      </c>
      <c r="F107" s="127" t="s">
        <v>665</v>
      </c>
      <c r="G107" s="37" t="s">
        <v>54</v>
      </c>
      <c r="H107" s="37"/>
      <c r="I107" s="124">
        <v>44965</v>
      </c>
      <c r="J107" s="123">
        <v>0</v>
      </c>
      <c r="K10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7" s="126">
        <v>0</v>
      </c>
      <c r="M107" s="125">
        <f>TabProjet[[#This Row],[Début]]+(TabProjet[[#This Row],[Deadline]]-TabProjet[[#This Row],[Début]])*TabProjet[[#This Row],[Progression]]</f>
        <v>44965</v>
      </c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</row>
    <row r="108" spans="1:71" x14ac:dyDescent="0.25">
      <c r="A108" s="119" t="s">
        <v>508</v>
      </c>
      <c r="B108" s="104">
        <v>2</v>
      </c>
      <c r="C108" s="120" t="s">
        <v>632</v>
      </c>
      <c r="D108" s="121" t="s">
        <v>114</v>
      </c>
      <c r="E108" s="122" t="s">
        <v>456</v>
      </c>
      <c r="F108" s="127" t="s">
        <v>665</v>
      </c>
      <c r="G108" s="37" t="s">
        <v>11</v>
      </c>
      <c r="H108" s="37"/>
      <c r="I108" s="124">
        <v>44965</v>
      </c>
      <c r="J108" s="123">
        <v>0</v>
      </c>
      <c r="K10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8" s="126">
        <v>0</v>
      </c>
      <c r="M108" s="125">
        <f>TabProjet[[#This Row],[Début]]+(TabProjet[[#This Row],[Deadline]]-TabProjet[[#This Row],[Début]])*TabProjet[[#This Row],[Progression]]</f>
        <v>44965</v>
      </c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</row>
    <row r="109" spans="1:71" x14ac:dyDescent="0.25">
      <c r="A109" s="119" t="s">
        <v>508</v>
      </c>
      <c r="B109" s="104">
        <v>2</v>
      </c>
      <c r="C109" s="120" t="s">
        <v>633</v>
      </c>
      <c r="D109" s="121" t="s">
        <v>114</v>
      </c>
      <c r="E109" s="122" t="s">
        <v>456</v>
      </c>
      <c r="F109" s="127" t="s">
        <v>665</v>
      </c>
      <c r="G109" s="37" t="s">
        <v>22</v>
      </c>
      <c r="H109" s="37"/>
      <c r="I109" s="124">
        <v>44965</v>
      </c>
      <c r="J109" s="123">
        <v>0</v>
      </c>
      <c r="K10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09" s="126">
        <v>0</v>
      </c>
      <c r="M109" s="125">
        <f>TabProjet[[#This Row],[Début]]+(TabProjet[[#This Row],[Deadline]]-TabProjet[[#This Row],[Début]])*TabProjet[[#This Row],[Progression]]</f>
        <v>44965</v>
      </c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</row>
    <row r="110" spans="1:71" x14ac:dyDescent="0.25">
      <c r="A110" s="119" t="s">
        <v>508</v>
      </c>
      <c r="B110" s="104">
        <v>2</v>
      </c>
      <c r="C110" s="120" t="s">
        <v>634</v>
      </c>
      <c r="D110" s="121" t="s">
        <v>114</v>
      </c>
      <c r="E110" s="122" t="s">
        <v>456</v>
      </c>
      <c r="F110" s="127" t="s">
        <v>665</v>
      </c>
      <c r="G110" s="37" t="s">
        <v>10</v>
      </c>
      <c r="H110" s="37"/>
      <c r="I110" s="124">
        <v>44965</v>
      </c>
      <c r="J110" s="123">
        <v>0</v>
      </c>
      <c r="K11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10" s="126">
        <v>0</v>
      </c>
      <c r="M110" s="125">
        <f>TabProjet[[#This Row],[Début]]+(TabProjet[[#This Row],[Deadline]]-TabProjet[[#This Row],[Début]])*TabProjet[[#This Row],[Progression]]</f>
        <v>44965</v>
      </c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</row>
    <row r="111" spans="1:71" x14ac:dyDescent="0.25">
      <c r="A111" s="119" t="s">
        <v>508</v>
      </c>
      <c r="B111" s="104">
        <v>2</v>
      </c>
      <c r="C111" s="120" t="s">
        <v>635</v>
      </c>
      <c r="D111" s="121" t="s">
        <v>114</v>
      </c>
      <c r="E111" s="122" t="s">
        <v>456</v>
      </c>
      <c r="F111" s="127" t="s">
        <v>665</v>
      </c>
      <c r="G111" s="37" t="s">
        <v>21</v>
      </c>
      <c r="H111" s="37"/>
      <c r="I111" s="124">
        <v>44965</v>
      </c>
      <c r="J111" s="123">
        <v>0</v>
      </c>
      <c r="K11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11" s="126">
        <v>0</v>
      </c>
      <c r="M111" s="125">
        <f>TabProjet[[#This Row],[Début]]+(TabProjet[[#This Row],[Deadline]]-TabProjet[[#This Row],[Début]])*TabProjet[[#This Row],[Progression]]</f>
        <v>44965</v>
      </c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</row>
    <row r="112" spans="1:71" x14ac:dyDescent="0.25">
      <c r="A112" s="119" t="s">
        <v>508</v>
      </c>
      <c r="B112" s="104">
        <v>2</v>
      </c>
      <c r="C112" s="120" t="s">
        <v>636</v>
      </c>
      <c r="D112" s="121" t="s">
        <v>115</v>
      </c>
      <c r="E112" s="122" t="s">
        <v>456</v>
      </c>
      <c r="F112" s="127" t="s">
        <v>665</v>
      </c>
      <c r="G112" s="37" t="s">
        <v>81</v>
      </c>
      <c r="H112" s="37"/>
      <c r="I112" s="124">
        <v>44965</v>
      </c>
      <c r="J112" s="123">
        <v>0</v>
      </c>
      <c r="K11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12" s="126">
        <v>0</v>
      </c>
      <c r="M112" s="125">
        <f>TabProjet[[#This Row],[Début]]+(TabProjet[[#This Row],[Deadline]]-TabProjet[[#This Row],[Début]])*TabProjet[[#This Row],[Progression]]</f>
        <v>44965</v>
      </c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</row>
    <row r="113" spans="1:71" x14ac:dyDescent="0.25">
      <c r="A113" s="119" t="s">
        <v>508</v>
      </c>
      <c r="B113" s="104">
        <v>2</v>
      </c>
      <c r="C113" s="120" t="s">
        <v>637</v>
      </c>
      <c r="D113" s="121" t="s">
        <v>115</v>
      </c>
      <c r="E113" s="122" t="s">
        <v>456</v>
      </c>
      <c r="F113" s="127" t="s">
        <v>665</v>
      </c>
      <c r="G113" s="37" t="s">
        <v>16</v>
      </c>
      <c r="H113" s="37"/>
      <c r="I113" s="124">
        <v>44965</v>
      </c>
      <c r="J113" s="123">
        <v>0</v>
      </c>
      <c r="K11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44965</v>
      </c>
      <c r="L113" s="126">
        <v>0</v>
      </c>
      <c r="M113" s="125">
        <f>TabProjet[[#This Row],[Début]]+(TabProjet[[#This Row],[Deadline]]-TabProjet[[#This Row],[Début]])*TabProjet[[#This Row],[Progression]]</f>
        <v>44965</v>
      </c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</row>
    <row r="114" spans="1:71" x14ac:dyDescent="0.25">
      <c r="A114" s="119" t="s">
        <v>508</v>
      </c>
      <c r="B114" s="104">
        <v>2</v>
      </c>
      <c r="C114" s="120" t="s">
        <v>638</v>
      </c>
      <c r="D114" s="121" t="s">
        <v>116</v>
      </c>
      <c r="E114" s="122" t="s">
        <v>456</v>
      </c>
      <c r="F114" s="127" t="s">
        <v>666</v>
      </c>
      <c r="G114" s="37" t="s">
        <v>88</v>
      </c>
      <c r="H114" s="37"/>
      <c r="I114" s="124">
        <v>44964</v>
      </c>
      <c r="J114" s="123">
        <v>0</v>
      </c>
      <c r="K11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44964</v>
      </c>
      <c r="L114" s="126">
        <v>0</v>
      </c>
      <c r="M114" s="125">
        <f>TabProjet[[#This Row],[Début]]+(TabProjet[[#This Row],[Deadline]]-TabProjet[[#This Row],[Début]])*TabProjet[[#This Row],[Progression]]</f>
        <v>44964</v>
      </c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</row>
    <row r="115" spans="1:71" x14ac:dyDescent="0.25">
      <c r="A115" s="119" t="s">
        <v>508</v>
      </c>
      <c r="B115" s="104">
        <v>2</v>
      </c>
      <c r="C115" s="120" t="s">
        <v>639</v>
      </c>
      <c r="D115" s="121" t="s">
        <v>117</v>
      </c>
      <c r="E115" s="122" t="s">
        <v>456</v>
      </c>
      <c r="F115" s="127" t="s">
        <v>638</v>
      </c>
      <c r="G115" s="37" t="s">
        <v>670</v>
      </c>
      <c r="H115" s="37" t="s">
        <v>240</v>
      </c>
      <c r="I115" s="124">
        <v>44961</v>
      </c>
      <c r="J115" s="123">
        <v>0</v>
      </c>
      <c r="K11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44963</v>
      </c>
      <c r="L115" s="126">
        <v>0</v>
      </c>
      <c r="M115" s="125">
        <f>TabProjet[[#This Row],[Début]]+(TabProjet[[#This Row],[Deadline]]-TabProjet[[#This Row],[Début]])*TabProjet[[#This Row],[Progression]]</f>
        <v>44961</v>
      </c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</row>
    <row r="116" spans="1:71" x14ac:dyDescent="0.25">
      <c r="A116" s="119" t="s">
        <v>508</v>
      </c>
      <c r="B116" s="104">
        <v>2</v>
      </c>
      <c r="C116" s="120" t="s">
        <v>640</v>
      </c>
      <c r="D116" s="121" t="s">
        <v>118</v>
      </c>
      <c r="E116" s="122" t="s">
        <v>456</v>
      </c>
      <c r="F116" s="127" t="s">
        <v>639</v>
      </c>
      <c r="G116" s="37" t="s">
        <v>671</v>
      </c>
      <c r="H116" s="37"/>
      <c r="I116" s="124">
        <v>44960</v>
      </c>
      <c r="J116" s="123">
        <v>0</v>
      </c>
      <c r="K11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44960</v>
      </c>
      <c r="L116" s="126">
        <v>0</v>
      </c>
      <c r="M116" s="125">
        <f>TabProjet[[#This Row],[Début]]+(TabProjet[[#This Row],[Deadline]]-TabProjet[[#This Row],[Début]])*TabProjet[[#This Row],[Progression]]</f>
        <v>44960</v>
      </c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</row>
    <row r="117" spans="1:71" ht="30" x14ac:dyDescent="0.25">
      <c r="A117" s="119" t="s">
        <v>508</v>
      </c>
      <c r="B117" s="104">
        <v>2</v>
      </c>
      <c r="C117" s="120" t="s">
        <v>641</v>
      </c>
      <c r="D117" s="121" t="s">
        <v>119</v>
      </c>
      <c r="E117" s="122" t="s">
        <v>456</v>
      </c>
      <c r="F117" s="127" t="s">
        <v>640</v>
      </c>
      <c r="G117" s="37" t="s">
        <v>23</v>
      </c>
      <c r="H117" s="37"/>
      <c r="I117" s="124">
        <v>44959</v>
      </c>
      <c r="J117" s="123">
        <v>38</v>
      </c>
      <c r="K11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17" s="126">
        <v>0</v>
      </c>
      <c r="M117" s="125">
        <f>TabProjet[[#This Row],[Début]]+(TabProjet[[#This Row],[Deadline]]-TabProjet[[#This Row],[Début]])*TabProjet[[#This Row],[Progression]]</f>
        <v>44959</v>
      </c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</row>
    <row r="118" spans="1:71" ht="30" x14ac:dyDescent="0.25">
      <c r="A118" s="119" t="s">
        <v>508</v>
      </c>
      <c r="B118" s="104">
        <v>2</v>
      </c>
      <c r="C118" s="120" t="s">
        <v>642</v>
      </c>
      <c r="D118" s="121" t="s">
        <v>119</v>
      </c>
      <c r="E118" s="122" t="s">
        <v>456</v>
      </c>
      <c r="F118" s="127" t="s">
        <v>640</v>
      </c>
      <c r="G118" s="37" t="s">
        <v>19</v>
      </c>
      <c r="H118" s="37"/>
      <c r="I118" s="124">
        <v>44959</v>
      </c>
      <c r="J118" s="123">
        <v>38</v>
      </c>
      <c r="K11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18" s="126">
        <v>0</v>
      </c>
      <c r="M118" s="125">
        <f>TabProjet[[#This Row],[Début]]+(TabProjet[[#This Row],[Deadline]]-TabProjet[[#This Row],[Début]])*TabProjet[[#This Row],[Progression]]</f>
        <v>44959</v>
      </c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</row>
    <row r="119" spans="1:71" ht="30" x14ac:dyDescent="0.25">
      <c r="A119" s="119" t="s">
        <v>508</v>
      </c>
      <c r="B119" s="104">
        <v>2</v>
      </c>
      <c r="C119" s="120" t="s">
        <v>643</v>
      </c>
      <c r="D119" s="121" t="s">
        <v>119</v>
      </c>
      <c r="E119" s="122" t="s">
        <v>456</v>
      </c>
      <c r="F119" s="127" t="s">
        <v>640</v>
      </c>
      <c r="G119" s="37" t="s">
        <v>18</v>
      </c>
      <c r="H119" s="37"/>
      <c r="I119" s="124">
        <v>44959</v>
      </c>
      <c r="J119" s="123">
        <v>38</v>
      </c>
      <c r="K11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19" s="126">
        <v>0</v>
      </c>
      <c r="M119" s="125">
        <f>TabProjet[[#This Row],[Début]]+(TabProjet[[#This Row],[Deadline]]-TabProjet[[#This Row],[Début]])*TabProjet[[#This Row],[Progression]]</f>
        <v>44959</v>
      </c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</row>
    <row r="120" spans="1:71" ht="30" x14ac:dyDescent="0.25">
      <c r="A120" s="119" t="s">
        <v>508</v>
      </c>
      <c r="B120" s="104">
        <v>2</v>
      </c>
      <c r="C120" s="120" t="s">
        <v>644</v>
      </c>
      <c r="D120" s="121" t="s">
        <v>119</v>
      </c>
      <c r="E120" s="122" t="s">
        <v>456</v>
      </c>
      <c r="F120" s="127" t="s">
        <v>640</v>
      </c>
      <c r="G120" s="37" t="s">
        <v>20</v>
      </c>
      <c r="H120" s="37"/>
      <c r="I120" s="124">
        <v>44959</v>
      </c>
      <c r="J120" s="123">
        <v>38</v>
      </c>
      <c r="K12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0" s="126">
        <v>0</v>
      </c>
      <c r="M120" s="125">
        <f>TabProjet[[#This Row],[Début]]+(TabProjet[[#This Row],[Deadline]]-TabProjet[[#This Row],[Début]])*TabProjet[[#This Row],[Progression]]</f>
        <v>44959</v>
      </c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</row>
    <row r="121" spans="1:71" ht="30" x14ac:dyDescent="0.25">
      <c r="A121" s="119" t="s">
        <v>508</v>
      </c>
      <c r="B121" s="104">
        <v>2</v>
      </c>
      <c r="C121" s="120" t="s">
        <v>645</v>
      </c>
      <c r="D121" s="121" t="s">
        <v>119</v>
      </c>
      <c r="E121" s="122" t="s">
        <v>456</v>
      </c>
      <c r="F121" s="127" t="s">
        <v>640</v>
      </c>
      <c r="G121" s="37" t="s">
        <v>12</v>
      </c>
      <c r="H121" s="37"/>
      <c r="I121" s="124">
        <v>44959</v>
      </c>
      <c r="J121" s="123">
        <v>38</v>
      </c>
      <c r="K12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1" s="126">
        <v>0</v>
      </c>
      <c r="M121" s="125">
        <f>TabProjet[[#This Row],[Début]]+(TabProjet[[#This Row],[Deadline]]-TabProjet[[#This Row],[Début]])*TabProjet[[#This Row],[Progression]]</f>
        <v>44959</v>
      </c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37"/>
      <c r="BS121" s="37"/>
    </row>
    <row r="122" spans="1:71" ht="30" x14ac:dyDescent="0.25">
      <c r="A122" s="119" t="s">
        <v>508</v>
      </c>
      <c r="B122" s="104">
        <v>2</v>
      </c>
      <c r="C122" s="120" t="s">
        <v>646</v>
      </c>
      <c r="D122" s="121" t="s">
        <v>119</v>
      </c>
      <c r="E122" s="122" t="s">
        <v>456</v>
      </c>
      <c r="F122" s="127" t="s">
        <v>640</v>
      </c>
      <c r="G122" s="37" t="s">
        <v>73</v>
      </c>
      <c r="H122" s="37"/>
      <c r="I122" s="124">
        <v>44959</v>
      </c>
      <c r="J122" s="123">
        <v>38</v>
      </c>
      <c r="K12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2" s="126">
        <v>0</v>
      </c>
      <c r="M122" s="125">
        <f>TabProjet[[#This Row],[Début]]+(TabProjet[[#This Row],[Deadline]]-TabProjet[[#This Row],[Début]])*TabProjet[[#This Row],[Progression]]</f>
        <v>44959</v>
      </c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</row>
    <row r="123" spans="1:71" ht="30" x14ac:dyDescent="0.25">
      <c r="A123" s="119" t="s">
        <v>508</v>
      </c>
      <c r="B123" s="104">
        <v>2</v>
      </c>
      <c r="C123" s="120" t="s">
        <v>647</v>
      </c>
      <c r="D123" s="121" t="s">
        <v>119</v>
      </c>
      <c r="E123" s="122" t="s">
        <v>456</v>
      </c>
      <c r="F123" s="127" t="s">
        <v>640</v>
      </c>
      <c r="G123" s="37" t="s">
        <v>17</v>
      </c>
      <c r="H123" s="37"/>
      <c r="I123" s="124">
        <v>44959</v>
      </c>
      <c r="J123" s="123">
        <v>38</v>
      </c>
      <c r="K12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3" s="126">
        <v>0</v>
      </c>
      <c r="M123" s="125">
        <f>TabProjet[[#This Row],[Début]]+(TabProjet[[#This Row],[Deadline]]-TabProjet[[#This Row],[Début]])*TabProjet[[#This Row],[Progression]]</f>
        <v>44959</v>
      </c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</row>
    <row r="124" spans="1:71" ht="30" x14ac:dyDescent="0.25">
      <c r="A124" s="119" t="s">
        <v>508</v>
      </c>
      <c r="B124" s="104">
        <v>2</v>
      </c>
      <c r="C124" s="120" t="s">
        <v>648</v>
      </c>
      <c r="D124" s="121" t="s">
        <v>119</v>
      </c>
      <c r="E124" s="122" t="s">
        <v>456</v>
      </c>
      <c r="F124" s="127" t="s">
        <v>640</v>
      </c>
      <c r="G124" s="37" t="s">
        <v>15</v>
      </c>
      <c r="H124" s="37"/>
      <c r="I124" s="124">
        <v>44959</v>
      </c>
      <c r="J124" s="123">
        <v>38</v>
      </c>
      <c r="K12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4" s="126">
        <v>0</v>
      </c>
      <c r="M124" s="125">
        <f>TabProjet[[#This Row],[Début]]+(TabProjet[[#This Row],[Deadline]]-TabProjet[[#This Row],[Début]])*TabProjet[[#This Row],[Progression]]</f>
        <v>44959</v>
      </c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</row>
    <row r="125" spans="1:71" ht="30" x14ac:dyDescent="0.25">
      <c r="A125" s="119" t="s">
        <v>508</v>
      </c>
      <c r="B125" s="104">
        <v>2</v>
      </c>
      <c r="C125" s="120" t="s">
        <v>649</v>
      </c>
      <c r="D125" s="121" t="s">
        <v>119</v>
      </c>
      <c r="E125" s="122" t="s">
        <v>456</v>
      </c>
      <c r="F125" s="127" t="s">
        <v>640</v>
      </c>
      <c r="G125" s="37" t="s">
        <v>81</v>
      </c>
      <c r="H125" s="37"/>
      <c r="I125" s="124">
        <v>44959</v>
      </c>
      <c r="J125" s="123">
        <v>38</v>
      </c>
      <c r="K12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5" s="126">
        <v>0</v>
      </c>
      <c r="M125" s="125">
        <f>TabProjet[[#This Row],[Début]]+(TabProjet[[#This Row],[Deadline]]-TabProjet[[#This Row],[Début]])*TabProjet[[#This Row],[Progression]]</f>
        <v>44959</v>
      </c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</row>
    <row r="126" spans="1:71" ht="30" x14ac:dyDescent="0.25">
      <c r="A126" s="119" t="s">
        <v>508</v>
      </c>
      <c r="B126" s="104">
        <v>2</v>
      </c>
      <c r="C126" s="120" t="s">
        <v>650</v>
      </c>
      <c r="D126" s="121" t="s">
        <v>119</v>
      </c>
      <c r="E126" s="122" t="s">
        <v>456</v>
      </c>
      <c r="F126" s="127" t="s">
        <v>640</v>
      </c>
      <c r="G126" s="37" t="s">
        <v>16</v>
      </c>
      <c r="H126" s="37"/>
      <c r="I126" s="124">
        <v>44959</v>
      </c>
      <c r="J126" s="123">
        <v>38</v>
      </c>
      <c r="K12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6" s="126">
        <v>0</v>
      </c>
      <c r="M126" s="125">
        <f>TabProjet[[#This Row],[Début]]+(TabProjet[[#This Row],[Deadline]]-TabProjet[[#This Row],[Début]])*TabProjet[[#This Row],[Progression]]</f>
        <v>44959</v>
      </c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</row>
    <row r="127" spans="1:71" ht="30" x14ac:dyDescent="0.25">
      <c r="A127" s="119" t="s">
        <v>508</v>
      </c>
      <c r="B127" s="104">
        <v>2</v>
      </c>
      <c r="C127" s="120" t="s">
        <v>651</v>
      </c>
      <c r="D127" s="121" t="s">
        <v>119</v>
      </c>
      <c r="E127" s="122" t="s">
        <v>456</v>
      </c>
      <c r="F127" s="127" t="s">
        <v>640</v>
      </c>
      <c r="G127" s="37" t="s">
        <v>14</v>
      </c>
      <c r="H127" s="37"/>
      <c r="I127" s="124">
        <v>44959</v>
      </c>
      <c r="J127" s="123">
        <v>38</v>
      </c>
      <c r="K12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7" s="126">
        <v>0</v>
      </c>
      <c r="M127" s="125">
        <f>TabProjet[[#This Row],[Début]]+(TabProjet[[#This Row],[Deadline]]-TabProjet[[#This Row],[Début]])*TabProjet[[#This Row],[Progression]]</f>
        <v>44959</v>
      </c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</row>
    <row r="128" spans="1:71" ht="30" x14ac:dyDescent="0.25">
      <c r="A128" s="119" t="s">
        <v>508</v>
      </c>
      <c r="B128" s="104">
        <v>2</v>
      </c>
      <c r="C128" s="120" t="s">
        <v>652</v>
      </c>
      <c r="D128" s="121" t="s">
        <v>119</v>
      </c>
      <c r="E128" s="122" t="s">
        <v>456</v>
      </c>
      <c r="F128" s="127" t="s">
        <v>640</v>
      </c>
      <c r="G128" s="37" t="s">
        <v>54</v>
      </c>
      <c r="H128" s="37"/>
      <c r="I128" s="124">
        <v>44959</v>
      </c>
      <c r="J128" s="123">
        <v>38</v>
      </c>
      <c r="K12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8" s="126">
        <v>0</v>
      </c>
      <c r="M128" s="125">
        <f>TabProjet[[#This Row],[Début]]+(TabProjet[[#This Row],[Deadline]]-TabProjet[[#This Row],[Début]])*TabProjet[[#This Row],[Progression]]</f>
        <v>44959</v>
      </c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</row>
    <row r="129" spans="1:71" ht="30" x14ac:dyDescent="0.25">
      <c r="A129" s="119" t="s">
        <v>508</v>
      </c>
      <c r="B129" s="104">
        <v>2</v>
      </c>
      <c r="C129" s="120" t="s">
        <v>653</v>
      </c>
      <c r="D129" s="121" t="s">
        <v>119</v>
      </c>
      <c r="E129" s="122" t="s">
        <v>456</v>
      </c>
      <c r="F129" s="127" t="s">
        <v>640</v>
      </c>
      <c r="G129" s="37" t="s">
        <v>11</v>
      </c>
      <c r="H129" s="37"/>
      <c r="I129" s="124">
        <v>44959</v>
      </c>
      <c r="J129" s="123">
        <v>38</v>
      </c>
      <c r="K12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29" s="126">
        <v>0</v>
      </c>
      <c r="M129" s="125">
        <f>TabProjet[[#This Row],[Début]]+(TabProjet[[#This Row],[Deadline]]-TabProjet[[#This Row],[Début]])*TabProjet[[#This Row],[Progression]]</f>
        <v>44959</v>
      </c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</row>
    <row r="130" spans="1:71" ht="30" x14ac:dyDescent="0.25">
      <c r="A130" s="119" t="s">
        <v>508</v>
      </c>
      <c r="B130" s="104">
        <v>2</v>
      </c>
      <c r="C130" s="120" t="s">
        <v>654</v>
      </c>
      <c r="D130" s="121" t="s">
        <v>119</v>
      </c>
      <c r="E130" s="122" t="s">
        <v>456</v>
      </c>
      <c r="F130" s="127" t="s">
        <v>640</v>
      </c>
      <c r="G130" s="37" t="s">
        <v>22</v>
      </c>
      <c r="H130" s="37"/>
      <c r="I130" s="124">
        <v>44959</v>
      </c>
      <c r="J130" s="123">
        <v>38</v>
      </c>
      <c r="K13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0" s="126">
        <v>0</v>
      </c>
      <c r="M130" s="125">
        <f>TabProjet[[#This Row],[Début]]+(TabProjet[[#This Row],[Deadline]]-TabProjet[[#This Row],[Début]])*TabProjet[[#This Row],[Progression]]</f>
        <v>44959</v>
      </c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</row>
    <row r="131" spans="1:71" ht="30" x14ac:dyDescent="0.25">
      <c r="A131" s="119" t="s">
        <v>508</v>
      </c>
      <c r="B131" s="104">
        <v>2</v>
      </c>
      <c r="C131" s="120" t="s">
        <v>655</v>
      </c>
      <c r="D131" s="121" t="s">
        <v>119</v>
      </c>
      <c r="E131" s="122" t="s">
        <v>456</v>
      </c>
      <c r="F131" s="127" t="s">
        <v>640</v>
      </c>
      <c r="G131" s="37" t="s">
        <v>10</v>
      </c>
      <c r="H131" s="37"/>
      <c r="I131" s="124">
        <v>44959</v>
      </c>
      <c r="J131" s="123">
        <v>38</v>
      </c>
      <c r="K13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1" s="126">
        <v>0</v>
      </c>
      <c r="M131" s="125">
        <f>TabProjet[[#This Row],[Début]]+(TabProjet[[#This Row],[Deadline]]-TabProjet[[#This Row],[Début]])*TabProjet[[#This Row],[Progression]]</f>
        <v>44959</v>
      </c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</row>
    <row r="132" spans="1:71" ht="30" x14ac:dyDescent="0.25">
      <c r="A132" s="119" t="s">
        <v>508</v>
      </c>
      <c r="B132" s="104">
        <v>2</v>
      </c>
      <c r="C132" s="120" t="s">
        <v>656</v>
      </c>
      <c r="D132" s="121" t="s">
        <v>119</v>
      </c>
      <c r="E132" s="122" t="s">
        <v>456</v>
      </c>
      <c r="F132" s="127" t="s">
        <v>640</v>
      </c>
      <c r="G132" s="37" t="s">
        <v>21</v>
      </c>
      <c r="H132" s="37"/>
      <c r="I132" s="124">
        <v>44959</v>
      </c>
      <c r="J132" s="123">
        <v>38</v>
      </c>
      <c r="K13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2" s="126">
        <v>0</v>
      </c>
      <c r="M132" s="125">
        <f>TabProjet[[#This Row],[Début]]+(TabProjet[[#This Row],[Deadline]]-TabProjet[[#This Row],[Début]])*TabProjet[[#This Row],[Progression]]</f>
        <v>44959</v>
      </c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</row>
    <row r="133" spans="1:71" x14ac:dyDescent="0.25">
      <c r="A133" s="119" t="s">
        <v>508</v>
      </c>
      <c r="B133" s="104">
        <v>2</v>
      </c>
      <c r="C133" s="120" t="s">
        <v>657</v>
      </c>
      <c r="D133" s="121" t="s">
        <v>120</v>
      </c>
      <c r="E133" s="122" t="s">
        <v>456</v>
      </c>
      <c r="F133" s="127" t="s">
        <v>640</v>
      </c>
      <c r="G133" s="37" t="s">
        <v>81</v>
      </c>
      <c r="H133" s="37"/>
      <c r="I133" s="124">
        <v>44959</v>
      </c>
      <c r="J133" s="123">
        <v>38</v>
      </c>
      <c r="K13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3" s="126">
        <v>0</v>
      </c>
      <c r="M133" s="125">
        <f>TabProjet[[#This Row],[Début]]+(TabProjet[[#This Row],[Deadline]]-TabProjet[[#This Row],[Début]])*TabProjet[[#This Row],[Progression]]</f>
        <v>44959</v>
      </c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</row>
    <row r="134" spans="1:71" x14ac:dyDescent="0.25">
      <c r="A134" s="119" t="s">
        <v>508</v>
      </c>
      <c r="B134" s="104">
        <v>2</v>
      </c>
      <c r="C134" s="120" t="s">
        <v>658</v>
      </c>
      <c r="D134" s="121" t="s">
        <v>120</v>
      </c>
      <c r="E134" s="122" t="s">
        <v>456</v>
      </c>
      <c r="F134" s="127" t="s">
        <v>640</v>
      </c>
      <c r="G134" s="37" t="s">
        <v>16</v>
      </c>
      <c r="H134" s="37"/>
      <c r="I134" s="124">
        <v>44959</v>
      </c>
      <c r="J134" s="123">
        <v>38</v>
      </c>
      <c r="K13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4" s="126">
        <v>0</v>
      </c>
      <c r="M134" s="125">
        <f>TabProjet[[#This Row],[Début]]+(TabProjet[[#This Row],[Deadline]]-TabProjet[[#This Row],[Début]])*TabProjet[[#This Row],[Progression]]</f>
        <v>44959</v>
      </c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</row>
    <row r="135" spans="1:71" x14ac:dyDescent="0.25">
      <c r="A135" s="119" t="s">
        <v>508</v>
      </c>
      <c r="B135" s="104">
        <v>2</v>
      </c>
      <c r="C135" s="120" t="s">
        <v>659</v>
      </c>
      <c r="D135" s="121" t="s">
        <v>121</v>
      </c>
      <c r="E135" s="122" t="s">
        <v>456</v>
      </c>
      <c r="F135" s="127" t="s">
        <v>640</v>
      </c>
      <c r="G135" s="37" t="s">
        <v>88</v>
      </c>
      <c r="H135" s="37"/>
      <c r="I135" s="124">
        <v>44959</v>
      </c>
      <c r="J135" s="123">
        <v>38</v>
      </c>
      <c r="K13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45012</v>
      </c>
      <c r="L135" s="126">
        <v>0</v>
      </c>
      <c r="M135" s="125">
        <f>TabProjet[[#This Row],[Début]]+(TabProjet[[#This Row],[Deadline]]-TabProjet[[#This Row],[Début]])*TabProjet[[#This Row],[Progression]]</f>
        <v>44959</v>
      </c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</row>
    <row r="136" spans="1:71" x14ac:dyDescent="0.25">
      <c r="A136" s="119" t="s">
        <v>508</v>
      </c>
      <c r="B136" s="104">
        <v>2</v>
      </c>
      <c r="C136" s="120" t="s">
        <v>660</v>
      </c>
      <c r="D136" s="121" t="s">
        <v>241</v>
      </c>
      <c r="E136" s="122" t="s">
        <v>456</v>
      </c>
      <c r="F136" s="127" t="s">
        <v>667</v>
      </c>
      <c r="G136" s="37" t="s">
        <v>671</v>
      </c>
      <c r="H136" s="37"/>
      <c r="I136" s="124">
        <v>45010</v>
      </c>
      <c r="J136" s="123">
        <v>4</v>
      </c>
      <c r="K13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45015</v>
      </c>
      <c r="L136" s="126">
        <v>0</v>
      </c>
      <c r="M136" s="125">
        <f>TabProjet[[#This Row],[Début]]+(TabProjet[[#This Row],[Deadline]]-TabProjet[[#This Row],[Début]])*TabProjet[[#This Row],[Progression]]</f>
        <v>45010</v>
      </c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/>
    </row>
    <row r="137" spans="1:71" x14ac:dyDescent="0.25">
      <c r="A137" s="119" t="s">
        <v>508</v>
      </c>
      <c r="B137" s="104">
        <v>2</v>
      </c>
      <c r="C137" s="120" t="s">
        <v>661</v>
      </c>
      <c r="D137" s="121" t="s">
        <v>242</v>
      </c>
      <c r="E137" s="122" t="s">
        <v>456</v>
      </c>
      <c r="F137" s="127" t="s">
        <v>668</v>
      </c>
      <c r="G137" s="37" t="s">
        <v>671</v>
      </c>
      <c r="H137" s="37"/>
      <c r="I137" s="124">
        <v>45015</v>
      </c>
      <c r="J137" s="123">
        <v>4</v>
      </c>
      <c r="K13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45020</v>
      </c>
      <c r="L137" s="126">
        <v>0</v>
      </c>
      <c r="M137" s="125">
        <f>TabProjet[[#This Row],[Début]]+(TabProjet[[#This Row],[Deadline]]-TabProjet[[#This Row],[Début]])*TabProjet[[#This Row],[Progression]]</f>
        <v>45015</v>
      </c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</row>
    <row r="138" spans="1:71" x14ac:dyDescent="0.25">
      <c r="A138" s="119" t="s">
        <v>508</v>
      </c>
      <c r="B138" s="104">
        <v>2</v>
      </c>
      <c r="C138" s="120" t="s">
        <v>662</v>
      </c>
      <c r="D138" s="121" t="s">
        <v>122</v>
      </c>
      <c r="E138" s="122" t="s">
        <v>456</v>
      </c>
      <c r="F138" s="127" t="s">
        <v>669</v>
      </c>
      <c r="G138" s="37" t="s">
        <v>47</v>
      </c>
      <c r="H138" s="37" t="s">
        <v>201</v>
      </c>
      <c r="I138" s="124">
        <v>44933</v>
      </c>
      <c r="J138" s="123">
        <v>0</v>
      </c>
      <c r="K13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44935</v>
      </c>
      <c r="L138" s="126">
        <v>0</v>
      </c>
      <c r="M138" s="125">
        <f>TabProjet[[#This Row],[Début]]+(TabProjet[[#This Row],[Deadline]]-TabProjet[[#This Row],[Début]])*TabProjet[[#This Row],[Progression]]</f>
        <v>44933</v>
      </c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</row>
    <row r="139" spans="1:71" x14ac:dyDescent="0.25">
      <c r="A139" s="119" t="s">
        <v>508</v>
      </c>
      <c r="B139" s="104">
        <v>1</v>
      </c>
      <c r="C139" s="120" t="s">
        <v>499</v>
      </c>
      <c r="D139" s="121" t="s">
        <v>123</v>
      </c>
      <c r="E139" s="122"/>
      <c r="F139" s="123"/>
      <c r="G139" s="37"/>
      <c r="H139" s="37"/>
      <c r="I139" s="124">
        <v>45070</v>
      </c>
      <c r="J139" s="123">
        <v>128</v>
      </c>
      <c r="K139" s="124">
        <v>45084</v>
      </c>
      <c r="L139" s="126">
        <v>0</v>
      </c>
      <c r="M139" s="125">
        <f>TabProjet[[#This Row],[Début]]+(TabProjet[[#This Row],[Deadline]]-TabProjet[[#This Row],[Début]])*TabProjet[[#This Row],[Progression]]</f>
        <v>45070</v>
      </c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</row>
    <row r="140" spans="1:71" x14ac:dyDescent="0.25">
      <c r="A140" s="119" t="s">
        <v>508</v>
      </c>
      <c r="B140" s="104">
        <v>2</v>
      </c>
      <c r="C140" s="120" t="s">
        <v>500</v>
      </c>
      <c r="D140" s="121" t="s">
        <v>243</v>
      </c>
      <c r="E140" s="122" t="s">
        <v>456</v>
      </c>
      <c r="F140" s="127">
        <v>4</v>
      </c>
      <c r="G140" s="37" t="s">
        <v>54</v>
      </c>
      <c r="H140" s="37"/>
      <c r="I140" s="124">
        <v>45070</v>
      </c>
      <c r="J140" s="123">
        <v>10</v>
      </c>
      <c r="K14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0" s="126">
        <v>0</v>
      </c>
      <c r="M140" s="125">
        <f>TabProjet[[#This Row],[Début]]+(TabProjet[[#This Row],[Deadline]]-TabProjet[[#This Row],[Début]])*TabProjet[[#This Row],[Progression]]</f>
        <v>45070</v>
      </c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/>
      <c r="BS140" s="37"/>
    </row>
    <row r="141" spans="1:71" x14ac:dyDescent="0.25">
      <c r="A141" s="119" t="s">
        <v>508</v>
      </c>
      <c r="B141" s="104">
        <v>2</v>
      </c>
      <c r="C141" s="120" t="s">
        <v>501</v>
      </c>
      <c r="D141" s="121" t="s">
        <v>244</v>
      </c>
      <c r="E141" s="122" t="s">
        <v>456</v>
      </c>
      <c r="F141" s="127">
        <v>4</v>
      </c>
      <c r="G141" s="37" t="s">
        <v>11</v>
      </c>
      <c r="H141" s="37"/>
      <c r="I141" s="124">
        <v>45070</v>
      </c>
      <c r="J141" s="123">
        <v>10</v>
      </c>
      <c r="K14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1" s="126">
        <v>0</v>
      </c>
      <c r="M141" s="125">
        <f>TabProjet[[#This Row],[Début]]+(TabProjet[[#This Row],[Deadline]]-TabProjet[[#This Row],[Début]])*TabProjet[[#This Row],[Progression]]</f>
        <v>45070</v>
      </c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</row>
    <row r="142" spans="1:71" x14ac:dyDescent="0.25">
      <c r="A142" s="119" t="s">
        <v>508</v>
      </c>
      <c r="B142" s="104">
        <v>2</v>
      </c>
      <c r="C142" s="120" t="s">
        <v>502</v>
      </c>
      <c r="D142" s="121" t="s">
        <v>245</v>
      </c>
      <c r="E142" s="122" t="s">
        <v>456</v>
      </c>
      <c r="F142" s="127">
        <v>4</v>
      </c>
      <c r="G142" s="37" t="s">
        <v>22</v>
      </c>
      <c r="H142" s="37"/>
      <c r="I142" s="124">
        <v>45070</v>
      </c>
      <c r="J142" s="123">
        <v>10</v>
      </c>
      <c r="K14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2" s="126">
        <v>0</v>
      </c>
      <c r="M142" s="125">
        <f>TabProjet[[#This Row],[Début]]+(TabProjet[[#This Row],[Deadline]]-TabProjet[[#This Row],[Début]])*TabProjet[[#This Row],[Progression]]</f>
        <v>45070</v>
      </c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</row>
    <row r="143" spans="1:71" x14ac:dyDescent="0.25">
      <c r="A143" s="119" t="s">
        <v>508</v>
      </c>
      <c r="B143" s="104">
        <v>2</v>
      </c>
      <c r="C143" s="120" t="s">
        <v>503</v>
      </c>
      <c r="D143" s="121" t="s">
        <v>246</v>
      </c>
      <c r="E143" s="122" t="s">
        <v>456</v>
      </c>
      <c r="F143" s="127">
        <v>4</v>
      </c>
      <c r="G143" s="37" t="s">
        <v>10</v>
      </c>
      <c r="H143" s="37"/>
      <c r="I143" s="124">
        <v>45070</v>
      </c>
      <c r="J143" s="123">
        <v>10</v>
      </c>
      <c r="K14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3" s="126">
        <v>0</v>
      </c>
      <c r="M143" s="125">
        <f>TabProjet[[#This Row],[Début]]+(TabProjet[[#This Row],[Deadline]]-TabProjet[[#This Row],[Début]])*TabProjet[[#This Row],[Progression]]</f>
        <v>45070</v>
      </c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</row>
    <row r="144" spans="1:71" x14ac:dyDescent="0.25">
      <c r="A144" s="119" t="s">
        <v>508</v>
      </c>
      <c r="B144" s="104">
        <v>2</v>
      </c>
      <c r="C144" s="120" t="s">
        <v>672</v>
      </c>
      <c r="D144" s="121" t="s">
        <v>247</v>
      </c>
      <c r="E144" s="122" t="s">
        <v>456</v>
      </c>
      <c r="F144" s="127">
        <v>4</v>
      </c>
      <c r="G144" s="37" t="s">
        <v>21</v>
      </c>
      <c r="H144" s="37"/>
      <c r="I144" s="124">
        <v>45070</v>
      </c>
      <c r="J144" s="123">
        <v>10</v>
      </c>
      <c r="K144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4" s="126">
        <v>0</v>
      </c>
      <c r="M144" s="125">
        <f>TabProjet[[#This Row],[Début]]+(TabProjet[[#This Row],[Deadline]]-TabProjet[[#This Row],[Début]])*TabProjet[[#This Row],[Progression]]</f>
        <v>45070</v>
      </c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</row>
    <row r="145" spans="1:71" x14ac:dyDescent="0.25">
      <c r="A145" s="119" t="s">
        <v>508</v>
      </c>
      <c r="B145" s="104">
        <v>2</v>
      </c>
      <c r="C145" s="120" t="s">
        <v>673</v>
      </c>
      <c r="D145" s="121" t="s">
        <v>248</v>
      </c>
      <c r="E145" s="122" t="s">
        <v>456</v>
      </c>
      <c r="F145" s="127">
        <v>4</v>
      </c>
      <c r="G145" s="37" t="s">
        <v>54</v>
      </c>
      <c r="H145" s="37" t="s">
        <v>249</v>
      </c>
      <c r="I145" s="124">
        <v>45070</v>
      </c>
      <c r="J145" s="123">
        <v>10</v>
      </c>
      <c r="K145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5" s="126">
        <v>0</v>
      </c>
      <c r="M145" s="125">
        <f>TabProjet[[#This Row],[Début]]+(TabProjet[[#This Row],[Deadline]]-TabProjet[[#This Row],[Début]])*TabProjet[[#This Row],[Progression]]</f>
        <v>45070</v>
      </c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</row>
    <row r="146" spans="1:71" x14ac:dyDescent="0.25">
      <c r="A146" s="119" t="s">
        <v>508</v>
      </c>
      <c r="B146" s="104">
        <v>2</v>
      </c>
      <c r="C146" s="120" t="s">
        <v>674</v>
      </c>
      <c r="D146" s="121" t="s">
        <v>250</v>
      </c>
      <c r="E146" s="122" t="s">
        <v>456</v>
      </c>
      <c r="F146" s="127">
        <v>4</v>
      </c>
      <c r="G146" s="37" t="s">
        <v>11</v>
      </c>
      <c r="H146" s="37" t="s">
        <v>249</v>
      </c>
      <c r="I146" s="124">
        <v>45070</v>
      </c>
      <c r="J146" s="123">
        <v>10</v>
      </c>
      <c r="K146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6" s="126">
        <v>0</v>
      </c>
      <c r="M146" s="125">
        <f>TabProjet[[#This Row],[Début]]+(TabProjet[[#This Row],[Deadline]]-TabProjet[[#This Row],[Début]])*TabProjet[[#This Row],[Progression]]</f>
        <v>45070</v>
      </c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</row>
    <row r="147" spans="1:71" x14ac:dyDescent="0.25">
      <c r="A147" s="119" t="s">
        <v>508</v>
      </c>
      <c r="B147" s="104">
        <v>2</v>
      </c>
      <c r="C147" s="120" t="s">
        <v>675</v>
      </c>
      <c r="D147" s="121" t="s">
        <v>251</v>
      </c>
      <c r="E147" s="122" t="s">
        <v>456</v>
      </c>
      <c r="F147" s="127">
        <v>4</v>
      </c>
      <c r="G147" s="37" t="s">
        <v>22</v>
      </c>
      <c r="H147" s="37" t="s">
        <v>249</v>
      </c>
      <c r="I147" s="124">
        <v>45070</v>
      </c>
      <c r="J147" s="123">
        <v>10</v>
      </c>
      <c r="K147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7" s="126">
        <v>0</v>
      </c>
      <c r="M147" s="125">
        <f>TabProjet[[#This Row],[Début]]+(TabProjet[[#This Row],[Deadline]]-TabProjet[[#This Row],[Début]])*TabProjet[[#This Row],[Progression]]</f>
        <v>45070</v>
      </c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37"/>
      <c r="BS147" s="37"/>
    </row>
    <row r="148" spans="1:71" x14ac:dyDescent="0.25">
      <c r="A148" s="119" t="s">
        <v>508</v>
      </c>
      <c r="B148" s="104">
        <v>2</v>
      </c>
      <c r="C148" s="120" t="s">
        <v>676</v>
      </c>
      <c r="D148" s="121" t="s">
        <v>252</v>
      </c>
      <c r="E148" s="122" t="s">
        <v>456</v>
      </c>
      <c r="F148" s="127">
        <v>4</v>
      </c>
      <c r="G148" s="37" t="s">
        <v>10</v>
      </c>
      <c r="H148" s="37" t="s">
        <v>249</v>
      </c>
      <c r="I148" s="124">
        <v>45070</v>
      </c>
      <c r="J148" s="123">
        <v>10</v>
      </c>
      <c r="K148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8" s="126">
        <v>0</v>
      </c>
      <c r="M148" s="125">
        <f>TabProjet[[#This Row],[Début]]+(TabProjet[[#This Row],[Deadline]]-TabProjet[[#This Row],[Début]])*TabProjet[[#This Row],[Progression]]</f>
        <v>45070</v>
      </c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</row>
    <row r="149" spans="1:71" x14ac:dyDescent="0.25">
      <c r="A149" s="119" t="s">
        <v>508</v>
      </c>
      <c r="B149" s="104">
        <v>2</v>
      </c>
      <c r="C149" s="120" t="s">
        <v>677</v>
      </c>
      <c r="D149" s="121" t="s">
        <v>253</v>
      </c>
      <c r="E149" s="122" t="s">
        <v>456</v>
      </c>
      <c r="F149" s="127">
        <v>4</v>
      </c>
      <c r="G149" s="37" t="s">
        <v>21</v>
      </c>
      <c r="H149" s="37" t="s">
        <v>249</v>
      </c>
      <c r="I149" s="124">
        <v>45070</v>
      </c>
      <c r="J149" s="123">
        <v>10</v>
      </c>
      <c r="K149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49" s="126">
        <v>0</v>
      </c>
      <c r="M149" s="125">
        <f>TabProjet[[#This Row],[Début]]+(TabProjet[[#This Row],[Deadline]]-TabProjet[[#This Row],[Début]])*TabProjet[[#This Row],[Progression]]</f>
        <v>45070</v>
      </c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37"/>
      <c r="BS149" s="37"/>
    </row>
    <row r="150" spans="1:71" x14ac:dyDescent="0.25">
      <c r="A150" s="119" t="s">
        <v>508</v>
      </c>
      <c r="B150" s="104">
        <v>2</v>
      </c>
      <c r="C150" s="120" t="s">
        <v>678</v>
      </c>
      <c r="D150" s="121" t="s">
        <v>124</v>
      </c>
      <c r="E150" s="122" t="s">
        <v>456</v>
      </c>
      <c r="F150" s="127">
        <v>4</v>
      </c>
      <c r="G150" s="37" t="s">
        <v>47</v>
      </c>
      <c r="H150" s="37"/>
      <c r="I150" s="124">
        <v>45070</v>
      </c>
      <c r="J150" s="123">
        <v>10</v>
      </c>
      <c r="K150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50" s="126">
        <v>0</v>
      </c>
      <c r="M150" s="125">
        <f>TabProjet[[#This Row],[Début]]+(TabProjet[[#This Row],[Deadline]]-TabProjet[[#This Row],[Début]])*TabProjet[[#This Row],[Progression]]</f>
        <v>45070</v>
      </c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  <c r="BP150" s="37"/>
      <c r="BQ150" s="37"/>
      <c r="BR150" s="37"/>
      <c r="BS150" s="37"/>
    </row>
    <row r="151" spans="1:71" x14ac:dyDescent="0.25">
      <c r="A151" s="119" t="s">
        <v>508</v>
      </c>
      <c r="B151" s="104">
        <v>2</v>
      </c>
      <c r="C151" s="120" t="s">
        <v>679</v>
      </c>
      <c r="D151" s="121" t="s">
        <v>125</v>
      </c>
      <c r="E151" s="122" t="s">
        <v>456</v>
      </c>
      <c r="F151" s="127">
        <v>4</v>
      </c>
      <c r="G151" s="37" t="s">
        <v>47</v>
      </c>
      <c r="H151" s="37"/>
      <c r="I151" s="124">
        <v>45070</v>
      </c>
      <c r="J151" s="123">
        <v>10</v>
      </c>
      <c r="K151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45084</v>
      </c>
      <c r="L151" s="126">
        <v>0</v>
      </c>
      <c r="M151" s="125">
        <f>TabProjet[[#This Row],[Début]]+(TabProjet[[#This Row],[Deadline]]-TabProjet[[#This Row],[Début]])*TabProjet[[#This Row],[Progression]]</f>
        <v>45070</v>
      </c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</row>
    <row r="152" spans="1:71" x14ac:dyDescent="0.25">
      <c r="A152" s="119" t="s">
        <v>508</v>
      </c>
      <c r="B152" s="104">
        <v>2</v>
      </c>
      <c r="C152" s="120" t="s">
        <v>680</v>
      </c>
      <c r="D152" s="121" t="s">
        <v>254</v>
      </c>
      <c r="E152" s="122" t="s">
        <v>456</v>
      </c>
      <c r="F152" s="127">
        <v>4</v>
      </c>
      <c r="G152" s="37" t="s">
        <v>13</v>
      </c>
      <c r="H152" s="37" t="s">
        <v>255</v>
      </c>
      <c r="I152" s="124">
        <v>45070</v>
      </c>
      <c r="J152" s="123">
        <v>8</v>
      </c>
      <c r="K152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45082</v>
      </c>
      <c r="L152" s="126">
        <v>0</v>
      </c>
      <c r="M152" s="125">
        <f>TabProjet[[#This Row],[Début]]+(TabProjet[[#This Row],[Deadline]]-TabProjet[[#This Row],[Début]])*TabProjet[[#This Row],[Progression]]</f>
        <v>45070</v>
      </c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37"/>
      <c r="BQ152" s="37"/>
      <c r="BR152" s="37"/>
      <c r="BS152" s="37"/>
    </row>
    <row r="153" spans="1:71" x14ac:dyDescent="0.25">
      <c r="A153" s="119" t="s">
        <v>508</v>
      </c>
      <c r="B153" s="104">
        <v>2</v>
      </c>
      <c r="C153" s="120" t="s">
        <v>681</v>
      </c>
      <c r="D153" s="121" t="s">
        <v>126</v>
      </c>
      <c r="E153" s="122" t="s">
        <v>456</v>
      </c>
      <c r="F153" s="127" t="s">
        <v>682</v>
      </c>
      <c r="G153" s="37" t="s">
        <v>671</v>
      </c>
      <c r="H153" s="37"/>
      <c r="I153" s="124">
        <v>45083</v>
      </c>
      <c r="J153" s="123">
        <v>0</v>
      </c>
      <c r="K153" s="124">
        <f>IF(TabProjet[[#This Row],[Début]]="","",WORKDAY(IF(OR(WEEKDAY(TabProjet[[#This Row],[Début]],1)=7,WEEKDAY(TabProjet[[#This Row],[Début]],1)=1,COUNTIF(TabOffDays[Date],TabProjet[[#This Row],[Début]])&gt;0),WORKDAY(TabProjet[[#This Row],[Début]],1,TabOffDays[Date]),TabProjet[[#This Row],[Début]]),ROUNDUP(TabProjet[[#This Row],[Charge en J]],0)-IF(TabProjet[[#This Row],[Charge en J]]&gt;0,1,0),TabOffDays[Date]))</f>
        <v>45083</v>
      </c>
      <c r="L153" s="126">
        <v>0</v>
      </c>
      <c r="M153" s="125">
        <f>TabProjet[[#This Row],[Début]]+(TabProjet[[#This Row],[Deadline]]-TabProjet[[#This Row],[Début]])*TabProjet[[#This Row],[Progression]]</f>
        <v>45083</v>
      </c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  <c r="BP153" s="37"/>
      <c r="BQ153" s="37"/>
      <c r="BR153" s="37"/>
      <c r="BS153" s="37"/>
    </row>
  </sheetData>
  <sheetProtection sheet="1" formatCells="0" formatColumns="0" formatRows="0" insertColumns="0" insertRows="0" insertHyperlinks="0" deleteColumns="0" deleteRows="0" sort="0" autoFilter="0" pivotTables="0"/>
  <mergeCells count="11">
    <mergeCell ref="O2:T2"/>
    <mergeCell ref="O3:T3"/>
    <mergeCell ref="AF4:AJ4"/>
    <mergeCell ref="E1:F1"/>
    <mergeCell ref="E2:F2"/>
    <mergeCell ref="U1:Y1"/>
    <mergeCell ref="U2:Y2"/>
    <mergeCell ref="U3:Y3"/>
    <mergeCell ref="I1:J1"/>
    <mergeCell ref="I2:J2"/>
    <mergeCell ref="O1:T1"/>
  </mergeCells>
  <phoneticPr fontId="1" type="noConversion"/>
  <conditionalFormatting sqref="C14:M14 C25:M25 C36:M153 C26:K35 M26:M35 C15:K24 M15:M24">
    <cfRule type="expression" dxfId="134" priority="23" stopIfTrue="1">
      <formula>$B14=1</formula>
    </cfRule>
  </conditionalFormatting>
  <conditionalFormatting sqref="N14:BQ153">
    <cfRule type="expression" dxfId="133" priority="10">
      <formula>AND(_xlfn.ISOWEEKNUM(TODAY())&gt;=N$9,_xlfn.ISOWEEKNUM(TODAY())&lt;O$9)</formula>
    </cfRule>
    <cfRule type="expression" dxfId="132" priority="16" stopIfTrue="1">
      <formula>OR(AND(N$8&gt;=$I14, $I14 &lt;&gt; "", N$8&lt;=$M14, $L14 &lt;&gt; 0, $E14 ="Done"), AND(YEAR($I14) = YEAR(N$8),_xlfn.ISOWEEKNUM(N$8) = _xlfn.ISOWEEKNUM($I14), $L14 &lt;&gt; 0, $E14 ="Done"))</formula>
    </cfRule>
    <cfRule type="expression" dxfId="131" priority="18" stopIfTrue="1">
      <formula>OR(AND(N$8&gt;=$I14, $I14 &lt;&gt; "", N$8&lt;=$M14, $L14 &lt;&gt; 0, $E14 ="In Hold"), AND(YEAR($I14) = YEAR(N$8),_xlfn.ISOWEEKNUM(N$8) = _xlfn.ISOWEEKNUM($I14), $L14 &lt;&gt; 0, $E14 ="In Hold"))</formula>
    </cfRule>
    <cfRule type="expression" dxfId="130" priority="20" stopIfTrue="1">
      <formula>OR(AND(N$8&gt;=$I14, $I14 &lt;&gt; "", N$8&lt;=$M14, $L14 &lt;&gt; 0, $E14 ="En progress"), AND(YEAR($I14) = YEAR(N$8),_xlfn.ISOWEEKNUM(N$8) = _xlfn.ISOWEEKNUM($I14), $L14 &lt;&gt; 0, $E14 ="En progress"))</formula>
    </cfRule>
    <cfRule type="expression" dxfId="129" priority="22" stopIfTrue="1">
      <formula>OR(AND(N$8&gt;=$I14, $I14 &lt;&gt; "", N$8&lt;=$M14, $L14 &lt;&gt; 0, $E14 ="TODO"), AND(YEAR($I14) = YEAR(N$8),_xlfn.ISOWEEKNUM(N$8) = _xlfn.ISOWEEKNUM($I14), $L14 &lt;&gt; 0, $E14 ="TODO"))</formula>
    </cfRule>
    <cfRule type="expression" dxfId="128" priority="24" stopIfTrue="1">
      <formula>OR(AND(N$8&gt;=$I14, $I14 &lt;&gt; "", N$8&lt;=$K14, $K14 &lt;&gt; "", $E14 ="TODO"), AND(YEAR($I14) = YEAR(N$8),_xlfn.ISOWEEKNUM(N$8) = _xlfn.ISOWEEKNUM($I14), $E14 ="TODO"))</formula>
    </cfRule>
    <cfRule type="expression" dxfId="127" priority="25" stopIfTrue="1">
      <formula>OR(AND(N$8&gt;=$I14, $I14 &lt;&gt; "", N$8&lt;=$K14, $K14 &lt;&gt; "", $E14 ="En progress"), AND(YEAR($I14) = YEAR(N$8),_xlfn.ISOWEEKNUM(N$8) = _xlfn.ISOWEEKNUM($I14), $E14 ="En progress"))</formula>
    </cfRule>
    <cfRule type="expression" dxfId="126" priority="26" stopIfTrue="1">
      <formula>OR(AND(N$8&gt;=$I14, $I14 &lt;&gt; "", N$8&lt;=$K14, $K14 &lt;&gt; "", $E14 ="In Hold"), AND(YEAR($I14) = YEAR(N$8),_xlfn.ISOWEEKNUM(N$8) = _xlfn.ISOWEEKNUM($I14), $E14 ="In Hold"))</formula>
    </cfRule>
    <cfRule type="expression" dxfId="125" priority="27" stopIfTrue="1">
      <formula>OR(AND(N$8&gt;=$I14, $I14 &lt;&gt; "", N$8&lt;=$K14, $K14 &lt;&gt; "", $E14 ="Done"), AND(YEAR($I14) = YEAR(N$8),_xlfn.ISOWEEKNUM(N$8) = _xlfn.ISOWEEKNUM($I14), $E14 ="Done"))</formula>
    </cfRule>
  </conditionalFormatting>
  <conditionalFormatting sqref="E14:E153">
    <cfRule type="expression" dxfId="124" priority="11">
      <formula>$E14="Done"</formula>
    </cfRule>
    <cfRule type="expression" dxfId="123" priority="12">
      <formula>$E14="In Hold"</formula>
    </cfRule>
    <cfRule type="expression" dxfId="122" priority="13">
      <formula>$E14="En progress"</formula>
    </cfRule>
    <cfRule type="expression" dxfId="121" priority="14">
      <formula>$E14="TODO"</formula>
    </cfRule>
  </conditionalFormatting>
  <conditionalFormatting sqref="A14:A153">
    <cfRule type="expression" dxfId="120" priority="5">
      <formula>$B14=4</formula>
    </cfRule>
    <cfRule type="expression" dxfId="119" priority="6">
      <formula>$B14=3</formula>
    </cfRule>
    <cfRule type="expression" dxfId="118" priority="7">
      <formula>$B14=2</formula>
    </cfRule>
    <cfRule type="expression" dxfId="117" priority="8">
      <formula>$B14=1</formula>
    </cfRule>
    <cfRule type="expression" dxfId="116" priority="9">
      <formula>$B14="M"</formula>
    </cfRule>
  </conditionalFormatting>
  <conditionalFormatting sqref="A14:K153">
    <cfRule type="expression" dxfId="115" priority="4" stopIfTrue="1">
      <formula>$B14="M"</formula>
    </cfRule>
  </conditionalFormatting>
  <conditionalFormatting sqref="L36:L153 L14:L25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{E3442B9B-03EE-4DA9-A3B1-48C01C470E9D}</x14:id>
        </ext>
      </extLst>
    </cfRule>
  </conditionalFormatting>
  <conditionalFormatting sqref="L26:L35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{0523C533-96F7-4BF0-B701-694E6FCCE2E1}</x14:id>
        </ext>
      </extLst>
    </cfRule>
  </conditionalFormatting>
  <dataValidations count="3">
    <dataValidation type="list" allowBlank="1" showInputMessage="1" showErrorMessage="1" sqref="E14:E153" xr:uid="{5290CA30-152B-4D77-AAAC-DFF26CD2A56B}">
      <formula1>INDIRECT("Tabtheme[Libellé]")</formula1>
    </dataValidation>
    <dataValidation type="list" allowBlank="1" showInputMessage="1" showErrorMessage="1" sqref="B14:B153" xr:uid="{9BFD73CB-52AA-4854-8672-637B25C1037A}">
      <formula1>"1,2,3,4,M"</formula1>
    </dataValidation>
    <dataValidation type="list" allowBlank="1" showInputMessage="1" showErrorMessage="1" sqref="G14:G153" xr:uid="{0DA1CA69-676C-420D-BC88-889102F0F47D}">
      <formula1>INDIRECT("tabRessources[Nom]")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442B9B-03EE-4DA9-A3B1-48C01C470E9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L36:L153 L14:L25</xm:sqref>
        </x14:conditionalFormatting>
        <x14:conditionalFormatting xmlns:xm="http://schemas.microsoft.com/office/excel/2006/main">
          <x14:cfRule type="dataBar" id="{0523C533-96F7-4BF0-B701-694E6FCCE2E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L26:L35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B0BA-AB6E-4157-BC58-597B17E80E75}">
  <sheetPr codeName="ShLangue"/>
  <dimension ref="A1:F184"/>
  <sheetViews>
    <sheetView showGridLines="0" topLeftCell="A159" workbookViewId="0">
      <selection activeCell="B167" sqref="B167"/>
    </sheetView>
  </sheetViews>
  <sheetFormatPr defaultColWidth="9.140625" defaultRowHeight="15" x14ac:dyDescent="0.25"/>
  <cols>
    <col min="1" max="1" width="66.28515625" bestFit="1" customWidth="1"/>
    <col min="2" max="2" width="57.28515625" bestFit="1" customWidth="1"/>
    <col min="6" max="6" width="15" customWidth="1"/>
  </cols>
  <sheetData>
    <row r="1" spans="1:6" x14ac:dyDescent="0.25">
      <c r="A1" s="1" t="s">
        <v>270</v>
      </c>
      <c r="B1" s="1" t="s">
        <v>271</v>
      </c>
      <c r="F1" t="s">
        <v>272</v>
      </c>
    </row>
    <row r="2" spans="1:6" x14ac:dyDescent="0.25">
      <c r="A2" s="51" t="s">
        <v>34</v>
      </c>
      <c r="B2" s="1" t="s">
        <v>275</v>
      </c>
      <c r="F2" t="s">
        <v>271</v>
      </c>
    </row>
    <row r="3" spans="1:6" x14ac:dyDescent="0.25">
      <c r="A3" s="52" t="s">
        <v>35</v>
      </c>
      <c r="B3" s="1" t="s">
        <v>276</v>
      </c>
      <c r="F3" t="s">
        <v>270</v>
      </c>
    </row>
    <row r="4" spans="1:6" x14ac:dyDescent="0.25">
      <c r="A4" s="51" t="s">
        <v>36</v>
      </c>
      <c r="B4" s="1" t="s">
        <v>277</v>
      </c>
    </row>
    <row r="5" spans="1:6" x14ac:dyDescent="0.25">
      <c r="A5" s="51" t="s">
        <v>92</v>
      </c>
      <c r="B5" s="1" t="s">
        <v>274</v>
      </c>
    </row>
    <row r="6" spans="1:6" x14ac:dyDescent="0.25">
      <c r="A6" s="51" t="s">
        <v>192</v>
      </c>
      <c r="B6" s="1" t="s">
        <v>279</v>
      </c>
    </row>
    <row r="7" spans="1:6" x14ac:dyDescent="0.25">
      <c r="A7" s="51" t="s">
        <v>90</v>
      </c>
      <c r="B7" s="1" t="s">
        <v>280</v>
      </c>
    </row>
    <row r="8" spans="1:6" x14ac:dyDescent="0.25">
      <c r="A8" s="51" t="s">
        <v>91</v>
      </c>
      <c r="B8" s="1" t="s">
        <v>273</v>
      </c>
    </row>
    <row r="9" spans="1:6" x14ac:dyDescent="0.25">
      <c r="A9" s="51" t="s">
        <v>301</v>
      </c>
      <c r="B9" s="1" t="s">
        <v>300</v>
      </c>
    </row>
    <row r="10" spans="1:6" x14ac:dyDescent="0.25">
      <c r="A10" s="51" t="s">
        <v>266</v>
      </c>
      <c r="B10" s="1" t="s">
        <v>281</v>
      </c>
    </row>
    <row r="11" spans="1:6" x14ac:dyDescent="0.25">
      <c r="A11" s="51" t="s">
        <v>267</v>
      </c>
      <c r="B11" s="1" t="s">
        <v>282</v>
      </c>
    </row>
    <row r="12" spans="1:6" x14ac:dyDescent="0.25">
      <c r="A12" s="51" t="s">
        <v>268</v>
      </c>
      <c r="B12" s="1" t="s">
        <v>283</v>
      </c>
    </row>
    <row r="13" spans="1:6" x14ac:dyDescent="0.25">
      <c r="A13" s="51" t="s">
        <v>40</v>
      </c>
      <c r="B13" s="1" t="s">
        <v>40</v>
      </c>
    </row>
    <row r="14" spans="1:6" x14ac:dyDescent="0.25">
      <c r="A14" s="51" t="s">
        <v>41</v>
      </c>
      <c r="B14" s="1" t="s">
        <v>284</v>
      </c>
    </row>
    <row r="15" spans="1:6" x14ac:dyDescent="0.25">
      <c r="A15" s="51" t="s">
        <v>42</v>
      </c>
      <c r="B15" s="1" t="s">
        <v>285</v>
      </c>
    </row>
    <row r="16" spans="1:6" x14ac:dyDescent="0.25">
      <c r="A16" s="51" t="s">
        <v>93</v>
      </c>
      <c r="B16" s="1" t="s">
        <v>286</v>
      </c>
    </row>
    <row r="17" spans="1:2" x14ac:dyDescent="0.25">
      <c r="A17" s="51" t="s">
        <v>190</v>
      </c>
      <c r="B17" s="1" t="s">
        <v>287</v>
      </c>
    </row>
    <row r="18" spans="1:2" x14ac:dyDescent="0.25">
      <c r="A18" s="51" t="s">
        <v>188</v>
      </c>
      <c r="B18" s="1" t="s">
        <v>288</v>
      </c>
    </row>
    <row r="19" spans="1:2" x14ac:dyDescent="0.25">
      <c r="A19" s="51" t="s">
        <v>189</v>
      </c>
      <c r="B19" s="1" t="s">
        <v>189</v>
      </c>
    </row>
    <row r="20" spans="1:2" x14ac:dyDescent="0.25">
      <c r="A20" s="51" t="s">
        <v>178</v>
      </c>
      <c r="B20" s="1" t="s">
        <v>289</v>
      </c>
    </row>
    <row r="21" spans="1:2" x14ac:dyDescent="0.25">
      <c r="A21" s="51" t="s">
        <v>179</v>
      </c>
      <c r="B21" s="1" t="s">
        <v>290</v>
      </c>
    </row>
    <row r="22" spans="1:2" x14ac:dyDescent="0.25">
      <c r="A22" s="51" t="s">
        <v>180</v>
      </c>
      <c r="B22" s="1" t="s">
        <v>291</v>
      </c>
    </row>
    <row r="23" spans="1:2" x14ac:dyDescent="0.25">
      <c r="A23" s="53">
        <v>16565</v>
      </c>
      <c r="B23" s="1" t="s">
        <v>292</v>
      </c>
    </row>
    <row r="24" spans="1:2" x14ac:dyDescent="0.25">
      <c r="A24" s="51" t="s">
        <v>181</v>
      </c>
      <c r="B24" s="1" t="s">
        <v>293</v>
      </c>
    </row>
    <row r="25" spans="1:2" x14ac:dyDescent="0.25">
      <c r="A25" s="51" t="s">
        <v>182</v>
      </c>
      <c r="B25" s="1" t="s">
        <v>294</v>
      </c>
    </row>
    <row r="26" spans="1:2" x14ac:dyDescent="0.25">
      <c r="A26" s="51" t="s">
        <v>183</v>
      </c>
      <c r="B26" s="1" t="s">
        <v>295</v>
      </c>
    </row>
    <row r="27" spans="1:2" x14ac:dyDescent="0.25">
      <c r="A27" s="51" t="s">
        <v>184</v>
      </c>
      <c r="B27" s="1" t="s">
        <v>296</v>
      </c>
    </row>
    <row r="28" spans="1:2" x14ac:dyDescent="0.25">
      <c r="A28" s="51" t="s">
        <v>185</v>
      </c>
      <c r="B28" s="1" t="s">
        <v>297</v>
      </c>
    </row>
    <row r="29" spans="1:2" x14ac:dyDescent="0.25">
      <c r="A29" s="51" t="s">
        <v>186</v>
      </c>
      <c r="B29" s="1" t="s">
        <v>298</v>
      </c>
    </row>
    <row r="30" spans="1:2" x14ac:dyDescent="0.25">
      <c r="A30" s="51" t="s">
        <v>187</v>
      </c>
      <c r="B30" s="1" t="s">
        <v>299</v>
      </c>
    </row>
    <row r="31" spans="1:2" x14ac:dyDescent="0.25">
      <c r="A31" s="51" t="s">
        <v>302</v>
      </c>
      <c r="B31" s="1" t="s">
        <v>302</v>
      </c>
    </row>
    <row r="32" spans="1:2" x14ac:dyDescent="0.25">
      <c r="A32" s="51" t="s">
        <v>263</v>
      </c>
      <c r="B32" s="1" t="s">
        <v>305</v>
      </c>
    </row>
    <row r="33" spans="1:2" x14ac:dyDescent="0.25">
      <c r="A33" s="52" t="s">
        <v>264</v>
      </c>
      <c r="B33" s="1" t="s">
        <v>306</v>
      </c>
    </row>
    <row r="34" spans="1:2" x14ac:dyDescent="0.25">
      <c r="A34" s="51" t="s">
        <v>303</v>
      </c>
      <c r="B34" s="1" t="s">
        <v>307</v>
      </c>
    </row>
    <row r="35" spans="1:2" x14ac:dyDescent="0.25">
      <c r="A35" s="52" t="s">
        <v>304</v>
      </c>
      <c r="B35" s="1" t="s">
        <v>308</v>
      </c>
    </row>
    <row r="36" spans="1:2" x14ac:dyDescent="0.25">
      <c r="A36" s="51" t="s">
        <v>48</v>
      </c>
      <c r="B36" s="1" t="s">
        <v>309</v>
      </c>
    </row>
    <row r="37" spans="1:2" x14ac:dyDescent="0.25">
      <c r="A37" s="51" t="s">
        <v>50</v>
      </c>
      <c r="B37" s="1" t="s">
        <v>50</v>
      </c>
    </row>
    <row r="38" spans="1:2" x14ac:dyDescent="0.25">
      <c r="A38" s="51" t="s">
        <v>52</v>
      </c>
      <c r="B38" s="1" t="s">
        <v>310</v>
      </c>
    </row>
    <row r="39" spans="1:2" x14ac:dyDescent="0.25">
      <c r="A39" s="51" t="s">
        <v>55</v>
      </c>
      <c r="B39" s="1" t="s">
        <v>311</v>
      </c>
    </row>
    <row r="40" spans="1:2" x14ac:dyDescent="0.25">
      <c r="A40" s="51" t="s">
        <v>57</v>
      </c>
      <c r="B40" s="1" t="s">
        <v>312</v>
      </c>
    </row>
    <row r="41" spans="1:2" x14ac:dyDescent="0.25">
      <c r="A41" s="51" t="s">
        <v>59</v>
      </c>
      <c r="B41" s="1" t="s">
        <v>313</v>
      </c>
    </row>
    <row r="42" spans="1:2" x14ac:dyDescent="0.25">
      <c r="A42" s="52" t="s">
        <v>61</v>
      </c>
      <c r="B42" s="1" t="s">
        <v>314</v>
      </c>
    </row>
    <row r="43" spans="1:2" x14ac:dyDescent="0.25">
      <c r="A43" s="51" t="s">
        <v>63</v>
      </c>
      <c r="B43" s="1" t="s">
        <v>315</v>
      </c>
    </row>
    <row r="44" spans="1:2" x14ac:dyDescent="0.25">
      <c r="A44" s="51" t="s">
        <v>65</v>
      </c>
      <c r="B44" s="1" t="s">
        <v>316</v>
      </c>
    </row>
    <row r="45" spans="1:2" x14ac:dyDescent="0.25">
      <c r="A45" s="52" t="s">
        <v>67</v>
      </c>
      <c r="B45" s="1" t="s">
        <v>317</v>
      </c>
    </row>
    <row r="46" spans="1:2" x14ac:dyDescent="0.25">
      <c r="A46" s="51" t="s">
        <v>69</v>
      </c>
      <c r="B46" s="1" t="s">
        <v>318</v>
      </c>
    </row>
    <row r="47" spans="1:2" x14ac:dyDescent="0.25">
      <c r="A47" s="52" t="s">
        <v>71</v>
      </c>
      <c r="B47" s="1" t="s">
        <v>319</v>
      </c>
    </row>
    <row r="48" spans="1:2" x14ac:dyDescent="0.25">
      <c r="A48" s="51" t="s">
        <v>75</v>
      </c>
      <c r="B48" s="1" t="s">
        <v>320</v>
      </c>
    </row>
    <row r="49" spans="1:2" x14ac:dyDescent="0.25">
      <c r="A49" s="51" t="s">
        <v>78</v>
      </c>
      <c r="B49" s="1" t="s">
        <v>321</v>
      </c>
    </row>
    <row r="50" spans="1:2" x14ac:dyDescent="0.25">
      <c r="A50" s="51" t="s">
        <v>82</v>
      </c>
      <c r="B50" s="1" t="s">
        <v>322</v>
      </c>
    </row>
    <row r="51" spans="1:2" x14ac:dyDescent="0.25">
      <c r="A51" s="51" t="s">
        <v>84</v>
      </c>
      <c r="B51" s="1" t="s">
        <v>322</v>
      </c>
    </row>
    <row r="52" spans="1:2" x14ac:dyDescent="0.25">
      <c r="A52" s="52" t="s">
        <v>86</v>
      </c>
      <c r="B52" s="1" t="s">
        <v>323</v>
      </c>
    </row>
    <row r="53" spans="1:2" x14ac:dyDescent="0.25">
      <c r="A53" s="51" t="s">
        <v>89</v>
      </c>
      <c r="B53" s="1" t="s">
        <v>324</v>
      </c>
    </row>
    <row r="54" spans="1:2" x14ac:dyDescent="0.25">
      <c r="A54" s="52" t="s">
        <v>0</v>
      </c>
      <c r="B54" s="1" t="s">
        <v>0</v>
      </c>
    </row>
    <row r="55" spans="1:2" x14ac:dyDescent="0.25">
      <c r="A55" s="51" t="s">
        <v>43</v>
      </c>
      <c r="B55" s="1" t="s">
        <v>325</v>
      </c>
    </row>
    <row r="56" spans="1:2" x14ac:dyDescent="0.25">
      <c r="A56" s="51" t="s">
        <v>44</v>
      </c>
      <c r="B56" s="1" t="s">
        <v>326</v>
      </c>
    </row>
    <row r="57" spans="1:2" x14ac:dyDescent="0.25">
      <c r="A57" s="51" t="s">
        <v>45</v>
      </c>
      <c r="B57" s="1" t="s">
        <v>327</v>
      </c>
    </row>
    <row r="58" spans="1:2" x14ac:dyDescent="0.25">
      <c r="A58" s="51" t="s">
        <v>46</v>
      </c>
      <c r="B58" s="1" t="s">
        <v>328</v>
      </c>
    </row>
    <row r="59" spans="1:2" x14ac:dyDescent="0.25">
      <c r="A59" s="51" t="s">
        <v>256</v>
      </c>
      <c r="B59" s="1" t="s">
        <v>329</v>
      </c>
    </row>
    <row r="60" spans="1:2" x14ac:dyDescent="0.25">
      <c r="A60" s="51" t="s">
        <v>257</v>
      </c>
      <c r="B60" s="1" t="s">
        <v>330</v>
      </c>
    </row>
    <row r="61" spans="1:2" x14ac:dyDescent="0.25">
      <c r="A61" s="51" t="s">
        <v>258</v>
      </c>
      <c r="B61" s="1" t="s">
        <v>331</v>
      </c>
    </row>
    <row r="62" spans="1:2" x14ac:dyDescent="0.25">
      <c r="A62" s="51" t="s">
        <v>259</v>
      </c>
      <c r="B62" s="1" t="s">
        <v>332</v>
      </c>
    </row>
    <row r="63" spans="1:2" x14ac:dyDescent="0.25">
      <c r="A63" s="51" t="s">
        <v>260</v>
      </c>
      <c r="B63" s="1" t="s">
        <v>333</v>
      </c>
    </row>
    <row r="64" spans="1:2" x14ac:dyDescent="0.25">
      <c r="A64" s="51" t="s">
        <v>261</v>
      </c>
      <c r="B64" s="1" t="s">
        <v>334</v>
      </c>
    </row>
    <row r="65" spans="1:2" x14ac:dyDescent="0.25">
      <c r="A65" s="51" t="s">
        <v>262</v>
      </c>
      <c r="B65" s="1" t="s">
        <v>335</v>
      </c>
    </row>
    <row r="66" spans="1:2" x14ac:dyDescent="0.25">
      <c r="A66" s="51" t="s">
        <v>272</v>
      </c>
      <c r="B66" s="1" t="s">
        <v>278</v>
      </c>
    </row>
    <row r="67" spans="1:2" x14ac:dyDescent="0.25">
      <c r="A67" s="51" t="s">
        <v>94</v>
      </c>
      <c r="B67" s="1" t="s">
        <v>336</v>
      </c>
    </row>
    <row r="68" spans="1:2" x14ac:dyDescent="0.25">
      <c r="A68" s="51" t="s">
        <v>95</v>
      </c>
      <c r="B68" s="1" t="s">
        <v>337</v>
      </c>
    </row>
    <row r="69" spans="1:2" x14ac:dyDescent="0.25">
      <c r="A69" s="51" t="s">
        <v>96</v>
      </c>
      <c r="B69" s="1" t="s">
        <v>338</v>
      </c>
    </row>
    <row r="70" spans="1:2" x14ac:dyDescent="0.25">
      <c r="A70" s="51" t="s">
        <v>195</v>
      </c>
      <c r="B70" s="1" t="s">
        <v>339</v>
      </c>
    </row>
    <row r="71" spans="1:2" x14ac:dyDescent="0.25">
      <c r="A71" s="51" t="s">
        <v>196</v>
      </c>
      <c r="B71" s="1" t="s">
        <v>340</v>
      </c>
    </row>
    <row r="72" spans="1:2" x14ac:dyDescent="0.25">
      <c r="A72" s="51" t="s">
        <v>197</v>
      </c>
      <c r="B72" s="1" t="s">
        <v>341</v>
      </c>
    </row>
    <row r="73" spans="1:2" x14ac:dyDescent="0.25">
      <c r="A73" s="51" t="s">
        <v>198</v>
      </c>
      <c r="B73" s="1" t="s">
        <v>342</v>
      </c>
    </row>
    <row r="74" spans="1:2" x14ac:dyDescent="0.25">
      <c r="A74" s="51" t="s">
        <v>199</v>
      </c>
      <c r="B74" s="1" t="s">
        <v>343</v>
      </c>
    </row>
    <row r="75" spans="1:2" x14ac:dyDescent="0.25">
      <c r="A75" s="51" t="s">
        <v>200</v>
      </c>
      <c r="B75" s="1" t="s">
        <v>344</v>
      </c>
    </row>
    <row r="76" spans="1:2" x14ac:dyDescent="0.25">
      <c r="A76" s="51" t="s">
        <v>97</v>
      </c>
      <c r="B76" s="1" t="s">
        <v>345</v>
      </c>
    </row>
    <row r="77" spans="1:2" x14ac:dyDescent="0.25">
      <c r="A77" s="51" t="s">
        <v>98</v>
      </c>
      <c r="B77" s="1" t="s">
        <v>346</v>
      </c>
    </row>
    <row r="78" spans="1:2" x14ac:dyDescent="0.25">
      <c r="A78" s="51" t="s">
        <v>99</v>
      </c>
      <c r="B78" s="1" t="s">
        <v>347</v>
      </c>
    </row>
    <row r="79" spans="1:2" x14ac:dyDescent="0.25">
      <c r="A79" s="51" t="s">
        <v>202</v>
      </c>
      <c r="B79" s="1" t="s">
        <v>348</v>
      </c>
    </row>
    <row r="80" spans="1:2" x14ac:dyDescent="0.25">
      <c r="A80" s="51" t="s">
        <v>205</v>
      </c>
      <c r="B80" s="1" t="s">
        <v>349</v>
      </c>
    </row>
    <row r="81" spans="1:2" x14ac:dyDescent="0.25">
      <c r="A81" s="51" t="s">
        <v>206</v>
      </c>
      <c r="B81" s="1" t="s">
        <v>350</v>
      </c>
    </row>
    <row r="82" spans="1:2" x14ac:dyDescent="0.25">
      <c r="A82" s="51" t="s">
        <v>207</v>
      </c>
      <c r="B82" s="1" t="s">
        <v>351</v>
      </c>
    </row>
    <row r="83" spans="1:2" x14ac:dyDescent="0.25">
      <c r="A83" s="51" t="s">
        <v>208</v>
      </c>
      <c r="B83" s="1" t="s">
        <v>352</v>
      </c>
    </row>
    <row r="84" spans="1:2" x14ac:dyDescent="0.25">
      <c r="A84" s="51" t="s">
        <v>209</v>
      </c>
      <c r="B84" s="1" t="s">
        <v>353</v>
      </c>
    </row>
    <row r="85" spans="1:2" x14ac:dyDescent="0.25">
      <c r="A85" s="51" t="s">
        <v>100</v>
      </c>
      <c r="B85" s="1" t="s">
        <v>354</v>
      </c>
    </row>
    <row r="86" spans="1:2" x14ac:dyDescent="0.25">
      <c r="A86" s="51" t="s">
        <v>101</v>
      </c>
      <c r="B86" s="1" t="s">
        <v>355</v>
      </c>
    </row>
    <row r="87" spans="1:2" x14ac:dyDescent="0.25">
      <c r="A87" s="51" t="s">
        <v>102</v>
      </c>
      <c r="B87" s="1" t="s">
        <v>356</v>
      </c>
    </row>
    <row r="88" spans="1:2" x14ac:dyDescent="0.25">
      <c r="A88" s="51" t="s">
        <v>103</v>
      </c>
      <c r="B88" s="1" t="s">
        <v>357</v>
      </c>
    </row>
    <row r="89" spans="1:2" x14ac:dyDescent="0.25">
      <c r="A89" s="51" t="s">
        <v>104</v>
      </c>
      <c r="B89" s="1" t="s">
        <v>358</v>
      </c>
    </row>
    <row r="90" spans="1:2" x14ac:dyDescent="0.25">
      <c r="A90" s="51" t="s">
        <v>212</v>
      </c>
      <c r="B90" s="1" t="s">
        <v>359</v>
      </c>
    </row>
    <row r="91" spans="1:2" x14ac:dyDescent="0.25">
      <c r="A91" s="51" t="s">
        <v>213</v>
      </c>
      <c r="B91" s="1" t="s">
        <v>360</v>
      </c>
    </row>
    <row r="92" spans="1:2" x14ac:dyDescent="0.25">
      <c r="A92" s="51" t="s">
        <v>214</v>
      </c>
      <c r="B92" s="1" t="s">
        <v>361</v>
      </c>
    </row>
    <row r="93" spans="1:2" x14ac:dyDescent="0.25">
      <c r="A93" s="51" t="s">
        <v>215</v>
      </c>
      <c r="B93" s="1" t="s">
        <v>362</v>
      </c>
    </row>
    <row r="94" spans="1:2" x14ac:dyDescent="0.25">
      <c r="A94" s="51" t="s">
        <v>216</v>
      </c>
      <c r="B94" s="1" t="s">
        <v>363</v>
      </c>
    </row>
    <row r="95" spans="1:2" x14ac:dyDescent="0.25">
      <c r="A95" s="51" t="s">
        <v>217</v>
      </c>
      <c r="B95" s="1" t="s">
        <v>364</v>
      </c>
    </row>
    <row r="96" spans="1:2" x14ac:dyDescent="0.25">
      <c r="A96" s="51" t="s">
        <v>218</v>
      </c>
      <c r="B96" s="1" t="s">
        <v>365</v>
      </c>
    </row>
    <row r="97" spans="1:2" x14ac:dyDescent="0.25">
      <c r="A97" s="51" t="s">
        <v>105</v>
      </c>
      <c r="B97" s="1" t="s">
        <v>366</v>
      </c>
    </row>
    <row r="98" spans="1:2" x14ac:dyDescent="0.25">
      <c r="A98" s="51" t="s">
        <v>106</v>
      </c>
      <c r="B98" s="1" t="s">
        <v>367</v>
      </c>
    </row>
    <row r="99" spans="1:2" x14ac:dyDescent="0.25">
      <c r="A99" s="51" t="s">
        <v>219</v>
      </c>
      <c r="B99" s="1" t="s">
        <v>368</v>
      </c>
    </row>
    <row r="100" spans="1:2" x14ac:dyDescent="0.25">
      <c r="A100" s="51" t="s">
        <v>220</v>
      </c>
      <c r="B100" s="1" t="s">
        <v>369</v>
      </c>
    </row>
    <row r="101" spans="1:2" x14ac:dyDescent="0.25">
      <c r="A101" s="51" t="s">
        <v>221</v>
      </c>
      <c r="B101" s="1" t="s">
        <v>370</v>
      </c>
    </row>
    <row r="102" spans="1:2" x14ac:dyDescent="0.25">
      <c r="A102" s="51" t="s">
        <v>222</v>
      </c>
      <c r="B102" s="1" t="s">
        <v>371</v>
      </c>
    </row>
    <row r="103" spans="1:2" x14ac:dyDescent="0.25">
      <c r="A103" s="51" t="s">
        <v>223</v>
      </c>
      <c r="B103" s="1" t="s">
        <v>372</v>
      </c>
    </row>
    <row r="104" spans="1:2" x14ac:dyDescent="0.25">
      <c r="A104" s="51" t="s">
        <v>107</v>
      </c>
      <c r="B104" s="1" t="s">
        <v>373</v>
      </c>
    </row>
    <row r="105" spans="1:2" x14ac:dyDescent="0.25">
      <c r="A105" s="51" t="s">
        <v>108</v>
      </c>
      <c r="B105" s="1" t="s">
        <v>374</v>
      </c>
    </row>
    <row r="106" spans="1:2" x14ac:dyDescent="0.25">
      <c r="A106" s="51" t="s">
        <v>109</v>
      </c>
      <c r="B106" s="1" t="s">
        <v>375</v>
      </c>
    </row>
    <row r="107" spans="1:2" x14ac:dyDescent="0.25">
      <c r="A107" s="51" t="s">
        <v>110</v>
      </c>
      <c r="B107" s="1" t="s">
        <v>376</v>
      </c>
    </row>
    <row r="108" spans="1:2" x14ac:dyDescent="0.25">
      <c r="A108" s="51" t="s">
        <v>224</v>
      </c>
      <c r="B108" s="1" t="s">
        <v>377</v>
      </c>
    </row>
    <row r="109" spans="1:2" x14ac:dyDescent="0.25">
      <c r="A109" s="51" t="s">
        <v>225</v>
      </c>
      <c r="B109" s="1" t="s">
        <v>378</v>
      </c>
    </row>
    <row r="110" spans="1:2" x14ac:dyDescent="0.25">
      <c r="A110" s="51" t="s">
        <v>226</v>
      </c>
      <c r="B110" s="1" t="s">
        <v>379</v>
      </c>
    </row>
    <row r="111" spans="1:2" x14ac:dyDescent="0.25">
      <c r="A111" s="51" t="s">
        <v>227</v>
      </c>
      <c r="B111" s="1" t="s">
        <v>380</v>
      </c>
    </row>
    <row r="112" spans="1:2" x14ac:dyDescent="0.25">
      <c r="A112" s="51" t="s">
        <v>228</v>
      </c>
      <c r="B112" s="1" t="s">
        <v>381</v>
      </c>
    </row>
    <row r="113" spans="1:2" x14ac:dyDescent="0.25">
      <c r="A113" s="51" t="s">
        <v>229</v>
      </c>
      <c r="B113" s="1" t="s">
        <v>382</v>
      </c>
    </row>
    <row r="114" spans="1:2" x14ac:dyDescent="0.25">
      <c r="A114" s="51" t="s">
        <v>230</v>
      </c>
      <c r="B114" s="1" t="s">
        <v>383</v>
      </c>
    </row>
    <row r="115" spans="1:2" x14ac:dyDescent="0.25">
      <c r="A115" s="51" t="s">
        <v>231</v>
      </c>
      <c r="B115" s="1" t="s">
        <v>384</v>
      </c>
    </row>
    <row r="116" spans="1:2" x14ac:dyDescent="0.25">
      <c r="A116" s="51" t="s">
        <v>232</v>
      </c>
      <c r="B116" s="1" t="s">
        <v>385</v>
      </c>
    </row>
    <row r="117" spans="1:2" x14ac:dyDescent="0.25">
      <c r="A117" s="51" t="s">
        <v>233</v>
      </c>
      <c r="B117" s="1" t="s">
        <v>386</v>
      </c>
    </row>
    <row r="118" spans="1:2" x14ac:dyDescent="0.25">
      <c r="A118" s="51" t="s">
        <v>234</v>
      </c>
      <c r="B118" s="1" t="s">
        <v>387</v>
      </c>
    </row>
    <row r="119" spans="1:2" x14ac:dyDescent="0.25">
      <c r="A119" s="51" t="s">
        <v>235</v>
      </c>
      <c r="B119" s="1" t="s">
        <v>388</v>
      </c>
    </row>
    <row r="120" spans="1:2" x14ac:dyDescent="0.25">
      <c r="A120" s="51" t="s">
        <v>236</v>
      </c>
      <c r="B120" s="1" t="s">
        <v>389</v>
      </c>
    </row>
    <row r="121" spans="1:2" x14ac:dyDescent="0.25">
      <c r="A121" s="51" t="s">
        <v>237</v>
      </c>
      <c r="B121" s="1" t="s">
        <v>390</v>
      </c>
    </row>
    <row r="122" spans="1:2" x14ac:dyDescent="0.25">
      <c r="A122" s="51" t="s">
        <v>238</v>
      </c>
      <c r="B122" s="1" t="s">
        <v>391</v>
      </c>
    </row>
    <row r="123" spans="1:2" x14ac:dyDescent="0.25">
      <c r="A123" s="51" t="s">
        <v>111</v>
      </c>
      <c r="B123" s="1" t="s">
        <v>392</v>
      </c>
    </row>
    <row r="124" spans="1:2" x14ac:dyDescent="0.25">
      <c r="A124" s="51" t="s">
        <v>112</v>
      </c>
      <c r="B124" s="1" t="s">
        <v>393</v>
      </c>
    </row>
    <row r="125" spans="1:2" x14ac:dyDescent="0.25">
      <c r="A125" s="51" t="s">
        <v>113</v>
      </c>
      <c r="B125" s="1" t="s">
        <v>394</v>
      </c>
    </row>
    <row r="126" spans="1:2" x14ac:dyDescent="0.25">
      <c r="A126" s="51" t="s">
        <v>114</v>
      </c>
      <c r="B126" s="1" t="s">
        <v>395</v>
      </c>
    </row>
    <row r="127" spans="1:2" x14ac:dyDescent="0.25">
      <c r="A127" s="51" t="s">
        <v>115</v>
      </c>
      <c r="B127" s="1" t="s">
        <v>396</v>
      </c>
    </row>
    <row r="128" spans="1:2" x14ac:dyDescent="0.25">
      <c r="A128" s="51" t="s">
        <v>116</v>
      </c>
      <c r="B128" s="1" t="s">
        <v>397</v>
      </c>
    </row>
    <row r="129" spans="1:2" x14ac:dyDescent="0.25">
      <c r="A129" s="51" t="s">
        <v>117</v>
      </c>
      <c r="B129" s="1" t="s">
        <v>398</v>
      </c>
    </row>
    <row r="130" spans="1:2" x14ac:dyDescent="0.25">
      <c r="A130" s="51" t="s">
        <v>118</v>
      </c>
      <c r="B130" s="1" t="s">
        <v>399</v>
      </c>
    </row>
    <row r="131" spans="1:2" x14ac:dyDescent="0.25">
      <c r="A131" s="51" t="s">
        <v>119</v>
      </c>
      <c r="B131" s="1" t="s">
        <v>400</v>
      </c>
    </row>
    <row r="132" spans="1:2" x14ac:dyDescent="0.25">
      <c r="A132" s="51" t="s">
        <v>120</v>
      </c>
      <c r="B132" s="1" t="s">
        <v>401</v>
      </c>
    </row>
    <row r="133" spans="1:2" x14ac:dyDescent="0.25">
      <c r="A133" s="51" t="s">
        <v>121</v>
      </c>
      <c r="B133" s="1" t="s">
        <v>402</v>
      </c>
    </row>
    <row r="134" spans="1:2" x14ac:dyDescent="0.25">
      <c r="A134" s="51" t="s">
        <v>241</v>
      </c>
      <c r="B134" s="1" t="s">
        <v>403</v>
      </c>
    </row>
    <row r="135" spans="1:2" x14ac:dyDescent="0.25">
      <c r="A135" s="51" t="s">
        <v>242</v>
      </c>
      <c r="B135" s="1" t="s">
        <v>404</v>
      </c>
    </row>
    <row r="136" spans="1:2" x14ac:dyDescent="0.25">
      <c r="A136" s="51" t="s">
        <v>122</v>
      </c>
      <c r="B136" s="1" t="s">
        <v>405</v>
      </c>
    </row>
    <row r="137" spans="1:2" x14ac:dyDescent="0.25">
      <c r="A137" s="51" t="s">
        <v>123</v>
      </c>
      <c r="B137" s="1" t="s">
        <v>406</v>
      </c>
    </row>
    <row r="138" spans="1:2" x14ac:dyDescent="0.25">
      <c r="A138" s="51" t="s">
        <v>243</v>
      </c>
      <c r="B138" s="1" t="s">
        <v>407</v>
      </c>
    </row>
    <row r="139" spans="1:2" x14ac:dyDescent="0.25">
      <c r="A139" s="51" t="s">
        <v>244</v>
      </c>
      <c r="B139" s="1" t="s">
        <v>408</v>
      </c>
    </row>
    <row r="140" spans="1:2" x14ac:dyDescent="0.25">
      <c r="A140" s="51" t="s">
        <v>245</v>
      </c>
      <c r="B140" s="1" t="s">
        <v>409</v>
      </c>
    </row>
    <row r="141" spans="1:2" x14ac:dyDescent="0.25">
      <c r="A141" s="51" t="s">
        <v>246</v>
      </c>
      <c r="B141" s="1" t="s">
        <v>410</v>
      </c>
    </row>
    <row r="142" spans="1:2" x14ac:dyDescent="0.25">
      <c r="A142" s="51" t="s">
        <v>247</v>
      </c>
      <c r="B142" s="1" t="s">
        <v>411</v>
      </c>
    </row>
    <row r="143" spans="1:2" x14ac:dyDescent="0.25">
      <c r="A143" s="51" t="s">
        <v>248</v>
      </c>
      <c r="B143" s="1" t="s">
        <v>412</v>
      </c>
    </row>
    <row r="144" spans="1:2" x14ac:dyDescent="0.25">
      <c r="A144" s="51" t="s">
        <v>250</v>
      </c>
      <c r="B144" s="1" t="s">
        <v>413</v>
      </c>
    </row>
    <row r="145" spans="1:2" x14ac:dyDescent="0.25">
      <c r="A145" s="51" t="s">
        <v>251</v>
      </c>
      <c r="B145" s="1" t="s">
        <v>414</v>
      </c>
    </row>
    <row r="146" spans="1:2" x14ac:dyDescent="0.25">
      <c r="A146" s="51" t="s">
        <v>252</v>
      </c>
      <c r="B146" s="1" t="s">
        <v>415</v>
      </c>
    </row>
    <row r="147" spans="1:2" x14ac:dyDescent="0.25">
      <c r="A147" s="51" t="s">
        <v>253</v>
      </c>
      <c r="B147" s="1" t="s">
        <v>416</v>
      </c>
    </row>
    <row r="148" spans="1:2" x14ac:dyDescent="0.25">
      <c r="A148" s="51" t="s">
        <v>124</v>
      </c>
      <c r="B148" s="1" t="s">
        <v>417</v>
      </c>
    </row>
    <row r="149" spans="1:2" x14ac:dyDescent="0.25">
      <c r="A149" s="51" t="s">
        <v>125</v>
      </c>
      <c r="B149" s="1" t="s">
        <v>418</v>
      </c>
    </row>
    <row r="150" spans="1:2" x14ac:dyDescent="0.25">
      <c r="A150" s="51" t="s">
        <v>254</v>
      </c>
      <c r="B150" s="1" t="s">
        <v>419</v>
      </c>
    </row>
    <row r="151" spans="1:2" x14ac:dyDescent="0.25">
      <c r="A151" s="51" t="s">
        <v>126</v>
      </c>
      <c r="B151" s="1" t="s">
        <v>420</v>
      </c>
    </row>
    <row r="152" spans="1:2" x14ac:dyDescent="0.25">
      <c r="A152" s="51" t="s">
        <v>194</v>
      </c>
      <c r="B152" s="1" t="s">
        <v>421</v>
      </c>
    </row>
    <row r="153" spans="1:2" x14ac:dyDescent="0.25">
      <c r="A153" s="51" t="s">
        <v>203</v>
      </c>
      <c r="B153" s="1" t="s">
        <v>423</v>
      </c>
    </row>
    <row r="154" spans="1:2" x14ac:dyDescent="0.25">
      <c r="A154" s="51" t="s">
        <v>210</v>
      </c>
      <c r="B154" s="1" t="s">
        <v>424</v>
      </c>
    </row>
    <row r="155" spans="1:2" x14ac:dyDescent="0.25">
      <c r="A155" s="51" t="s">
        <v>211</v>
      </c>
      <c r="B155" s="1" t="s">
        <v>425</v>
      </c>
    </row>
    <row r="156" spans="1:2" x14ac:dyDescent="0.25">
      <c r="A156" s="51" t="s">
        <v>239</v>
      </c>
      <c r="B156" s="1" t="s">
        <v>426</v>
      </c>
    </row>
    <row r="157" spans="1:2" x14ac:dyDescent="0.25">
      <c r="A157" s="51" t="s">
        <v>240</v>
      </c>
      <c r="B157" s="1" t="s">
        <v>427</v>
      </c>
    </row>
    <row r="158" spans="1:2" x14ac:dyDescent="0.25">
      <c r="A158" s="51" t="s">
        <v>201</v>
      </c>
      <c r="B158" s="1" t="s">
        <v>422</v>
      </c>
    </row>
    <row r="159" spans="1:2" x14ac:dyDescent="0.25">
      <c r="A159" s="51" t="s">
        <v>249</v>
      </c>
      <c r="B159" s="1" t="s">
        <v>428</v>
      </c>
    </row>
    <row r="160" spans="1:2" x14ac:dyDescent="0.25">
      <c r="A160" s="51" t="s">
        <v>255</v>
      </c>
      <c r="B160" s="1" t="s">
        <v>429</v>
      </c>
    </row>
    <row r="161" spans="1:2" x14ac:dyDescent="0.25">
      <c r="A161" s="51" t="s">
        <v>193</v>
      </c>
      <c r="B161" s="1" t="s">
        <v>430</v>
      </c>
    </row>
    <row r="162" spans="1:2" x14ac:dyDescent="0.25">
      <c r="A162" s="51" t="s">
        <v>39</v>
      </c>
      <c r="B162" s="1" t="s">
        <v>431</v>
      </c>
    </row>
    <row r="163" spans="1:2" x14ac:dyDescent="0.25">
      <c r="A163" s="51" t="s">
        <v>131</v>
      </c>
      <c r="B163" s="1" t="s">
        <v>432</v>
      </c>
    </row>
    <row r="164" spans="1:2" x14ac:dyDescent="0.25">
      <c r="A164" s="51" t="s">
        <v>3</v>
      </c>
      <c r="B164" s="1" t="s">
        <v>433</v>
      </c>
    </row>
    <row r="165" spans="1:2" x14ac:dyDescent="0.25">
      <c r="A165" s="51" t="s">
        <v>191</v>
      </c>
      <c r="B165" s="1" t="s">
        <v>434</v>
      </c>
    </row>
    <row r="166" spans="1:2" x14ac:dyDescent="0.25">
      <c r="A166" s="51" t="s">
        <v>4</v>
      </c>
      <c r="B166" s="1" t="s">
        <v>435</v>
      </c>
    </row>
    <row r="167" spans="1:2" x14ac:dyDescent="0.25">
      <c r="A167" s="51" t="s">
        <v>265</v>
      </c>
      <c r="B167" s="1" t="s">
        <v>568</v>
      </c>
    </row>
    <row r="168" spans="1:2" x14ac:dyDescent="0.25">
      <c r="A168" s="51" t="s">
        <v>5</v>
      </c>
      <c r="B168" s="1" t="s">
        <v>5</v>
      </c>
    </row>
    <row r="169" spans="1:2" x14ac:dyDescent="0.25">
      <c r="A169" s="51" t="s">
        <v>6</v>
      </c>
      <c r="B169" s="1" t="s">
        <v>6</v>
      </c>
    </row>
    <row r="170" spans="1:2" x14ac:dyDescent="0.25">
      <c r="A170" s="51" t="s">
        <v>436</v>
      </c>
      <c r="B170" s="1" t="s">
        <v>440</v>
      </c>
    </row>
    <row r="171" spans="1:2" x14ac:dyDescent="0.25">
      <c r="A171" s="51" t="s">
        <v>437</v>
      </c>
      <c r="B171" s="1" t="s">
        <v>441</v>
      </c>
    </row>
    <row r="172" spans="1:2" x14ac:dyDescent="0.25">
      <c r="A172" s="51" t="s">
        <v>438</v>
      </c>
      <c r="B172" s="1" t="s">
        <v>442</v>
      </c>
    </row>
    <row r="173" spans="1:2" x14ac:dyDescent="0.25">
      <c r="A173" s="51" t="s">
        <v>439</v>
      </c>
      <c r="B173" s="1" t="s">
        <v>443</v>
      </c>
    </row>
    <row r="174" spans="1:2" x14ac:dyDescent="0.25">
      <c r="A174" s="51" t="s">
        <v>26</v>
      </c>
      <c r="B174" s="1" t="s">
        <v>444</v>
      </c>
    </row>
    <row r="175" spans="1:2" x14ac:dyDescent="0.25">
      <c r="A175" s="51" t="s">
        <v>27</v>
      </c>
      <c r="B175" s="1" t="s">
        <v>445</v>
      </c>
    </row>
    <row r="176" spans="1:2" x14ac:dyDescent="0.25">
      <c r="A176" s="51" t="s">
        <v>28</v>
      </c>
      <c r="B176" s="1" t="s">
        <v>446</v>
      </c>
    </row>
    <row r="177" spans="1:2" x14ac:dyDescent="0.25">
      <c r="A177" s="51" t="s">
        <v>29</v>
      </c>
      <c r="B177" s="1" t="s">
        <v>447</v>
      </c>
    </row>
    <row r="178" spans="1:2" x14ac:dyDescent="0.25">
      <c r="A178" s="51" t="s">
        <v>269</v>
      </c>
      <c r="B178" s="1" t="s">
        <v>448</v>
      </c>
    </row>
    <row r="179" spans="1:2" x14ac:dyDescent="0.25">
      <c r="A179" s="51" t="s">
        <v>449</v>
      </c>
      <c r="B179" s="1" t="s">
        <v>450</v>
      </c>
    </row>
    <row r="180" spans="1:2" x14ac:dyDescent="0.25">
      <c r="A180" s="51" t="s">
        <v>451</v>
      </c>
      <c r="B180" s="1" t="s">
        <v>452</v>
      </c>
    </row>
    <row r="181" spans="1:2" x14ac:dyDescent="0.25">
      <c r="A181" s="51" t="s">
        <v>453</v>
      </c>
      <c r="B181" s="1" t="s">
        <v>454</v>
      </c>
    </row>
    <row r="182" spans="1:2" x14ac:dyDescent="0.25">
      <c r="A182" s="51" t="s">
        <v>455</v>
      </c>
      <c r="B182" s="1" t="s">
        <v>134</v>
      </c>
    </row>
    <row r="183" spans="1:2" x14ac:dyDescent="0.25">
      <c r="A183" s="51" t="s">
        <v>461</v>
      </c>
      <c r="B183" s="1" t="s">
        <v>462</v>
      </c>
    </row>
    <row r="184" spans="1:2" x14ac:dyDescent="0.25">
      <c r="A184" s="51" t="s">
        <v>463</v>
      </c>
      <c r="B184" s="1" t="s">
        <v>464</v>
      </c>
    </row>
  </sheetData>
  <conditionalFormatting sqref="A2:A184">
    <cfRule type="duplicateValues" dxfId="41" priority="70"/>
  </conditionalFormatting>
  <conditionalFormatting sqref="B2:B184">
    <cfRule type="duplicateValues" dxfId="40" priority="72"/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Ressources">
    <tabColor theme="9" tint="0.39997558519241921"/>
  </sheetPr>
  <dimension ref="B1:M97"/>
  <sheetViews>
    <sheetView showGridLines="0" tabSelected="1" workbookViewId="0">
      <selection activeCell="B5" sqref="B5"/>
    </sheetView>
  </sheetViews>
  <sheetFormatPr defaultColWidth="8.85546875" defaultRowHeight="15" x14ac:dyDescent="0.25"/>
  <cols>
    <col min="1" max="1" width="2.28515625" customWidth="1"/>
    <col min="2" max="2" width="7.28515625" customWidth="1"/>
    <col min="3" max="3" width="23.85546875" customWidth="1"/>
    <col min="4" max="4" width="30.85546875" customWidth="1"/>
    <col min="5" max="5" width="26.140625" customWidth="1"/>
    <col min="6" max="6" width="16.42578125" customWidth="1"/>
    <col min="7" max="7" width="16.5703125" customWidth="1"/>
    <col min="8" max="8" width="13.7109375" customWidth="1"/>
    <col min="9" max="9" width="12.85546875" customWidth="1"/>
    <col min="10" max="10" width="16.7109375" bestFit="1" customWidth="1"/>
    <col min="11" max="11" width="15.140625" customWidth="1"/>
    <col min="12" max="12" width="11.28515625" customWidth="1"/>
  </cols>
  <sheetData>
    <row r="1" spans="2:13" ht="18" customHeight="1" x14ac:dyDescent="0.25">
      <c r="C1" s="1"/>
      <c r="D1" s="1"/>
      <c r="K1" s="10" t="s">
        <v>34</v>
      </c>
      <c r="L1" s="140">
        <v>44893</v>
      </c>
      <c r="M1" s="140"/>
    </row>
    <row r="2" spans="2:13" ht="18" customHeight="1" x14ac:dyDescent="0.25">
      <c r="C2" s="1"/>
      <c r="D2" s="1"/>
      <c r="K2" s="10" t="s">
        <v>35</v>
      </c>
      <c r="L2" s="139"/>
      <c r="M2" s="139"/>
    </row>
    <row r="3" spans="2:13" ht="18" customHeight="1" thickBot="1" x14ac:dyDescent="0.3">
      <c r="C3" s="1"/>
      <c r="D3" s="1"/>
      <c r="K3" s="9" t="s">
        <v>36</v>
      </c>
      <c r="L3" s="138" t="s">
        <v>37</v>
      </c>
      <c r="M3" s="138"/>
    </row>
    <row r="4" spans="2:13" ht="28.9" customHeight="1" thickTop="1" thickBot="1" x14ac:dyDescent="0.3">
      <c r="B4" s="4"/>
      <c r="C4" s="4" t="s">
        <v>90</v>
      </c>
      <c r="D4" s="4"/>
      <c r="E4" s="4"/>
      <c r="F4" s="4"/>
      <c r="G4" s="4"/>
      <c r="H4" s="4"/>
      <c r="I4" s="4"/>
      <c r="J4" s="4"/>
      <c r="K4" s="4"/>
      <c r="L4" s="4"/>
      <c r="M4" s="4"/>
    </row>
    <row r="5" spans="2:13" ht="19.5" thickTop="1" x14ac:dyDescent="0.25">
      <c r="B5" s="128" t="s">
        <v>683</v>
      </c>
      <c r="H5" s="98" t="s">
        <v>263</v>
      </c>
      <c r="I5" s="98"/>
      <c r="J5" s="40"/>
      <c r="K5" s="99" t="s">
        <v>264</v>
      </c>
      <c r="L5" s="98"/>
      <c r="M5" s="41"/>
    </row>
    <row r="6" spans="2:13" ht="4.9000000000000004" customHeight="1" x14ac:dyDescent="0.25"/>
    <row r="7" spans="2:13" ht="19.899999999999999" customHeight="1" x14ac:dyDescent="0.25">
      <c r="B7" s="57" t="s">
        <v>0</v>
      </c>
      <c r="C7" s="57" t="s">
        <v>43</v>
      </c>
      <c r="D7" s="57" t="s">
        <v>44</v>
      </c>
      <c r="E7" s="57" t="s">
        <v>45</v>
      </c>
      <c r="F7" s="57" t="s">
        <v>46</v>
      </c>
      <c r="G7" s="58" t="s">
        <v>256</v>
      </c>
      <c r="H7" s="58" t="s">
        <v>257</v>
      </c>
      <c r="I7" s="58" t="s">
        <v>258</v>
      </c>
      <c r="J7" s="58" t="s">
        <v>259</v>
      </c>
      <c r="K7" s="58" t="s">
        <v>260</v>
      </c>
      <c r="L7" s="58" t="s">
        <v>261</v>
      </c>
      <c r="M7" s="58" t="s">
        <v>262</v>
      </c>
    </row>
    <row r="8" spans="2:13" hidden="1" x14ac:dyDescent="0.25">
      <c r="B8" s="8" t="s">
        <v>0</v>
      </c>
      <c r="C8" s="8" t="s">
        <v>43</v>
      </c>
      <c r="D8" s="8" t="s">
        <v>44</v>
      </c>
      <c r="E8" s="8" t="s">
        <v>45</v>
      </c>
      <c r="F8" s="8" t="s">
        <v>46</v>
      </c>
      <c r="G8" s="31" t="s">
        <v>256</v>
      </c>
      <c r="H8" s="31" t="s">
        <v>257</v>
      </c>
      <c r="I8" s="31" t="s">
        <v>258</v>
      </c>
      <c r="J8" s="31" t="s">
        <v>259</v>
      </c>
      <c r="K8" s="31" t="s">
        <v>260</v>
      </c>
      <c r="L8" s="31" t="s">
        <v>261</v>
      </c>
      <c r="M8" s="31" t="s">
        <v>262</v>
      </c>
    </row>
    <row r="9" spans="2:13" ht="18" customHeight="1" x14ac:dyDescent="0.25">
      <c r="B9" s="2">
        <v>1</v>
      </c>
      <c r="C9" s="7" t="s">
        <v>47</v>
      </c>
      <c r="D9" s="7" t="s">
        <v>48</v>
      </c>
      <c r="E9" s="7" t="s">
        <v>49</v>
      </c>
      <c r="F9" s="7"/>
      <c r="G9" s="38">
        <v>1</v>
      </c>
      <c r="H9" s="100">
        <v>44284</v>
      </c>
      <c r="I9" s="36">
        <v>44592</v>
      </c>
      <c r="J9" s="39">
        <f>(NETWORKDAYS(TabRessources[[#This Row],[De]],TabRessources[[#This Row],[A]])-TabRessources[[#This Row],[Congés]])*TabRessources[[#This Row],[Disponibilité (%)]]</f>
        <v>201</v>
      </c>
      <c r="K9" s="2">
        <f>SUMIF(TabProjet[Attribuée à],TabRessources[[#This Row],[Nom]],TabProjet[Charge en J])</f>
        <v>109</v>
      </c>
      <c r="L9" s="38">
        <f>TabRessources[[#This Row],[Jours planifiés]]/TabRessources[[#This Row],[Dispo en jours]]</f>
        <v>0.54228855721393032</v>
      </c>
      <c r="M9" s="2">
        <v>20</v>
      </c>
    </row>
    <row r="10" spans="2:13" ht="18" customHeight="1" x14ac:dyDescent="0.25">
      <c r="B10" s="2">
        <v>2</v>
      </c>
      <c r="C10" s="7" t="s">
        <v>8</v>
      </c>
      <c r="D10" s="7" t="s">
        <v>50</v>
      </c>
      <c r="E10" s="7" t="s">
        <v>51</v>
      </c>
      <c r="F10" s="7"/>
      <c r="G10" s="38">
        <v>0.2</v>
      </c>
      <c r="H10" s="100">
        <v>44284</v>
      </c>
      <c r="I10" s="36">
        <v>44592</v>
      </c>
      <c r="J10" s="39">
        <f>(NETWORKDAYS(TabRessources[[#This Row],[De]],TabRessources[[#This Row],[A]])-TabRessources[[#This Row],[Congés]])*TabRessources[[#This Row],[Disponibilité (%)]]</f>
        <v>43.2</v>
      </c>
      <c r="K10" s="2">
        <f>SUMIF(TabProjet[Attribuée à],TabRessources[[#This Row],[Nom]],TabProjet[Charge en J])</f>
        <v>0</v>
      </c>
      <c r="L10" s="38">
        <f>TabRessources[[#This Row],[Jours planifiés]]/TabRessources[[#This Row],[Dispo en jours]]</f>
        <v>0</v>
      </c>
      <c r="M10" s="2">
        <v>5</v>
      </c>
    </row>
    <row r="11" spans="2:13" ht="18" customHeight="1" x14ac:dyDescent="0.25">
      <c r="B11" s="2">
        <v>3</v>
      </c>
      <c r="C11" s="7" t="s">
        <v>21</v>
      </c>
      <c r="D11" s="7" t="s">
        <v>52</v>
      </c>
      <c r="E11" s="7" t="s">
        <v>53</v>
      </c>
      <c r="F11" s="7"/>
      <c r="G11" s="38">
        <v>1</v>
      </c>
      <c r="H11" s="100">
        <v>44284</v>
      </c>
      <c r="I11" s="36">
        <v>44592</v>
      </c>
      <c r="J11" s="39">
        <f>(NETWORKDAYS(TabRessources[[#This Row],[De]],TabRessources[[#This Row],[A]])-TabRessources[[#This Row],[Congés]])*TabRessources[[#This Row],[Disponibilité (%)]]</f>
        <v>211</v>
      </c>
      <c r="K11" s="2">
        <f>SUMIF(TabProjet[Attribuée à],TabRessources[[#This Row],[Nom]],TabProjet[Charge en J])</f>
        <v>189</v>
      </c>
      <c r="L11" s="38">
        <f>TabRessources[[#This Row],[Jours planifiés]]/TabRessources[[#This Row],[Dispo en jours]]</f>
        <v>0.89573459715639814</v>
      </c>
      <c r="M11" s="2">
        <v>10</v>
      </c>
    </row>
    <row r="12" spans="2:13" ht="18" customHeight="1" x14ac:dyDescent="0.25">
      <c r="B12" s="2">
        <v>4</v>
      </c>
      <c r="C12" s="7" t="s">
        <v>54</v>
      </c>
      <c r="D12" s="7" t="s">
        <v>55</v>
      </c>
      <c r="E12" s="7" t="s">
        <v>56</v>
      </c>
      <c r="F12" s="7"/>
      <c r="G12" s="38">
        <v>1</v>
      </c>
      <c r="H12" s="100">
        <v>44298</v>
      </c>
      <c r="I12" s="36">
        <v>44576</v>
      </c>
      <c r="J12" s="39">
        <f>(NETWORKDAYS(TabRessources[[#This Row],[De]],TabRessources[[#This Row],[A]])-TabRessources[[#This Row],[Congés]])*TabRessources[[#This Row],[Disponibilité (%)]]</f>
        <v>190</v>
      </c>
      <c r="K12" s="2">
        <f>SUMIF(TabProjet[Attribuée à],TabRessources[[#This Row],[Nom]],TabProjet[Charge en J])</f>
        <v>199</v>
      </c>
      <c r="L12" s="38">
        <f>TabRessources[[#This Row],[Jours planifiés]]/TabRessources[[#This Row],[Dispo en jours]]</f>
        <v>1.0473684210526315</v>
      </c>
      <c r="M12" s="2">
        <v>10</v>
      </c>
    </row>
    <row r="13" spans="2:13" ht="18" customHeight="1" x14ac:dyDescent="0.25">
      <c r="B13" s="2">
        <v>5</v>
      </c>
      <c r="C13" s="7" t="s">
        <v>11</v>
      </c>
      <c r="D13" s="7" t="s">
        <v>57</v>
      </c>
      <c r="E13" s="7" t="s">
        <v>58</v>
      </c>
      <c r="F13" s="7"/>
      <c r="G13" s="38">
        <v>1</v>
      </c>
      <c r="H13" s="100">
        <v>44298</v>
      </c>
      <c r="I13" s="36">
        <v>44576</v>
      </c>
      <c r="J13" s="39">
        <f>(NETWORKDAYS(TabRessources[[#This Row],[De]],TabRessources[[#This Row],[A]])-TabRessources[[#This Row],[Congés]])*TabRessources[[#This Row],[Disponibilité (%)]]</f>
        <v>185</v>
      </c>
      <c r="K13" s="2">
        <f>SUMIF(TabProjet[Attribuée à],TabRessources[[#This Row],[Nom]],TabProjet[Charge en J])</f>
        <v>189</v>
      </c>
      <c r="L13" s="38">
        <f>TabRessources[[#This Row],[Jours planifiés]]/TabRessources[[#This Row],[Dispo en jours]]</f>
        <v>1.0216216216216216</v>
      </c>
      <c r="M13" s="2">
        <v>15</v>
      </c>
    </row>
    <row r="14" spans="2:13" ht="18" customHeight="1" x14ac:dyDescent="0.25">
      <c r="B14" s="2">
        <v>6</v>
      </c>
      <c r="C14" s="7" t="s">
        <v>22</v>
      </c>
      <c r="D14" s="7" t="s">
        <v>59</v>
      </c>
      <c r="E14" s="7" t="s">
        <v>60</v>
      </c>
      <c r="F14" s="7"/>
      <c r="G14" s="38">
        <v>1</v>
      </c>
      <c r="H14" s="100">
        <v>44298</v>
      </c>
      <c r="I14" s="36">
        <v>44576</v>
      </c>
      <c r="J14" s="39">
        <f>(NETWORKDAYS(TabRessources[[#This Row],[De]],TabRessources[[#This Row],[A]])-TabRessources[[#This Row],[Congés]])*TabRessources[[#This Row],[Disponibilité (%)]]</f>
        <v>200</v>
      </c>
      <c r="K14" s="2">
        <f>SUMIF(TabProjet[Attribuée à],TabRessources[[#This Row],[Nom]],TabProjet[Charge en J])</f>
        <v>186</v>
      </c>
      <c r="L14" s="38">
        <f>TabRessources[[#This Row],[Jours planifiés]]/TabRessources[[#This Row],[Dispo en jours]]</f>
        <v>0.93</v>
      </c>
      <c r="M14" s="2">
        <v>0</v>
      </c>
    </row>
    <row r="15" spans="2:13" ht="18" customHeight="1" x14ac:dyDescent="0.25">
      <c r="B15" s="2">
        <v>7</v>
      </c>
      <c r="C15" s="7" t="s">
        <v>10</v>
      </c>
      <c r="D15" s="7" t="s">
        <v>61</v>
      </c>
      <c r="E15" s="7" t="s">
        <v>62</v>
      </c>
      <c r="F15" s="7"/>
      <c r="G15" s="38">
        <v>1</v>
      </c>
      <c r="H15" s="100">
        <v>44298</v>
      </c>
      <c r="I15" s="36">
        <v>44576</v>
      </c>
      <c r="J15" s="39">
        <f>(NETWORKDAYS(TabRessources[[#This Row],[De]],TabRessources[[#This Row],[A]])-TabRessources[[#This Row],[Congés]])*TabRessources[[#This Row],[Disponibilité (%)]]</f>
        <v>200</v>
      </c>
      <c r="K15" s="2">
        <f>SUMIF(TabProjet[Attribuée à],TabRessources[[#This Row],[Nom]],TabProjet[Charge en J])</f>
        <v>189</v>
      </c>
      <c r="L15" s="38">
        <f>TabRessources[[#This Row],[Jours planifiés]]/TabRessources[[#This Row],[Dispo en jours]]</f>
        <v>0.94499999999999995</v>
      </c>
      <c r="M15" s="2">
        <v>0</v>
      </c>
    </row>
    <row r="16" spans="2:13" ht="18" customHeight="1" x14ac:dyDescent="0.25">
      <c r="B16" s="2">
        <v>8</v>
      </c>
      <c r="C16" s="7" t="s">
        <v>13</v>
      </c>
      <c r="D16" s="7" t="s">
        <v>63</v>
      </c>
      <c r="E16" s="7" t="s">
        <v>64</v>
      </c>
      <c r="F16" s="7"/>
      <c r="G16" s="38">
        <v>0.15</v>
      </c>
      <c r="H16" s="100">
        <v>44284</v>
      </c>
      <c r="I16" s="36">
        <v>44592</v>
      </c>
      <c r="J16" s="39">
        <f>(NETWORKDAYS(TabRessources[[#This Row],[De]],TabRessources[[#This Row],[A]])-TabRessources[[#This Row],[Congés]])*TabRessources[[#This Row],[Disponibilité (%)]]</f>
        <v>33.15</v>
      </c>
      <c r="K16" s="2">
        <f>SUMIF(TabProjet[Attribuée à],TabRessources[[#This Row],[Nom]],TabProjet[Charge en J])</f>
        <v>33</v>
      </c>
      <c r="L16" s="38">
        <f>TabRessources[[#This Row],[Jours planifiés]]/TabRessources[[#This Row],[Dispo en jours]]</f>
        <v>0.99547511312217196</v>
      </c>
      <c r="M16" s="2">
        <v>0</v>
      </c>
    </row>
    <row r="17" spans="2:13" ht="18" customHeight="1" x14ac:dyDescent="0.25">
      <c r="B17" s="2">
        <v>9</v>
      </c>
      <c r="C17" s="7" t="s">
        <v>9</v>
      </c>
      <c r="D17" s="7" t="s">
        <v>65</v>
      </c>
      <c r="E17" s="7" t="s">
        <v>66</v>
      </c>
      <c r="F17" s="7"/>
      <c r="G17" s="38">
        <v>1</v>
      </c>
      <c r="H17" s="100">
        <v>44331</v>
      </c>
      <c r="I17" s="36">
        <v>44592</v>
      </c>
      <c r="J17" s="39">
        <f>(NETWORKDAYS(TabRessources[[#This Row],[De]],TabRessources[[#This Row],[A]])-TabRessources[[#This Row],[Congés]])*TabRessources[[#This Row],[Disponibilité (%)]]</f>
        <v>186</v>
      </c>
      <c r="K17" s="2">
        <f>SUMIF(TabProjet[Attribuée à],TabRessources[[#This Row],[Nom]],TabProjet[Charge en J])</f>
        <v>98</v>
      </c>
      <c r="L17" s="38">
        <f>TabRessources[[#This Row],[Jours planifiés]]/TabRessources[[#This Row],[Dispo en jours]]</f>
        <v>0.5268817204301075</v>
      </c>
      <c r="M17" s="2">
        <v>0</v>
      </c>
    </row>
    <row r="18" spans="2:13" ht="18" customHeight="1" x14ac:dyDescent="0.25">
      <c r="B18" s="2">
        <v>10</v>
      </c>
      <c r="C18" s="7" t="s">
        <v>23</v>
      </c>
      <c r="D18" s="7" t="s">
        <v>67</v>
      </c>
      <c r="E18" s="7" t="s">
        <v>68</v>
      </c>
      <c r="F18" s="7"/>
      <c r="G18" s="38">
        <v>1</v>
      </c>
      <c r="H18" s="100">
        <v>44378</v>
      </c>
      <c r="I18" s="36">
        <v>44576</v>
      </c>
      <c r="J18" s="39">
        <f>(NETWORKDAYS(TabRessources[[#This Row],[De]],TabRessources[[#This Row],[A]])-TabRessources[[#This Row],[Congés]])*TabRessources[[#This Row],[Disponibilité (%)]]</f>
        <v>142</v>
      </c>
      <c r="K18" s="2">
        <f>SUMIF(TabProjet[Attribuée à],TabRessources[[#This Row],[Nom]],TabProjet[Charge en J])</f>
        <v>124</v>
      </c>
      <c r="L18" s="38">
        <f>TabRessources[[#This Row],[Jours planifiés]]/TabRessources[[#This Row],[Dispo en jours]]</f>
        <v>0.87323943661971826</v>
      </c>
      <c r="M18" s="2">
        <v>0</v>
      </c>
    </row>
    <row r="19" spans="2:13" ht="18" customHeight="1" x14ac:dyDescent="0.25">
      <c r="B19" s="2">
        <v>11</v>
      </c>
      <c r="C19" s="7" t="s">
        <v>19</v>
      </c>
      <c r="D19" s="7" t="s">
        <v>69</v>
      </c>
      <c r="E19" s="7" t="s">
        <v>70</v>
      </c>
      <c r="F19" s="7"/>
      <c r="G19" s="38">
        <v>1</v>
      </c>
      <c r="H19" s="100">
        <v>44378</v>
      </c>
      <c r="I19" s="36">
        <v>44576</v>
      </c>
      <c r="J19" s="39">
        <f>(NETWORKDAYS(TabRessources[[#This Row],[De]],TabRessources[[#This Row],[A]])-TabRessources[[#This Row],[Congés]])*TabRessources[[#This Row],[Disponibilité (%)]]</f>
        <v>142</v>
      </c>
      <c r="K19" s="2">
        <f>SUMIF(TabProjet[Attribuée à],TabRessources[[#This Row],[Nom]],TabProjet[Charge en J])</f>
        <v>124</v>
      </c>
      <c r="L19" s="38">
        <f>TabRessources[[#This Row],[Jours planifiés]]/TabRessources[[#This Row],[Dispo en jours]]</f>
        <v>0.87323943661971826</v>
      </c>
      <c r="M19" s="2">
        <v>0</v>
      </c>
    </row>
    <row r="20" spans="2:13" ht="18" customHeight="1" x14ac:dyDescent="0.25">
      <c r="B20" s="2">
        <v>12</v>
      </c>
      <c r="C20" s="7" t="s">
        <v>12</v>
      </c>
      <c r="D20" s="7" t="s">
        <v>71</v>
      </c>
      <c r="E20" s="7" t="s">
        <v>72</v>
      </c>
      <c r="F20" s="7"/>
      <c r="G20" s="38">
        <v>1</v>
      </c>
      <c r="H20" s="100">
        <v>44378</v>
      </c>
      <c r="I20" s="36">
        <v>44576</v>
      </c>
      <c r="J20" s="39">
        <f>(NETWORKDAYS(TabRessources[[#This Row],[De]],TabRessources[[#This Row],[A]])-TabRessources[[#This Row],[Congés]])*TabRessources[[#This Row],[Disponibilité (%)]]</f>
        <v>142</v>
      </c>
      <c r="K20" s="2">
        <f>SUMIF(TabProjet[Attribuée à],TabRessources[[#This Row],[Nom]],TabProjet[Charge en J])</f>
        <v>124</v>
      </c>
      <c r="L20" s="38">
        <f>TabRessources[[#This Row],[Jours planifiés]]/TabRessources[[#This Row],[Dispo en jours]]</f>
        <v>0.87323943661971826</v>
      </c>
      <c r="M20" s="2">
        <v>0</v>
      </c>
    </row>
    <row r="21" spans="2:13" ht="18" customHeight="1" x14ac:dyDescent="0.25">
      <c r="B21" s="2">
        <v>13</v>
      </c>
      <c r="C21" s="7" t="s">
        <v>73</v>
      </c>
      <c r="D21" s="7" t="s">
        <v>71</v>
      </c>
      <c r="E21" s="7" t="s">
        <v>74</v>
      </c>
      <c r="F21" s="7"/>
      <c r="G21" s="38">
        <v>1</v>
      </c>
      <c r="H21" s="100">
        <v>44378</v>
      </c>
      <c r="I21" s="36">
        <v>44576</v>
      </c>
      <c r="J21" s="39">
        <f>(NETWORKDAYS(TabRessources[[#This Row],[De]],TabRessources[[#This Row],[A]])-TabRessources[[#This Row],[Congés]])*TabRessources[[#This Row],[Disponibilité (%)]]</f>
        <v>142</v>
      </c>
      <c r="K21" s="2">
        <f>SUMIF(TabProjet[Attribuée à],TabRessources[[#This Row],[Nom]],TabProjet[Charge en J])</f>
        <v>59</v>
      </c>
      <c r="L21" s="38">
        <f>TabRessources[[#This Row],[Jours planifiés]]/TabRessources[[#This Row],[Dispo en jours]]</f>
        <v>0.41549295774647887</v>
      </c>
      <c r="M21" s="2">
        <v>0</v>
      </c>
    </row>
    <row r="22" spans="2:13" ht="18" customHeight="1" x14ac:dyDescent="0.25">
      <c r="B22" s="2">
        <v>14</v>
      </c>
      <c r="C22" s="7" t="s">
        <v>18</v>
      </c>
      <c r="D22" s="7" t="s">
        <v>75</v>
      </c>
      <c r="E22" s="7" t="s">
        <v>76</v>
      </c>
      <c r="F22" s="7"/>
      <c r="G22" s="38">
        <v>1</v>
      </c>
      <c r="H22" s="100">
        <v>44378</v>
      </c>
      <c r="I22" s="36">
        <v>44576</v>
      </c>
      <c r="J22" s="39">
        <f>(NETWORKDAYS(TabRessources[[#This Row],[De]],TabRessources[[#This Row],[A]])-TabRessources[[#This Row],[Congés]])*TabRessources[[#This Row],[Disponibilité (%)]]</f>
        <v>142</v>
      </c>
      <c r="K22" s="2">
        <f>SUMIF(TabProjet[Attribuée à],TabRessources[[#This Row],[Nom]],TabProjet[Charge en J])</f>
        <v>124</v>
      </c>
      <c r="L22" s="38">
        <f>TabRessources[[#This Row],[Jours planifiés]]/TabRessources[[#This Row],[Dispo en jours]]</f>
        <v>0.87323943661971826</v>
      </c>
      <c r="M22" s="2">
        <v>0</v>
      </c>
    </row>
    <row r="23" spans="2:13" ht="18" customHeight="1" x14ac:dyDescent="0.25">
      <c r="B23" s="2">
        <v>15</v>
      </c>
      <c r="C23" s="7" t="s">
        <v>20</v>
      </c>
      <c r="D23" s="7" t="s">
        <v>75</v>
      </c>
      <c r="E23" s="7" t="s">
        <v>77</v>
      </c>
      <c r="F23" s="7"/>
      <c r="G23" s="38">
        <v>1</v>
      </c>
      <c r="H23" s="100">
        <v>44378</v>
      </c>
      <c r="I23" s="36">
        <v>44576</v>
      </c>
      <c r="J23" s="39">
        <f>(NETWORKDAYS(TabRessources[[#This Row],[De]],TabRessources[[#This Row],[A]])-TabRessources[[#This Row],[Congés]])*TabRessources[[#This Row],[Disponibilité (%)]]</f>
        <v>142</v>
      </c>
      <c r="K23" s="2">
        <f>SUMIF(TabProjet[Attribuée à],TabRessources[[#This Row],[Nom]],TabProjet[Charge en J])</f>
        <v>124</v>
      </c>
      <c r="L23" s="38">
        <f>TabRessources[[#This Row],[Jours planifiés]]/TabRessources[[#This Row],[Dispo en jours]]</f>
        <v>0.87323943661971826</v>
      </c>
      <c r="M23" s="2">
        <v>0</v>
      </c>
    </row>
    <row r="24" spans="2:13" ht="18" customHeight="1" x14ac:dyDescent="0.25">
      <c r="B24" s="2">
        <v>16</v>
      </c>
      <c r="C24" s="7" t="s">
        <v>17</v>
      </c>
      <c r="D24" s="7" t="s">
        <v>78</v>
      </c>
      <c r="E24" s="7" t="s">
        <v>79</v>
      </c>
      <c r="F24" s="7"/>
      <c r="G24" s="38">
        <v>1</v>
      </c>
      <c r="H24" s="100">
        <v>44378</v>
      </c>
      <c r="I24" s="36">
        <v>44576</v>
      </c>
      <c r="J24" s="39">
        <f>(NETWORKDAYS(TabRessources[[#This Row],[De]],TabRessources[[#This Row],[A]])-TabRessources[[#This Row],[Congés]])*TabRessources[[#This Row],[Disponibilité (%)]]</f>
        <v>142</v>
      </c>
      <c r="K24" s="2">
        <f>SUMIF(TabProjet[Attribuée à],TabRessources[[#This Row],[Nom]],TabProjet[Charge en J])</f>
        <v>124</v>
      </c>
      <c r="L24" s="38">
        <f>TabRessources[[#This Row],[Jours planifiés]]/TabRessources[[#This Row],[Dispo en jours]]</f>
        <v>0.87323943661971826</v>
      </c>
      <c r="M24" s="2">
        <v>0</v>
      </c>
    </row>
    <row r="25" spans="2:13" ht="18" customHeight="1" x14ac:dyDescent="0.25">
      <c r="B25" s="2">
        <v>17</v>
      </c>
      <c r="C25" s="7" t="s">
        <v>15</v>
      </c>
      <c r="D25" s="7" t="s">
        <v>78</v>
      </c>
      <c r="E25" s="7" t="s">
        <v>80</v>
      </c>
      <c r="F25" s="7"/>
      <c r="G25" s="38">
        <v>1</v>
      </c>
      <c r="H25" s="100">
        <v>44378</v>
      </c>
      <c r="I25" s="36">
        <v>44576</v>
      </c>
      <c r="J25" s="39">
        <f>(NETWORKDAYS(TabRessources[[#This Row],[De]],TabRessources[[#This Row],[A]])-TabRessources[[#This Row],[Congés]])*TabRessources[[#This Row],[Disponibilité (%)]]</f>
        <v>142</v>
      </c>
      <c r="K25" s="2">
        <f>SUMIF(TabProjet[Attribuée à],TabRessources[[#This Row],[Nom]],TabProjet[Charge en J])</f>
        <v>124</v>
      </c>
      <c r="L25" s="38">
        <f>TabRessources[[#This Row],[Jours planifiés]]/TabRessources[[#This Row],[Dispo en jours]]</f>
        <v>0.87323943661971826</v>
      </c>
      <c r="M25" s="2">
        <v>0</v>
      </c>
    </row>
    <row r="26" spans="2:13" ht="18" customHeight="1" x14ac:dyDescent="0.25">
      <c r="B26" s="2">
        <v>18</v>
      </c>
      <c r="C26" s="7" t="s">
        <v>81</v>
      </c>
      <c r="D26" s="7" t="s">
        <v>84</v>
      </c>
      <c r="E26" s="7" t="s">
        <v>83</v>
      </c>
      <c r="F26" s="7"/>
      <c r="G26" s="38">
        <v>0.75</v>
      </c>
      <c r="H26" s="100">
        <v>44317</v>
      </c>
      <c r="I26" s="36">
        <v>44576</v>
      </c>
      <c r="J26" s="39">
        <f>(NETWORKDAYS(TabRessources[[#This Row],[De]],TabRessources[[#This Row],[A]])-TabRessources[[#This Row],[Congés]])*TabRessources[[#This Row],[Disponibilité (%)]]</f>
        <v>138.75</v>
      </c>
      <c r="K26" s="2">
        <f>SUMIF(TabProjet[Attribuée à],TabRessources[[#This Row],[Nom]],TabProjet[Charge en J])</f>
        <v>146</v>
      </c>
      <c r="L26" s="38">
        <f>TabRessources[[#This Row],[Jours planifiés]]/TabRessources[[#This Row],[Dispo en jours]]</f>
        <v>1.0522522522522522</v>
      </c>
      <c r="M26" s="2">
        <v>0</v>
      </c>
    </row>
    <row r="27" spans="2:13" ht="18" customHeight="1" x14ac:dyDescent="0.25">
      <c r="B27" s="2">
        <v>19</v>
      </c>
      <c r="C27" s="7" t="s">
        <v>16</v>
      </c>
      <c r="D27" s="7" t="s">
        <v>84</v>
      </c>
      <c r="E27" s="7" t="s">
        <v>85</v>
      </c>
      <c r="F27" s="7"/>
      <c r="G27" s="38">
        <v>0.75</v>
      </c>
      <c r="H27" s="100">
        <v>44317</v>
      </c>
      <c r="I27" s="36">
        <v>44576</v>
      </c>
      <c r="J27" s="39">
        <f>(NETWORKDAYS(TabRessources[[#This Row],[De]],TabRessources[[#This Row],[A]])-TabRessources[[#This Row],[Congés]])*TabRessources[[#This Row],[Disponibilité (%)]]</f>
        <v>138.75</v>
      </c>
      <c r="K27" s="2">
        <f>SUMIF(TabProjet[Attribuée à],TabRessources[[#This Row],[Nom]],TabProjet[Charge en J])</f>
        <v>146</v>
      </c>
      <c r="L27" s="38">
        <f>TabRessources[[#This Row],[Jours planifiés]]/TabRessources[[#This Row],[Dispo en jours]]</f>
        <v>1.0522522522522522</v>
      </c>
      <c r="M27" s="2">
        <v>0</v>
      </c>
    </row>
    <row r="28" spans="2:13" ht="18" customHeight="1" x14ac:dyDescent="0.25">
      <c r="B28" s="2">
        <v>20</v>
      </c>
      <c r="C28" s="7" t="s">
        <v>14</v>
      </c>
      <c r="D28" s="7" t="s">
        <v>86</v>
      </c>
      <c r="E28" s="7" t="s">
        <v>87</v>
      </c>
      <c r="F28" s="7"/>
      <c r="G28" s="38">
        <v>0.9</v>
      </c>
      <c r="H28" s="100">
        <v>44378</v>
      </c>
      <c r="I28" s="36">
        <v>44561</v>
      </c>
      <c r="J28" s="39">
        <f>(NETWORKDAYS(TabRessources[[#This Row],[De]],TabRessources[[#This Row],[A]])-TabRessources[[#This Row],[Congés]])*TabRessources[[#This Row],[Disponibilité (%)]]</f>
        <v>118.8</v>
      </c>
      <c r="K28" s="2">
        <f>SUMIF(TabProjet[Attribuée à],TabRessources[[#This Row],[Nom]],TabProjet[Charge en J])</f>
        <v>108</v>
      </c>
      <c r="L28" s="38">
        <f>TabRessources[[#This Row],[Jours planifiés]]/TabRessources[[#This Row],[Dispo en jours]]</f>
        <v>0.90909090909090906</v>
      </c>
      <c r="M28" s="2">
        <v>0</v>
      </c>
    </row>
    <row r="29" spans="2:13" ht="18" customHeight="1" x14ac:dyDescent="0.25">
      <c r="B29" s="2">
        <v>21</v>
      </c>
      <c r="C29" s="7" t="s">
        <v>88</v>
      </c>
      <c r="D29" s="7" t="s">
        <v>89</v>
      </c>
      <c r="E29" s="7"/>
      <c r="F29" s="7"/>
      <c r="G29" s="38">
        <v>0.6</v>
      </c>
      <c r="H29" s="100">
        <v>44409</v>
      </c>
      <c r="I29" s="36">
        <v>44576</v>
      </c>
      <c r="J29" s="39">
        <f>(NETWORKDAYS(TabRessources[[#This Row],[De]],TabRessources[[#This Row],[A]])-TabRessources[[#This Row],[Congés]])*TabRessources[[#This Row],[Disponibilité (%)]]</f>
        <v>72</v>
      </c>
      <c r="K29" s="2">
        <f>SUMIF(TabProjet[Attribuée à],TabRessources[[#This Row],[Nom]],TabProjet[Charge en J])</f>
        <v>69</v>
      </c>
      <c r="L29" s="38">
        <f>TabRessources[[#This Row],[Jours planifiés]]/TabRessources[[#This Row],[Dispo en jours]]</f>
        <v>0.95833333333333337</v>
      </c>
      <c r="M29" s="2">
        <v>0</v>
      </c>
    </row>
    <row r="30" spans="2:13" ht="18" customHeight="1" x14ac:dyDescent="0.25"/>
    <row r="31" spans="2:13" ht="18" customHeight="1" x14ac:dyDescent="0.25"/>
    <row r="32" spans="2:13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  <row r="65" ht="18" customHeight="1" x14ac:dyDescent="0.25"/>
    <row r="66" ht="18" customHeight="1" x14ac:dyDescent="0.25"/>
    <row r="67" ht="18" customHeight="1" x14ac:dyDescent="0.25"/>
    <row r="68" ht="18" customHeight="1" x14ac:dyDescent="0.25"/>
    <row r="69" ht="18" customHeight="1" x14ac:dyDescent="0.25"/>
    <row r="70" ht="18" customHeight="1" x14ac:dyDescent="0.25"/>
    <row r="71" ht="18" customHeight="1" x14ac:dyDescent="0.25"/>
    <row r="72" ht="18" customHeight="1" x14ac:dyDescent="0.25"/>
    <row r="73" ht="18" customHeight="1" x14ac:dyDescent="0.25"/>
    <row r="74" ht="18" customHeight="1" x14ac:dyDescent="0.25"/>
    <row r="75" ht="18" customHeight="1" x14ac:dyDescent="0.25"/>
    <row r="76" ht="18" customHeight="1" x14ac:dyDescent="0.25"/>
    <row r="77" ht="18" customHeight="1" x14ac:dyDescent="0.25"/>
    <row r="78" ht="18" customHeight="1" x14ac:dyDescent="0.25"/>
    <row r="79" ht="18" customHeight="1" x14ac:dyDescent="0.25"/>
    <row r="80" ht="18" customHeight="1" x14ac:dyDescent="0.25"/>
    <row r="81" ht="18" customHeight="1" x14ac:dyDescent="0.25"/>
    <row r="82" ht="18" customHeight="1" x14ac:dyDescent="0.25"/>
    <row r="83" ht="18" customHeight="1" x14ac:dyDescent="0.25"/>
    <row r="84" ht="18" customHeight="1" x14ac:dyDescent="0.25"/>
    <row r="85" ht="18" customHeight="1" x14ac:dyDescent="0.25"/>
    <row r="86" ht="18" customHeight="1" x14ac:dyDescent="0.25"/>
    <row r="87" ht="18" customHeight="1" x14ac:dyDescent="0.25"/>
    <row r="88" ht="18" customHeight="1" x14ac:dyDescent="0.25"/>
    <row r="89" ht="18" customHeight="1" x14ac:dyDescent="0.25"/>
    <row r="90" ht="18" customHeight="1" x14ac:dyDescent="0.25"/>
    <row r="91" ht="18" customHeight="1" x14ac:dyDescent="0.25"/>
    <row r="92" ht="18" customHeight="1" x14ac:dyDescent="0.25"/>
    <row r="93" ht="18" customHeight="1" x14ac:dyDescent="0.25"/>
    <row r="94" ht="18" customHeight="1" x14ac:dyDescent="0.25"/>
    <row r="95" ht="18" customHeight="1" x14ac:dyDescent="0.25"/>
    <row r="96" ht="18" customHeight="1" x14ac:dyDescent="0.25"/>
    <row r="97" ht="18" customHeight="1" x14ac:dyDescent="0.25"/>
  </sheetData>
  <mergeCells count="3">
    <mergeCell ref="L3:M3"/>
    <mergeCell ref="L2:M2"/>
    <mergeCell ref="L1:M1"/>
  </mergeCells>
  <conditionalFormatting sqref="K9:K29">
    <cfRule type="expression" dxfId="35" priority="3">
      <formula>$L9 &gt; 1</formula>
    </cfRule>
    <cfRule type="expression" dxfId="34" priority="91">
      <formula>$L9&lt;1</formula>
    </cfRule>
  </conditionalFormatting>
  <conditionalFormatting sqref="L9:L29">
    <cfRule type="expression" dxfId="33" priority="2" stopIfTrue="1">
      <formula>AND($L9&lt;=1.0049,$L9&gt;=0.9951)</formula>
    </cfRule>
    <cfRule type="expression" dxfId="32" priority="90">
      <formula>$L9 &gt; 1</formula>
    </cfRule>
    <cfRule type="expression" dxfId="31" priority="92">
      <formula>$L9&lt;1</formula>
    </cfRule>
  </conditionalFormatting>
  <conditionalFormatting sqref="K9:L29">
    <cfRule type="expression" dxfId="30" priority="126" stopIfTrue="1">
      <formula>AND($L9&lt;=1.0049,$L9&gt;=0.9951)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B1:AP21"/>
  <sheetViews>
    <sheetView showGridLines="0" workbookViewId="0">
      <selection activeCell="C21" sqref="C21"/>
    </sheetView>
  </sheetViews>
  <sheetFormatPr defaultColWidth="8.85546875" defaultRowHeight="15" x14ac:dyDescent="0.25"/>
  <cols>
    <col min="1" max="1" width="2.7109375" customWidth="1"/>
    <col min="2" max="2" width="17.42578125" customWidth="1"/>
    <col min="3" max="3" width="22.5703125" bestFit="1" customWidth="1"/>
    <col min="4" max="4" width="23.140625" bestFit="1" customWidth="1"/>
    <col min="5" max="5" width="7.85546875" customWidth="1"/>
    <col min="6" max="6" width="25.7109375" customWidth="1"/>
    <col min="7" max="7" width="17.85546875" bestFit="1" customWidth="1"/>
    <col min="8" max="8" width="4.7109375" customWidth="1"/>
    <col min="9" max="9" width="7.7109375" customWidth="1"/>
    <col min="10" max="10" width="5.28515625" customWidth="1"/>
    <col min="11" max="11" width="6.140625" customWidth="1"/>
    <col min="12" max="12" width="3.85546875" customWidth="1"/>
    <col min="13" max="13" width="15.28515625" customWidth="1"/>
    <col min="14" max="14" width="26.140625" customWidth="1"/>
    <col min="15" max="15" width="6.7109375" customWidth="1"/>
    <col min="16" max="16" width="12.28515625" customWidth="1"/>
    <col min="17" max="17" width="3.7109375" customWidth="1"/>
    <col min="18" max="18" width="8.85546875" customWidth="1"/>
    <col min="19" max="19" width="15.28515625" customWidth="1"/>
  </cols>
  <sheetData>
    <row r="1" spans="2:42" ht="18" customHeight="1" x14ac:dyDescent="0.25">
      <c r="C1" s="1"/>
      <c r="D1" s="1"/>
      <c r="E1" s="1"/>
      <c r="F1" s="1"/>
      <c r="G1" s="1"/>
      <c r="H1" s="1"/>
      <c r="I1" s="1"/>
      <c r="J1" s="1"/>
      <c r="K1" s="1"/>
      <c r="L1" s="1"/>
      <c r="M1" s="10" t="s">
        <v>34</v>
      </c>
      <c r="N1" s="6">
        <v>44893</v>
      </c>
    </row>
    <row r="2" spans="2:42" ht="18" customHeight="1" x14ac:dyDescent="0.25">
      <c r="C2" s="1"/>
      <c r="D2" s="1"/>
      <c r="E2" s="1"/>
      <c r="F2" s="1"/>
      <c r="G2" s="1"/>
      <c r="H2" s="1"/>
      <c r="I2" s="1"/>
      <c r="J2" s="1"/>
      <c r="K2" s="1"/>
      <c r="L2" s="1"/>
      <c r="M2" s="10" t="s">
        <v>35</v>
      </c>
      <c r="N2" s="5"/>
    </row>
    <row r="3" spans="2:42" ht="18" customHeight="1" thickBot="1" x14ac:dyDescent="0.3"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36</v>
      </c>
      <c r="N3" s="5" t="s">
        <v>37</v>
      </c>
      <c r="AO3" t="s">
        <v>24</v>
      </c>
      <c r="AP3" s="3">
        <v>54</v>
      </c>
    </row>
    <row r="4" spans="2:42" ht="28.9" customHeight="1" thickTop="1" thickBot="1" x14ac:dyDescent="0.3">
      <c r="B4" s="4" t="s">
        <v>91</v>
      </c>
      <c r="C4" s="4"/>
      <c r="D4" s="4"/>
      <c r="E4" s="4"/>
      <c r="F4" s="4"/>
      <c r="G4" s="4"/>
      <c r="H4" s="4"/>
      <c r="I4" s="4"/>
      <c r="J4" s="4"/>
      <c r="K4" s="4"/>
      <c r="L4" s="4"/>
      <c r="M4" s="54"/>
      <c r="N4" s="105">
        <v>2</v>
      </c>
    </row>
    <row r="5" spans="2:42" ht="15.75" thickTop="1" x14ac:dyDescent="0.25">
      <c r="AH5" s="141" t="s">
        <v>138</v>
      </c>
      <c r="AI5" s="142"/>
      <c r="AJ5" s="143"/>
      <c r="AL5" s="141" t="s">
        <v>135</v>
      </c>
      <c r="AM5" s="142"/>
      <c r="AN5" s="142"/>
      <c r="AO5" s="142"/>
      <c r="AP5" s="143"/>
    </row>
    <row r="6" spans="2:42" x14ac:dyDescent="0.25">
      <c r="B6" s="141" t="s">
        <v>301</v>
      </c>
      <c r="C6" s="142"/>
      <c r="D6" s="142"/>
      <c r="F6" s="141" t="s">
        <v>190</v>
      </c>
      <c r="G6" s="143"/>
    </row>
    <row r="7" spans="2:42" ht="9" customHeight="1" x14ac:dyDescent="0.25"/>
    <row r="8" spans="2:42" ht="16.149999999999999" customHeight="1" x14ac:dyDescent="0.25">
      <c r="B8" s="55" t="s">
        <v>266</v>
      </c>
      <c r="C8" s="55" t="s">
        <v>267</v>
      </c>
      <c r="D8" s="56" t="s">
        <v>268</v>
      </c>
      <c r="F8" s="55" t="s">
        <v>188</v>
      </c>
      <c r="G8" s="56" t="s">
        <v>189</v>
      </c>
      <c r="AI8" s="12" t="s">
        <v>136</v>
      </c>
      <c r="AL8" s="144" t="s">
        <v>139</v>
      </c>
      <c r="AM8" s="145"/>
      <c r="AN8" s="146"/>
      <c r="AO8" s="20"/>
      <c r="AP8" s="3" t="s">
        <v>137</v>
      </c>
    </row>
    <row r="9" spans="2:42" ht="13.15" hidden="1" customHeight="1" x14ac:dyDescent="0.25">
      <c r="B9" s="42" t="s">
        <v>266</v>
      </c>
      <c r="C9" s="42" t="s">
        <v>267</v>
      </c>
      <c r="D9" s="42" t="s">
        <v>268</v>
      </c>
      <c r="F9" s="31" t="s">
        <v>188</v>
      </c>
      <c r="G9" s="31" t="s">
        <v>189</v>
      </c>
      <c r="AI9" s="3"/>
      <c r="AJ9" s="3"/>
      <c r="AM9" s="19" t="s">
        <v>134</v>
      </c>
      <c r="AP9" s="21">
        <v>2</v>
      </c>
    </row>
    <row r="10" spans="2:42" x14ac:dyDescent="0.25">
      <c r="B10" s="43" t="s">
        <v>456</v>
      </c>
      <c r="C10" s="44"/>
      <c r="D10" s="47"/>
      <c r="F10" s="32" t="s">
        <v>178</v>
      </c>
      <c r="G10" s="33">
        <v>44927</v>
      </c>
      <c r="AK10" s="11"/>
      <c r="AL10" s="11"/>
      <c r="AP10" s="22">
        <v>1</v>
      </c>
    </row>
    <row r="11" spans="2:42" ht="16.899999999999999" customHeight="1" x14ac:dyDescent="0.25">
      <c r="B11" s="43" t="s">
        <v>41</v>
      </c>
      <c r="C11" s="45"/>
      <c r="D11" s="48"/>
      <c r="F11" s="32" t="s">
        <v>179</v>
      </c>
      <c r="G11" s="33">
        <v>45026</v>
      </c>
    </row>
    <row r="12" spans="2:42" ht="16.899999999999999" customHeight="1" x14ac:dyDescent="0.25">
      <c r="B12" s="43" t="s">
        <v>457</v>
      </c>
      <c r="C12" s="46"/>
      <c r="D12" s="49"/>
      <c r="F12" s="32" t="s">
        <v>180</v>
      </c>
      <c r="G12" s="33">
        <v>45047</v>
      </c>
    </row>
    <row r="13" spans="2:42" x14ac:dyDescent="0.25">
      <c r="B13" s="59" t="s">
        <v>458</v>
      </c>
      <c r="C13" s="60"/>
      <c r="D13" s="50"/>
      <c r="F13" s="34">
        <v>16565</v>
      </c>
      <c r="G13" s="33">
        <v>45054</v>
      </c>
    </row>
    <row r="14" spans="2:42" x14ac:dyDescent="0.25">
      <c r="B14" s="35"/>
      <c r="C14" s="35"/>
      <c r="F14" s="32" t="s">
        <v>181</v>
      </c>
      <c r="G14" s="33">
        <v>45064</v>
      </c>
    </row>
    <row r="15" spans="2:42" x14ac:dyDescent="0.25">
      <c r="B15" s="35"/>
      <c r="C15" s="35"/>
      <c r="F15" s="32" t="s">
        <v>182</v>
      </c>
      <c r="G15" s="33">
        <v>45075</v>
      </c>
    </row>
    <row r="16" spans="2:42" x14ac:dyDescent="0.25">
      <c r="F16" s="32" t="s">
        <v>183</v>
      </c>
      <c r="G16" s="33">
        <v>45121</v>
      </c>
    </row>
    <row r="17" spans="6:12" x14ac:dyDescent="0.25">
      <c r="F17" s="32" t="s">
        <v>184</v>
      </c>
      <c r="G17" s="33">
        <v>45153</v>
      </c>
    </row>
    <row r="18" spans="6:12" x14ac:dyDescent="0.25">
      <c r="F18" s="32" t="s">
        <v>185</v>
      </c>
      <c r="G18" s="33">
        <v>45231</v>
      </c>
    </row>
    <row r="19" spans="6:12" x14ac:dyDescent="0.25">
      <c r="F19" s="32" t="s">
        <v>186</v>
      </c>
      <c r="G19" s="33">
        <v>45241</v>
      </c>
      <c r="H19" s="17"/>
      <c r="I19" s="17"/>
      <c r="J19" s="17"/>
    </row>
    <row r="20" spans="6:12" x14ac:dyDescent="0.25">
      <c r="F20" s="32" t="s">
        <v>187</v>
      </c>
      <c r="G20" s="33">
        <v>45285</v>
      </c>
    </row>
    <row r="21" spans="6:12" x14ac:dyDescent="0.25">
      <c r="H21" s="18"/>
      <c r="I21" s="18"/>
      <c r="J21" s="18"/>
      <c r="K21" s="18"/>
      <c r="L21" s="18"/>
    </row>
  </sheetData>
  <mergeCells count="5">
    <mergeCell ref="B6:D6"/>
    <mergeCell ref="AL5:AP5"/>
    <mergeCell ref="AL8:AN8"/>
    <mergeCell ref="AH5:AJ5"/>
    <mergeCell ref="F6:G6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1004-934B-4DA1-9CF9-28495C6CE5A5}">
  <sheetPr>
    <tabColor rgb="FFC00000"/>
  </sheetPr>
  <dimension ref="B2:W8"/>
  <sheetViews>
    <sheetView workbookViewId="0">
      <selection activeCell="B4" sqref="B4:W4"/>
    </sheetView>
  </sheetViews>
  <sheetFormatPr defaultColWidth="8.85546875" defaultRowHeight="15" x14ac:dyDescent="0.25"/>
  <cols>
    <col min="1" max="1" width="2.28515625" style="27" customWidth="1"/>
    <col min="2" max="16384" width="8.85546875" style="27"/>
  </cols>
  <sheetData>
    <row r="2" spans="2:23" ht="23.25" x14ac:dyDescent="0.35">
      <c r="B2" s="147" t="s">
        <v>684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</row>
    <row r="3" spans="2:23" x14ac:dyDescent="0.25">
      <c r="B3" s="148" t="s">
        <v>685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</row>
    <row r="4" spans="2:23" x14ac:dyDescent="0.25">
      <c r="B4" s="149" t="s">
        <v>686</v>
      </c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</row>
    <row r="5" spans="2:23" x14ac:dyDescent="0.25">
      <c r="B5" s="150" t="s">
        <v>687</v>
      </c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</row>
    <row r="6" spans="2:23" x14ac:dyDescent="0.25"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</row>
    <row r="7" spans="2:23" x14ac:dyDescent="0.25"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</row>
    <row r="8" spans="2:23" x14ac:dyDescent="0.25"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</row>
  </sheetData>
  <mergeCells count="4">
    <mergeCell ref="B2:W2"/>
    <mergeCell ref="B3:W3"/>
    <mergeCell ref="B4:W4"/>
    <mergeCell ref="B5:W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F13"/>
  <sheetViews>
    <sheetView showGridLines="0" workbookViewId="0">
      <selection activeCell="D12" sqref="D12:E13"/>
    </sheetView>
  </sheetViews>
  <sheetFormatPr defaultColWidth="8.85546875" defaultRowHeight="15" x14ac:dyDescent="0.25"/>
  <cols>
    <col min="1" max="1" width="18.28515625" customWidth="1"/>
    <col min="3" max="3" width="12" customWidth="1"/>
    <col min="4" max="4" width="12.28515625" style="1" customWidth="1"/>
    <col min="5" max="5" width="11.5703125" customWidth="1"/>
  </cols>
  <sheetData>
    <row r="1" spans="1:6" x14ac:dyDescent="0.25">
      <c r="A1" s="16" t="s">
        <v>25</v>
      </c>
      <c r="B1" s="1" cm="1">
        <f t="array" ref="B1">_xlfn.IFS(IsDaysGantt,1,IsWeeksGant,7,IsMonthsGantt,30)</f>
        <v>30</v>
      </c>
      <c r="C1" s="1">
        <v>3</v>
      </c>
      <c r="D1" s="1" t="s">
        <v>509</v>
      </c>
    </row>
    <row r="2" spans="1:6" x14ac:dyDescent="0.25">
      <c r="A2" s="16" t="s">
        <v>38</v>
      </c>
      <c r="B2" t="b">
        <v>0</v>
      </c>
      <c r="D2" s="106" t="s">
        <v>506</v>
      </c>
    </row>
    <row r="3" spans="1:6" x14ac:dyDescent="0.25">
      <c r="A3" s="16" t="s">
        <v>130</v>
      </c>
      <c r="B3" t="b">
        <f>RadioBtnResult=1</f>
        <v>0</v>
      </c>
      <c r="D3" s="107">
        <v>1</v>
      </c>
    </row>
    <row r="4" spans="1:6" x14ac:dyDescent="0.25">
      <c r="A4" s="16" t="s">
        <v>128</v>
      </c>
      <c r="B4" s="3" t="b">
        <f>RadioBtnResult=2</f>
        <v>0</v>
      </c>
      <c r="D4" s="108">
        <v>2</v>
      </c>
    </row>
    <row r="5" spans="1:6" x14ac:dyDescent="0.25">
      <c r="A5" s="16" t="s">
        <v>129</v>
      </c>
      <c r="B5" t="b">
        <f>RadioBtnResult=3</f>
        <v>1</v>
      </c>
      <c r="D5" s="111">
        <v>3</v>
      </c>
    </row>
    <row r="6" spans="1:6" x14ac:dyDescent="0.25">
      <c r="D6" s="110">
        <v>4</v>
      </c>
    </row>
    <row r="11" spans="1:6" x14ac:dyDescent="0.25">
      <c r="C11" s="1"/>
      <c r="E11" s="1"/>
      <c r="F11" s="1"/>
    </row>
    <row r="12" spans="1:6" x14ac:dyDescent="0.25">
      <c r="C12" s="1"/>
      <c r="E12" s="109"/>
      <c r="F12" s="1"/>
    </row>
    <row r="13" spans="1:6" x14ac:dyDescent="0.25">
      <c r="C13" s="1"/>
      <c r="E13" s="1"/>
      <c r="F13" s="1"/>
    </row>
  </sheetData>
  <conditionalFormatting sqref="E12">
    <cfRule type="expression" dxfId="3" priority="1">
      <formula>$D$12=1</formula>
    </cfRule>
  </conditionalFormatting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Picture1.png" Type="http://schemas.openxmlformats.org/officeDocument/2006/relationships/image" Target="images/Picture1.png.png"/><Relationship Id="Picture2" Type="http://schemas.openxmlformats.org/officeDocument/2006/relationships/image" Target="images/Picture2.png"/><Relationship Id="Jalon" Type="http://schemas.openxmlformats.org/officeDocument/2006/relationships/image" Target="images/Jalon.png"/><Relationship Id="project" Type="http://schemas.openxmlformats.org/officeDocument/2006/relationships/image" Target="images/project.png"/></Relationships>
</file>

<file path=customUI/customUI14.xml><?xml version="1.0" encoding="utf-8"?>
<customUI xmlns="http://schemas.microsoft.com/office/2006/01/customui" onLoad="Ribbon_Load">
  <ribbon>
    <tabs>
      <tab id="BGDPTab" label="BGDP" insertBeforeMso="TabHome">
        <group id="ImportGroup" label="Fichier">
          <button id="BtnImport" label="Importer le WBS" onAction="myRibbon" size="large" imageMso="FileOpen" getEnabled="isEnabled"/>
        </group>
        <group id="ProjectAndTasks" label="Gantt">
          <button id="BtnAddProject" label="Ajouter une phase" onAction="myRibbon" size="large" getEnabled="isEnabled" image="project"/>
          <menu id="TasksMenu" label="Tâches" image="Picture2" size="large" getEnabled="isEnabled">
            <button id="BtnAddTask2" label="Ajouter une tâche niveau 2" onAction="myRibbon" image="Picture2"/>
            <button id="BtnAddTask3" label="Ajouter une tâche niveau 3" onAction="myRibbon" image="Picture2"/>
            <button id="BtnAddTask4" label="Ajouter une tâche niveau 4" onAction="myRibbon" image="Picture2"/>
          </menu>
          <button id="BtnAddMilestone" label="Ajouter un jalon" onAction="myRibbon" size="large" image="Jalon" getEnabled="isEnabled"/>
          <!--<button id="BtnDeleteRowGantt" label="Supprimer une ligne" onAction="myRibbon" size="large" image="Delete" getEnabled="isEnabled" />-->
        </group>
        <group id="DateGroup" label="Périodes">
          <menu id="DateMenu" label="Période" size="large" imageMso="CalendarInsert" getEnabled="isEnabled">
            <button id="BtnDay" label="Jour" onAction="myRibbon" imageMso="DayView"/>
            <button id="BtnWeek" label="Semaine" onAction="myRibbon" imageMso="WeekView"/>
            <button id="BtnMonth" label="Mois" onAction="myRibbon" imageMso="MonthView"/>
          </menu>
          <button id="BtnToday" label="Aujourd'hui" size="large" onAction="myRibbon" imageMso="Today" getEnabled="isEnabled"/>
        </group>
        <group id="RowsAndColumnsGroup" label="Edit">
          <menu id="RowsMenu" label="Lignes" imageMso="TableStyleBandedRowsWord" size="large" getEnabled="isEnabled">
            <button id="BtnAddRow" label="Ajouter une ligne" onAction="myRibbon" imageMso="InsertRow" getEnabled="isEnabled"/>
            <button id="BtnDeleteRow" label="Supprimer une ligne" onAction="myRibbon" imageMso="DeleteRows"/>
          </menu>
          <menu id="ColumnsMenu" label="Colonnes" imageMso="TableStyleBandedColumnsWord" size="large" getEnabled="isEnabled">
            <button id="BtnAddColumn" label="Ajouter une colonne" onAction="myRibbon" imageMso="InsertColumns"/>
            <button id="BtnDeleteColumn" label="Supprimer une colonne" onAction="myRibbon" imageMso="DeleteColumns"/>
          </menu>
        </group>
        <group id="SettingsGroup" label="Paramètres">
          <button id="BtnSettings" label="Settings" size="large" imageMso="ControlToolboxOutlook" onAction="myRibbon"/>
          <button id="BtnFullscreen" label="Mode Plein écran" onAction="myRibbon" size="large" imageMso="ViewFullScreenView"/>
          <menu id="LangMenu" label="Langue" size="large" imageMso="SetLanguage">
            <button id="BtnFrench" label="Français" onAction="myRibbon"/>
            <button id="BtnEnglish" label="Anglais" onAction="myRibbon"/>
          </menu>
        </group>
        <group id="Help" label="Help">
          <button id="BtnHelp" label="Help" onAction="myRibbon" size="large" imageMso="Help"/>
        </group>
      </tab>
    </tabs>
  </ribbon>
</customUI>
<!--<customUI xmlns="http://schemas.microsoft.com/office/2009/07/customui">-->
<!--<ribbon>-->
<!--<tabs>-->
<!--<tab id="BGDPTab" label="BGDP"  insertAfterMso="TabHome">-->
<!--<group id="customGroup" label="Contoso Tools" >-->
<!--<button id="customButton1" label="Ajouter une ligne" size="large" onAction="AddRowGantt" imageMso="Bold" />-->
<!--<button id="customButton2" label="Supprimer une ligne" size="large" onAction="conItalicSub" imageMso="Italic" />-->
<!--<button id="customButton3" label="Ajouter une colonne" size="large" onAction="conUnderlineSub" imageMso="Underline" />-->
<!--<button id="customButton3" label="Supprimer une colonne" size="large" onAction="conUnderlineSub" imageMso="Underline" />-->
<!--</group>-->
<!--</tab>-->
<!--</tabs>-->
<!--</ribbon>-->
<!--</customUI>-->
<!--<customUI xmlns="http://schemas.microsoft.com/office/2009/07/customui">-->
<!--<ribbon>-->
<!--<tabs>-->
<!--<tab id="BGDPTab" label="BGDP" insertAfterMso="TabHome">-->
<!--<group id="RowColumnGroup" label="Contoso Tools">-->
<!--<button id="BtnAddRow" label="Ajouter une ligne" size="large" onAction="myRibbon" imageMso="InsertRows" />-->
<!--<button id="BtnDeleteRow" label="Supprimer une ligne" size="large" onAction="myRibbon" imageMso="TableDeleteRows" />-->
<!--<button id="BtnAddColumn" label="Ajouter une colonne" size="large" onAction="myRibbon" imageMso="InsertColumns" />-->
<!--<button id="BtnDeleteColumn" label="Supprimer une colonne" size="large" onAction="myRibbon" imageMso="TableDeleteColumns" />-->
<!--</group>-->
<!--</tab>-->
<!--</tabs>-->
<!--</ribbon>-->
<!--</customUI>-->
<!--<customUI xmlns="http://schemas.microsoft.com/office/2009/07/customui">-->
<!--<ribbon>-->
<!--<tabs>-->
<!--<tab id="BGDPTab" label="BGDP">-->
<!--<group id="RowsGroup" label="Lignes">-->
<!--<menu id="InsertMenu" label="Insert" imageMso="TableInsert" size="large">-->
<!--<button id="BtnAddRow" label="Ajouter une ligne" onAction="myRibbon" imageMso="InsertRows" />-->
<!--<button id="BtnDeleteRow" label="Supprimer une ligne" onAction="myRibbon" imageMso="DeleteRows" />-->
<!--</menu>-->
<!--</group>-->
<!--<group id="ColumnsGroup" label="Colonnes">-->
<!--<menu id="DeleteMenu" label="Delete" imageMso="TableDelete" size="large">-->
<!--<button id="BtnAddColumn" label="Ajouter une colonne" onAction="myRibbon" imageMso="InsertColumns" />-->
<!--<button id="BtnDeleteColumn" label="Supprimer une colonne" onAction="myRibbon" imageMso="DeleteColumns" />-->
<!--</menu>-->
<!--</group>-->
<!--</tab>-->
<!--</tabs>-->
<!--</ribbon>-->
<!--</customUI>-->
<!--<customUI xmlns="http://schemas.microsoft.com/office/2009/07/customui">-->
<!--<ribbon>-->
<!--<tabs>-->
<!--<tab id="BGDPTab" label="BGDP">-->
<!--<group id="RowsAndColumnsGroup" label="Edit">-->
<!--<menu id="RowsMenu" label="Lignes" imageMso="TableStyleBandedRowsWord" size="large">-->
<!--<button id="BtnAddRow" label="Ajouter une ligne" onAction="myRibbon" imageMso="InsertRow" />-->
<!--<button id="BtnDeleteRow" label="Supprimer une ligne" onAction="myRibbon" imageMso="DeleteRows" />-->
<!--</menu>-->
<!--<menu id="ColumnsMenu" label="Colonnes" imageMso="TableStyleBandedColumnsWord" size="large">-->
<!--<button id="BtnAddColumn" label="Ajouter une colonne" onAction="myRibbon" imageMso="InsertColumns" />-->
<!--<button id="BtnDeleteColumn" label="Supprimer une colonne" onAction="myRibbon" imageMso="DeleteColumns" />-->
<!--</menu>-->
<!--</group>-->
<!--</tab>-->
<!--</tabs>-->
<!--</ribbon>-->
<!--</customUI>-->
<!--<customUI xmlns="http://schemas.microsoft.com/office/2009/07/customui">-->
<!--<ribbon>-->
<!--<tabs>-->
<!--<tab id="BGDPTab" label="BGDP">-->
<!--<group id="ImportGroup" label="Fichier">-->
<!--<button id="BtnImport" label="Importer" onAction="myRibbon" size="large" imageMso="FileOpen" />-->
<!--</group>-->
<!--<group id="RowsAndColumnsGroup" label="Edit">-->
<!--<menu id="RowsMenu" label="Lignes" imageMso="TableStyleBandedRowsWord" size="large">-->
<!--<button id="BtnAddRow" label="Ajouter une ligne" onAction="myRibbon" imageMso="InsertRow" />-->
<!--<button id="BtnDeleteRow" label="Supprimer une ligne" onAction="myRibbon" imageMso="DeleteRows" />-->
<!--</menu>-->
<!--<menu id="ColumnsMenu" label="Colonnes" imageMso="TableStyleBandedColumnsWord" size="large">-->
<!--<button id="BtnAddColumn" label="Ajouter une colonne" onAction="myRibbon" imageMso="InsertColumns" />-->
<!--<button id="BtnDeleteColumn" label="Supprimer une colonne" onAction="myRibbon" imageMso="DeleteColumns" />-->
<!--</menu>-->
<!--</group>-->
<!--<group id="DateGroup" label="Périodes">-->
<!--<menu id="DateMenu" label="Période" size="large" imageMso="CalendarInsert">-->
<!--<button id="BtnDay" label="Jour" onAction="myRibbon" imageMso="DayView" />-->
<!--<button id="BtnWeek" label="Semaine" onAction="myRibbon" imageMso="WeekView" />-->
<!--<button id="BtnMonth" label="Mois" onAction="myRibbon" imageMso="MonthView" />-->
<!--</menu>-->
<!--<button id="BtnToday" label="Aujourd'hui" size="large" onAction="myRibbon" imageMso="Today" />-->
<!--</group>-->
<!--<group id="FullscreenGroup" label="Affichage">-->
<!--<button id="BtnFullscreen" label="Mode Plein écran" onAction="myRibbon" size="large" imageMso="ViewFullScreenView" />-->
<!--</group>-->
<!--</tab>-->
<!--</tabs>-->
<!--</ribbon>-->
<!--</customUI>-->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Plan de charge</vt:lpstr>
      <vt:lpstr>Ressources</vt:lpstr>
      <vt:lpstr>Paramétrage</vt:lpstr>
      <vt:lpstr>Logiciel gratuit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LBL_HOLIDAY_LIST</vt:lpstr>
      <vt:lpstr>LBL_STATUS</vt:lpstr>
      <vt:lpstr>LBL_TAB_HOLIDAYS</vt:lpstr>
      <vt:lpstr>LBL_TAB_STATUS</vt:lpstr>
      <vt:lpstr>ProgressionFormat</vt:lpstr>
      <vt:lpstr>ProjectStart</vt:lpstr>
      <vt:lpstr>RadioBtnResult</vt:lpstr>
      <vt:lpstr>RESS_LBL_TAB</vt:lpstr>
      <vt:lpstr>ScrollingIncrement</vt:lpstr>
      <vt:lpstr>SecondMonthTheme</vt:lpstr>
      <vt:lpstr>SETT_HEADER</vt:lpstr>
      <vt:lpstr>SETT_SUBHEADER</vt:lpstr>
      <vt:lpstr>SYM_MLS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HP</cp:lastModifiedBy>
  <cp:lastPrinted>2023-04-05T10:50:05Z</cp:lastPrinted>
  <dcterms:created xsi:type="dcterms:W3CDTF">2023-04-01T16:52:07Z</dcterms:created>
  <dcterms:modified xsi:type="dcterms:W3CDTF">2025-04-29T16:14:12Z</dcterms:modified>
</cp:coreProperties>
</file>