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-120" windowWidth="15600" windowHeight="11160" tabRatio="813" activeTab="2"/>
  </bookViews>
  <sheets>
    <sheet name="Cashflow" sheetId="7" r:id="rId1"/>
    <sheet name="KK" sheetId="8" r:id="rId2"/>
    <sheet name="Rekap" sheetId="3" r:id="rId3"/>
    <sheet name="OOD" sheetId="5" r:id="rId4"/>
    <sheet name="Bills" sheetId="1" r:id="rId5"/>
    <sheet name="Invoices" sheetId="10" r:id="rId6"/>
    <sheet name="DP2" sheetId="15" r:id="rId7"/>
    <sheet name="Bank" sheetId="9" r:id="rId8"/>
    <sheet name="OTA" sheetId="4" r:id="rId9"/>
    <sheet name="Kuitansi" sheetId="14" r:id="rId10"/>
    <sheet name="Jurnal" sheetId="16" r:id="rId11"/>
    <sheet name="Jur2" sheetId="19" r:id="rId12"/>
    <sheet name="LR" sheetId="17" r:id="rId13"/>
    <sheet name="Neraca" sheetId="18" r:id="rId14"/>
    <sheet name="Laba Rugi" sheetId="12" r:id="rId15"/>
  </sheets>
  <externalReferences>
    <externalReference r:id="rId16"/>
  </externalReferences>
  <definedNames>
    <definedName name="_xlnm._FilterDatabase" localSheetId="7" hidden="1">Bank!$A$1:$S$95</definedName>
    <definedName name="_xlnm._FilterDatabase" localSheetId="5" hidden="1">Invoices!$A$1:$P$46</definedName>
    <definedName name="_xlnm._FilterDatabase" localSheetId="1" hidden="1">KK!$A$1:$AJ$406</definedName>
    <definedName name="_xlnm.Print_Area" localSheetId="7">Bank!$A$99:$D$145</definedName>
    <definedName name="_xlnm.Print_Area" localSheetId="11">'Jur2'!$A$1:$F$76</definedName>
    <definedName name="_xlnm.Print_Area" localSheetId="2">Rekap!$A$1:$D$55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9" l="1"/>
  <c r="F40" i="18" l="1"/>
  <c r="D66" i="19"/>
  <c r="C39" i="16"/>
  <c r="F41" i="18" l="1"/>
  <c r="F57" i="10" l="1"/>
  <c r="E53" i="10"/>
  <c r="E52" i="10"/>
  <c r="F47" i="18" l="1"/>
  <c r="F42" i="18"/>
  <c r="F39" i="18"/>
  <c r="C75" i="16" l="1"/>
  <c r="B59" i="19" s="1"/>
  <c r="D51" i="15"/>
  <c r="E51" i="15"/>
  <c r="C46" i="18"/>
  <c r="C99" i="16"/>
  <c r="D26" i="19" s="1"/>
  <c r="B26" i="19" l="1"/>
  <c r="C599" i="7"/>
  <c r="C596" i="7"/>
  <c r="C595" i="7"/>
  <c r="C594" i="7"/>
  <c r="D161" i="15"/>
  <c r="E161" i="15"/>
  <c r="F161" i="15"/>
  <c r="G161" i="15"/>
  <c r="C163" i="15"/>
  <c r="F163" i="15"/>
  <c r="G163" i="15" s="1"/>
  <c r="F29" i="18"/>
  <c r="C29" i="18"/>
  <c r="C42" i="19"/>
  <c r="C43" i="19"/>
  <c r="C44" i="19"/>
  <c r="C45" i="19"/>
  <c r="C46" i="19"/>
  <c r="C41" i="19"/>
  <c r="B60" i="19"/>
  <c r="B21" i="19"/>
  <c r="C69" i="19" l="1"/>
  <c r="F30" i="18"/>
  <c r="C134" i="9" l="1"/>
  <c r="C95" i="9"/>
  <c r="D96" i="9" s="1"/>
  <c r="H585" i="7"/>
  <c r="H583" i="7"/>
  <c r="H587" i="7" s="1"/>
  <c r="C142" i="9"/>
  <c r="C144" i="9" s="1"/>
  <c r="C122" i="9"/>
  <c r="C124" i="9" s="1"/>
  <c r="D31" i="19"/>
  <c r="F51" i="18"/>
  <c r="C21" i="16" l="1"/>
  <c r="B18" i="19" s="1"/>
  <c r="C40" i="18" s="1"/>
  <c r="C23" i="16"/>
  <c r="B20" i="19" s="1"/>
  <c r="C600" i="7"/>
  <c r="C78" i="16" s="1"/>
  <c r="C8" i="3"/>
  <c r="D581" i="7"/>
  <c r="D582" i="7"/>
  <c r="E584" i="7"/>
  <c r="D580" i="7"/>
  <c r="E10" i="12"/>
  <c r="D28" i="12"/>
  <c r="D27" i="12"/>
  <c r="C22" i="16"/>
  <c r="B19" i="19" s="1"/>
  <c r="C38" i="18" l="1"/>
  <c r="C97" i="16"/>
  <c r="B24" i="19" s="1"/>
  <c r="D24" i="19" s="1"/>
  <c r="C51" i="16"/>
  <c r="C43" i="16"/>
  <c r="C17" i="16" l="1"/>
  <c r="B15" i="19" s="1"/>
  <c r="C16" i="16"/>
  <c r="B14" i="19" s="1"/>
  <c r="C15" i="16"/>
  <c r="B13" i="19" s="1"/>
  <c r="C14" i="16"/>
  <c r="B12" i="19" s="1"/>
  <c r="C13" i="16"/>
  <c r="B11" i="19" s="1"/>
  <c r="C10" i="16"/>
  <c r="B8" i="19" s="1"/>
  <c r="C9" i="16"/>
  <c r="C8" i="16"/>
  <c r="C26" i="16"/>
  <c r="B22" i="19" s="1"/>
  <c r="H76" i="14"/>
  <c r="H261" i="7"/>
  <c r="K567" i="7"/>
  <c r="E168" i="14"/>
  <c r="E167" i="14"/>
  <c r="I511" i="7"/>
  <c r="H19" i="10"/>
  <c r="C576" i="7"/>
  <c r="G475" i="7"/>
  <c r="F574" i="7"/>
  <c r="K573" i="7"/>
  <c r="K572" i="7"/>
  <c r="K571" i="7"/>
  <c r="K570" i="7"/>
  <c r="K569" i="7"/>
  <c r="K568" i="7"/>
  <c r="K566" i="7"/>
  <c r="K565" i="7"/>
  <c r="J564" i="7"/>
  <c r="J563" i="7"/>
  <c r="K562" i="7"/>
  <c r="K561" i="7"/>
  <c r="K560" i="7"/>
  <c r="K559" i="7"/>
  <c r="K558" i="7"/>
  <c r="I557" i="7"/>
  <c r="K556" i="7"/>
  <c r="K555" i="7"/>
  <c r="K554" i="7"/>
  <c r="K553" i="7"/>
  <c r="K552" i="7"/>
  <c r="K551" i="7"/>
  <c r="K550" i="7"/>
  <c r="H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F532" i="7"/>
  <c r="K531" i="7"/>
  <c r="K530" i="7"/>
  <c r="K529" i="7"/>
  <c r="K528" i="7"/>
  <c r="K527" i="7"/>
  <c r="K526" i="7"/>
  <c r="K525" i="7"/>
  <c r="K524" i="7"/>
  <c r="K523" i="7"/>
  <c r="I522" i="7"/>
  <c r="K521" i="7"/>
  <c r="K520" i="7"/>
  <c r="K519" i="7"/>
  <c r="K518" i="7"/>
  <c r="K517" i="7"/>
  <c r="K516" i="7"/>
  <c r="K515" i="7"/>
  <c r="K514" i="7"/>
  <c r="K513" i="7"/>
  <c r="K512" i="7"/>
  <c r="H510" i="7"/>
  <c r="K509" i="7"/>
  <c r="G508" i="7"/>
  <c r="K507" i="7"/>
  <c r="F506" i="7"/>
  <c r="K505" i="7"/>
  <c r="K504" i="7"/>
  <c r="K503" i="7"/>
  <c r="K502" i="7"/>
  <c r="H501" i="7"/>
  <c r="K500" i="7"/>
  <c r="K499" i="7"/>
  <c r="F498" i="7"/>
  <c r="K497" i="7"/>
  <c r="K496" i="7"/>
  <c r="K495" i="7"/>
  <c r="K494" i="7"/>
  <c r="K493" i="7"/>
  <c r="K492" i="7"/>
  <c r="K491" i="7"/>
  <c r="K490" i="7"/>
  <c r="I489" i="7"/>
  <c r="K488" i="7"/>
  <c r="K487" i="7"/>
  <c r="K486" i="7"/>
  <c r="F485" i="7"/>
  <c r="F484" i="7"/>
  <c r="K483" i="7"/>
  <c r="K482" i="7"/>
  <c r="K481" i="7"/>
  <c r="H480" i="7"/>
  <c r="G479" i="7"/>
  <c r="K478" i="7"/>
  <c r="K477" i="7"/>
  <c r="K476" i="7"/>
  <c r="K474" i="7"/>
  <c r="K473" i="7"/>
  <c r="K472" i="7"/>
  <c r="K471" i="7"/>
  <c r="I470" i="7"/>
  <c r="K469" i="7"/>
  <c r="D11" i="19" l="1"/>
  <c r="B5" i="17"/>
  <c r="B7" i="19"/>
  <c r="D7" i="19" s="1"/>
  <c r="H28" i="14"/>
  <c r="H27" i="14"/>
  <c r="H61" i="14"/>
  <c r="H65" i="14"/>
  <c r="H72" i="14"/>
  <c r="H117" i="14"/>
  <c r="H123" i="14"/>
  <c r="H137" i="14"/>
  <c r="H143" i="14"/>
  <c r="L27" i="14"/>
  <c r="L28" i="14"/>
  <c r="L37" i="14"/>
  <c r="L61" i="14"/>
  <c r="L65" i="14"/>
  <c r="L72" i="14"/>
  <c r="L79" i="14"/>
  <c r="L84" i="14"/>
  <c r="L86" i="14"/>
  <c r="L104" i="14"/>
  <c r="L117" i="14"/>
  <c r="L123" i="14"/>
  <c r="L137" i="14"/>
  <c r="L143" i="14"/>
  <c r="L153" i="14"/>
  <c r="L162" i="14"/>
  <c r="H13" i="14"/>
  <c r="L13" i="14" s="1"/>
  <c r="K163" i="14"/>
  <c r="L12" i="14"/>
  <c r="D163" i="14"/>
  <c r="C591" i="7"/>
  <c r="I84" i="9"/>
  <c r="H163" i="14" l="1"/>
  <c r="G132" i="15"/>
  <c r="G133" i="15"/>
  <c r="G134" i="15"/>
  <c r="G137" i="15"/>
  <c r="G138" i="15"/>
  <c r="G139" i="15"/>
  <c r="G140" i="15"/>
  <c r="G143" i="15"/>
  <c r="G144" i="15"/>
  <c r="G145" i="15"/>
  <c r="G147" i="15"/>
  <c r="G152" i="15"/>
  <c r="G155" i="15"/>
  <c r="G156" i="15"/>
  <c r="G160" i="15"/>
  <c r="G131" i="15"/>
  <c r="G124" i="15"/>
  <c r="G125" i="15"/>
  <c r="G127" i="15"/>
  <c r="G128" i="15"/>
  <c r="G129" i="15"/>
  <c r="G123" i="15"/>
  <c r="G99" i="15"/>
  <c r="G100" i="15"/>
  <c r="G102" i="15"/>
  <c r="G103" i="15"/>
  <c r="G104" i="15"/>
  <c r="G105" i="15"/>
  <c r="G106" i="15"/>
  <c r="G108" i="15"/>
  <c r="G109" i="15"/>
  <c r="G110" i="15"/>
  <c r="G114" i="15"/>
  <c r="G115" i="15"/>
  <c r="G117" i="15"/>
  <c r="G118" i="15"/>
  <c r="G119" i="15"/>
  <c r="G120" i="15"/>
  <c r="G95" i="15"/>
  <c r="G96" i="15"/>
  <c r="G93" i="15"/>
  <c r="G84" i="15"/>
  <c r="G85" i="15"/>
  <c r="G88" i="15"/>
  <c r="G89" i="15"/>
  <c r="G90" i="15"/>
  <c r="G91" i="15"/>
  <c r="G78" i="15"/>
  <c r="G80" i="15"/>
  <c r="G81" i="15"/>
  <c r="G77" i="15"/>
  <c r="G66" i="15"/>
  <c r="G67" i="15"/>
  <c r="G68" i="15"/>
  <c r="G70" i="15"/>
  <c r="G71" i="15"/>
  <c r="G72" i="15"/>
  <c r="G74" i="15"/>
  <c r="G75" i="15"/>
  <c r="G65" i="15"/>
  <c r="G62" i="15"/>
  <c r="G63" i="15"/>
  <c r="G61" i="15"/>
  <c r="G59" i="15"/>
  <c r="G57" i="15"/>
  <c r="G55" i="15"/>
  <c r="E50" i="15"/>
  <c r="G45" i="15"/>
  <c r="G46" i="15"/>
  <c r="G47" i="15"/>
  <c r="G48" i="15"/>
  <c r="G49" i="15"/>
  <c r="F21" i="15"/>
  <c r="F141" i="15"/>
  <c r="G141" i="15" s="1"/>
  <c r="F20" i="15"/>
  <c r="F26" i="15"/>
  <c r="F158" i="15"/>
  <c r="G158" i="15" s="1"/>
  <c r="F94" i="15"/>
  <c r="G94" i="15" s="1"/>
  <c r="F142" i="15"/>
  <c r="G142" i="15" s="1"/>
  <c r="F136" i="15"/>
  <c r="G136" i="15" s="1"/>
  <c r="F111" i="15"/>
  <c r="G111" i="15" s="1"/>
  <c r="F101" i="15"/>
  <c r="G101" i="15" s="1"/>
  <c r="F121" i="15"/>
  <c r="G121" i="15" s="1"/>
  <c r="F151" i="15"/>
  <c r="G151" i="15" s="1"/>
  <c r="F34" i="15"/>
  <c r="F35" i="15"/>
  <c r="F135" i="15"/>
  <c r="G135" i="15" s="1"/>
  <c r="F29" i="15"/>
  <c r="F31" i="15"/>
  <c r="F148" i="15"/>
  <c r="G148" i="15" s="1"/>
  <c r="F126" i="15"/>
  <c r="G126" i="15" s="1"/>
  <c r="F112" i="15"/>
  <c r="G112" i="15" s="1"/>
  <c r="F4" i="15"/>
  <c r="F107" i="15"/>
  <c r="G107" i="15" s="1"/>
  <c r="F98" i="15"/>
  <c r="G98" i="15" s="1"/>
  <c r="F17" i="15"/>
  <c r="F15" i="15"/>
  <c r="F87" i="15"/>
  <c r="G87" i="15" s="1"/>
  <c r="F159" i="15"/>
  <c r="G159" i="15" s="1"/>
  <c r="F27" i="15"/>
  <c r="F86" i="15"/>
  <c r="G86" i="15" s="1"/>
  <c r="F83" i="15"/>
  <c r="G83" i="15" s="1"/>
  <c r="F11" i="15" l="1"/>
  <c r="F113" i="15"/>
  <c r="G113" i="15" s="1"/>
  <c r="F154" i="15"/>
  <c r="G154" i="15" s="1"/>
  <c r="F150" i="15"/>
  <c r="G150" i="15" s="1"/>
  <c r="F116" i="15"/>
  <c r="G116" i="15" s="1"/>
  <c r="F153" i="15"/>
  <c r="G153" i="15" s="1"/>
  <c r="F69" i="15"/>
  <c r="F146" i="15"/>
  <c r="G146" i="15" s="1"/>
  <c r="F14" i="15"/>
  <c r="F79" i="15"/>
  <c r="G79" i="15" s="1"/>
  <c r="F149" i="15"/>
  <c r="G149" i="15" s="1"/>
  <c r="F12" i="15"/>
  <c r="F157" i="15"/>
  <c r="G157" i="15" s="1"/>
  <c r="F73" i="15"/>
  <c r="G73" i="15" s="1"/>
  <c r="D587" i="7"/>
  <c r="C598" i="7" s="1"/>
  <c r="E587" i="7"/>
  <c r="C77" i="16" s="1"/>
  <c r="B61" i="19" s="1"/>
  <c r="C37" i="18" s="1"/>
  <c r="D60" i="19" l="1"/>
  <c r="D59" i="19"/>
  <c r="G11" i="15"/>
  <c r="F50" i="15"/>
  <c r="G69" i="15"/>
  <c r="I49" i="10"/>
  <c r="C6" i="16" s="1"/>
  <c r="J49" i="10"/>
  <c r="K49" i="10"/>
  <c r="L51" i="10" s="1"/>
  <c r="C7" i="16" s="1"/>
  <c r="B6" i="19" s="1"/>
  <c r="L49" i="10"/>
  <c r="J28" i="1"/>
  <c r="K28" i="1"/>
  <c r="L28" i="1"/>
  <c r="M28" i="1"/>
  <c r="N28" i="1"/>
  <c r="O28" i="1"/>
  <c r="P28" i="1"/>
  <c r="M408" i="8"/>
  <c r="C31" i="16" s="1"/>
  <c r="S408" i="8"/>
  <c r="AI408" i="8"/>
  <c r="C69" i="16" s="1"/>
  <c r="AJ408" i="8"/>
  <c r="M95" i="9"/>
  <c r="N95" i="9"/>
  <c r="O95" i="9"/>
  <c r="P95" i="9"/>
  <c r="C50" i="15"/>
  <c r="R94" i="9"/>
  <c r="R93" i="9"/>
  <c r="K92" i="9"/>
  <c r="K91" i="9"/>
  <c r="K90" i="9"/>
  <c r="J89" i="9"/>
  <c r="J88" i="9"/>
  <c r="J87" i="9"/>
  <c r="K86" i="9"/>
  <c r="J85" i="9"/>
  <c r="J83" i="9"/>
  <c r="F49" i="10"/>
  <c r="J161" i="14"/>
  <c r="L161" i="14" s="1"/>
  <c r="J160" i="14"/>
  <c r="L160" i="14" s="1"/>
  <c r="J159" i="14"/>
  <c r="L159" i="14" s="1"/>
  <c r="I158" i="14"/>
  <c r="L158" i="14" s="1"/>
  <c r="J157" i="14"/>
  <c r="L157" i="14" s="1"/>
  <c r="J156" i="14"/>
  <c r="L156" i="14" s="1"/>
  <c r="G155" i="14"/>
  <c r="L155" i="14" s="1"/>
  <c r="G154" i="14"/>
  <c r="L154" i="14" s="1"/>
  <c r="J152" i="14"/>
  <c r="L152" i="14" s="1"/>
  <c r="J151" i="14"/>
  <c r="L151" i="14" s="1"/>
  <c r="J150" i="14"/>
  <c r="L150" i="14" s="1"/>
  <c r="J149" i="14"/>
  <c r="L149" i="14" s="1"/>
  <c r="I148" i="14"/>
  <c r="L148" i="14" s="1"/>
  <c r="G147" i="14"/>
  <c r="L147" i="14" s="1"/>
  <c r="E146" i="14"/>
  <c r="L146" i="14" s="1"/>
  <c r="J145" i="14"/>
  <c r="L145" i="14" s="1"/>
  <c r="J144" i="14"/>
  <c r="L144" i="14" s="1"/>
  <c r="G142" i="14"/>
  <c r="L142" i="14" s="1"/>
  <c r="J141" i="14"/>
  <c r="L141" i="14" s="1"/>
  <c r="I140" i="14"/>
  <c r="L140" i="14" s="1"/>
  <c r="J139" i="14"/>
  <c r="L139" i="14" s="1"/>
  <c r="G138" i="14"/>
  <c r="L138" i="14" s="1"/>
  <c r="I136" i="14"/>
  <c r="L136" i="14" s="1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H46" i="10"/>
  <c r="G45" i="10"/>
  <c r="H44" i="10"/>
  <c r="H43" i="10"/>
  <c r="G42" i="10"/>
  <c r="G41" i="10"/>
  <c r="H40" i="10"/>
  <c r="G39" i="10"/>
  <c r="G38" i="10"/>
  <c r="G37" i="10"/>
  <c r="J22" i="1"/>
  <c r="N21" i="1"/>
  <c r="K20" i="1"/>
  <c r="C33" i="5"/>
  <c r="E406" i="8"/>
  <c r="F405" i="8"/>
  <c r="H404" i="8"/>
  <c r="AB403" i="8"/>
  <c r="AE402" i="8"/>
  <c r="U401" i="8"/>
  <c r="U408" i="8" s="1"/>
  <c r="C52" i="16" s="1"/>
  <c r="B50" i="19" s="1"/>
  <c r="D50" i="19" s="1"/>
  <c r="F46" i="18" s="1"/>
  <c r="AH400" i="8"/>
  <c r="AG399" i="8"/>
  <c r="F398" i="8"/>
  <c r="F397" i="8"/>
  <c r="E396" i="8"/>
  <c r="I395" i="8"/>
  <c r="AE394" i="8"/>
  <c r="F393" i="8"/>
  <c r="I392" i="8"/>
  <c r="F391" i="8"/>
  <c r="E390" i="8"/>
  <c r="F389" i="8"/>
  <c r="G388" i="8"/>
  <c r="AE387" i="8"/>
  <c r="AE386" i="8"/>
  <c r="H385" i="8"/>
  <c r="AE384" i="8"/>
  <c r="F383" i="8"/>
  <c r="H382" i="8"/>
  <c r="E381" i="8"/>
  <c r="F380" i="8"/>
  <c r="F379" i="8"/>
  <c r="I378" i="8"/>
  <c r="I377" i="8"/>
  <c r="F376" i="8"/>
  <c r="E375" i="8"/>
  <c r="F374" i="8"/>
  <c r="F373" i="8"/>
  <c r="AE372" i="8"/>
  <c r="F371" i="8"/>
  <c r="AF370" i="8"/>
  <c r="V369" i="8"/>
  <c r="G368" i="8"/>
  <c r="AC367" i="8"/>
  <c r="I366" i="8"/>
  <c r="AB365" i="8"/>
  <c r="H364" i="8"/>
  <c r="F363" i="8"/>
  <c r="F362" i="8"/>
  <c r="F361" i="8"/>
  <c r="F360" i="8"/>
  <c r="I359" i="8"/>
  <c r="F358" i="8"/>
  <c r="F357" i="8"/>
  <c r="E356" i="8"/>
  <c r="I355" i="8"/>
  <c r="F354" i="8"/>
  <c r="E353" i="8"/>
  <c r="AE352" i="8"/>
  <c r="AB351" i="8"/>
  <c r="H350" i="8"/>
  <c r="AE349" i="8"/>
  <c r="F348" i="8"/>
  <c r="AB347" i="8"/>
  <c r="I346" i="8"/>
  <c r="F345" i="8"/>
  <c r="G344" i="8"/>
  <c r="AE343" i="8"/>
  <c r="F342" i="8"/>
  <c r="E341" i="8"/>
  <c r="F340" i="8"/>
  <c r="AE339" i="8"/>
  <c r="F338" i="8"/>
  <c r="H337" i="8"/>
  <c r="AB336" i="8"/>
  <c r="H335" i="8"/>
  <c r="F334" i="8"/>
  <c r="I333" i="8"/>
  <c r="C101" i="16" l="1"/>
  <c r="C103" i="16"/>
  <c r="C73" i="16"/>
  <c r="D57" i="19" s="1"/>
  <c r="D95" i="9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G12" i="15" l="1"/>
  <c r="G13" i="15"/>
  <c r="G14" i="15"/>
  <c r="G15" i="15"/>
  <c r="G16" i="15"/>
  <c r="G17" i="15"/>
  <c r="G5" i="15"/>
  <c r="G6" i="15"/>
  <c r="D9" i="15"/>
  <c r="E9" i="15"/>
  <c r="C9" i="15"/>
  <c r="G18" i="15"/>
  <c r="G19" i="15"/>
  <c r="G20" i="15"/>
  <c r="G21" i="15"/>
  <c r="G22" i="15"/>
  <c r="G23" i="15"/>
  <c r="G24" i="15"/>
  <c r="G25" i="15"/>
  <c r="G26" i="15"/>
  <c r="G28" i="15"/>
  <c r="G30" i="15"/>
  <c r="G32" i="15"/>
  <c r="G33" i="15"/>
  <c r="G36" i="15"/>
  <c r="G37" i="15"/>
  <c r="G38" i="15"/>
  <c r="G39" i="15"/>
  <c r="G40" i="15"/>
  <c r="G41" i="15"/>
  <c r="G42" i="15"/>
  <c r="G43" i="15"/>
  <c r="G44" i="15"/>
  <c r="G35" i="15"/>
  <c r="G34" i="15"/>
  <c r="G31" i="15"/>
  <c r="G27" i="15"/>
  <c r="G29" i="15"/>
  <c r="G4" i="15"/>
  <c r="G3" i="15"/>
  <c r="G7" i="15"/>
  <c r="G8" i="15"/>
  <c r="G50" i="15" l="1"/>
  <c r="F9" i="15"/>
  <c r="F51" i="15" s="1"/>
  <c r="G9" i="15"/>
  <c r="C161" i="15"/>
  <c r="G51" i="15" l="1"/>
  <c r="F38" i="9"/>
  <c r="F37" i="9"/>
  <c r="F36" i="9"/>
  <c r="F35" i="9"/>
  <c r="J81" i="9"/>
  <c r="I80" i="9"/>
  <c r="J79" i="9"/>
  <c r="J78" i="9"/>
  <c r="J77" i="9"/>
  <c r="J76" i="9"/>
  <c r="J75" i="9"/>
  <c r="I74" i="9"/>
  <c r="J73" i="9"/>
  <c r="Q72" i="9"/>
  <c r="Q71" i="9"/>
  <c r="Q70" i="9"/>
  <c r="Q69" i="9"/>
  <c r="K68" i="9"/>
  <c r="K67" i="9"/>
  <c r="J66" i="9"/>
  <c r="K65" i="9"/>
  <c r="R64" i="9"/>
  <c r="J63" i="9"/>
  <c r="J62" i="9"/>
  <c r="J61" i="9"/>
  <c r="J60" i="9"/>
  <c r="J59" i="9"/>
  <c r="J58" i="9"/>
  <c r="J57" i="9"/>
  <c r="H56" i="9"/>
  <c r="H55" i="9"/>
  <c r="J54" i="9"/>
  <c r="J53" i="9"/>
  <c r="K52" i="9"/>
  <c r="K51" i="9"/>
  <c r="J50" i="9"/>
  <c r="J49" i="9"/>
  <c r="J48" i="9"/>
  <c r="J47" i="9"/>
  <c r="K46" i="9"/>
  <c r="J45" i="9"/>
  <c r="F44" i="9"/>
  <c r="J43" i="9"/>
  <c r="J42" i="9"/>
  <c r="J41" i="9"/>
  <c r="J40" i="9"/>
  <c r="H95" i="9" l="1"/>
  <c r="C105" i="9" s="1"/>
  <c r="Q95" i="9"/>
  <c r="G39" i="9"/>
  <c r="I34" i="9"/>
  <c r="I33" i="9"/>
  <c r="K32" i="9"/>
  <c r="I31" i="9"/>
  <c r="I30" i="9"/>
  <c r="K29" i="9"/>
  <c r="E28" i="9"/>
  <c r="E95" i="9" s="1"/>
  <c r="C103" i="9" s="1"/>
  <c r="C84" i="16" s="1"/>
  <c r="B63" i="19" s="1"/>
  <c r="F27" i="9"/>
  <c r="F26" i="9"/>
  <c r="F25" i="9"/>
  <c r="F24" i="9"/>
  <c r="R23" i="9"/>
  <c r="R95" i="9" s="1"/>
  <c r="J22" i="9"/>
  <c r="K21" i="9"/>
  <c r="J20" i="9"/>
  <c r="J19" i="9"/>
  <c r="G18" i="9"/>
  <c r="G17" i="9"/>
  <c r="G16" i="9"/>
  <c r="G15" i="9"/>
  <c r="G14" i="9"/>
  <c r="G13" i="9"/>
  <c r="G12" i="9"/>
  <c r="G11" i="9"/>
  <c r="G10" i="9"/>
  <c r="J9" i="9"/>
  <c r="J8" i="9"/>
  <c r="J7" i="9"/>
  <c r="K6" i="9"/>
  <c r="J5" i="9"/>
  <c r="L4" i="9"/>
  <c r="L95" i="9" s="1"/>
  <c r="D63" i="19" l="1"/>
  <c r="C47" i="18"/>
  <c r="C111" i="9"/>
  <c r="C20" i="16" s="1"/>
  <c r="B17" i="19" s="1"/>
  <c r="D17" i="19" s="1"/>
  <c r="C109" i="9"/>
  <c r="C71" i="16"/>
  <c r="D55" i="19" s="1"/>
  <c r="D75" i="19" s="1"/>
  <c r="C110" i="9"/>
  <c r="C18" i="16"/>
  <c r="B7" i="17" s="1"/>
  <c r="C12" i="16"/>
  <c r="D9" i="19" s="1"/>
  <c r="D16" i="12"/>
  <c r="J95" i="9"/>
  <c r="C107" i="9" s="1"/>
  <c r="D26" i="12"/>
  <c r="E26" i="12" s="1"/>
  <c r="K95" i="9"/>
  <c r="C108" i="9" s="1"/>
  <c r="G95" i="9"/>
  <c r="D17" i="12" s="1"/>
  <c r="F95" i="9"/>
  <c r="C102" i="9" s="1"/>
  <c r="I95" i="9"/>
  <c r="C106" i="9" s="1"/>
  <c r="D20" i="12"/>
  <c r="E56" i="10"/>
  <c r="F56" i="10" s="1"/>
  <c r="E55" i="10"/>
  <c r="F55" i="10" s="1"/>
  <c r="E54" i="10"/>
  <c r="F54" i="10" s="1"/>
  <c r="F53" i="10"/>
  <c r="F52" i="10"/>
  <c r="B8" i="17" l="1"/>
  <c r="B16" i="19"/>
  <c r="D16" i="19" s="1"/>
  <c r="C68" i="16"/>
  <c r="E15" i="12"/>
  <c r="C27" i="16"/>
  <c r="B23" i="19" s="1"/>
  <c r="C104" i="9"/>
  <c r="C112" i="9" s="1"/>
  <c r="C11" i="16"/>
  <c r="D10" i="19" s="1"/>
  <c r="B9" i="19" s="1"/>
  <c r="N16" i="1"/>
  <c r="G36" i="10"/>
  <c r="J17" i="1"/>
  <c r="G135" i="14"/>
  <c r="L135" i="14" s="1"/>
  <c r="J134" i="14"/>
  <c r="L134" i="14" s="1"/>
  <c r="J133" i="14"/>
  <c r="L133" i="14" s="1"/>
  <c r="J132" i="14"/>
  <c r="L132" i="14" s="1"/>
  <c r="J461" i="7"/>
  <c r="F332" i="8"/>
  <c r="H331" i="8"/>
  <c r="F330" i="8"/>
  <c r="AB329" i="8"/>
  <c r="AE328" i="8"/>
  <c r="AB327" i="8"/>
  <c r="H326" i="8"/>
  <c r="F325" i="8"/>
  <c r="F324" i="8"/>
  <c r="E323" i="8"/>
  <c r="I322" i="8"/>
  <c r="I321" i="8"/>
  <c r="AE320" i="8"/>
  <c r="I319" i="8"/>
  <c r="G468" i="7"/>
  <c r="F467" i="7"/>
  <c r="K464" i="7"/>
  <c r="K465" i="7"/>
  <c r="K466" i="7"/>
  <c r="K463" i="7"/>
  <c r="K462" i="7"/>
  <c r="K460" i="7"/>
  <c r="K459" i="7"/>
  <c r="K458" i="7"/>
  <c r="K457" i="7"/>
  <c r="K456" i="7"/>
  <c r="K455" i="7"/>
  <c r="K454" i="7"/>
  <c r="K453" i="7"/>
  <c r="G35" i="10"/>
  <c r="G131" i="14"/>
  <c r="L131" i="14" s="1"/>
  <c r="G130" i="14"/>
  <c r="L130" i="14" s="1"/>
  <c r="I129" i="14"/>
  <c r="L129" i="14" s="1"/>
  <c r="AB318" i="8"/>
  <c r="H317" i="8"/>
  <c r="V316" i="8"/>
  <c r="F315" i="8"/>
  <c r="AE314" i="8"/>
  <c r="H313" i="8"/>
  <c r="F312" i="8"/>
  <c r="G311" i="8"/>
  <c r="F310" i="8"/>
  <c r="F309" i="8"/>
  <c r="I308" i="8"/>
  <c r="F449" i="7"/>
  <c r="I438" i="7"/>
  <c r="K436" i="7"/>
  <c r="K437" i="7"/>
  <c r="K439" i="7"/>
  <c r="K440" i="7"/>
  <c r="K441" i="7"/>
  <c r="K442" i="7"/>
  <c r="K443" i="7"/>
  <c r="K444" i="7"/>
  <c r="K445" i="7"/>
  <c r="K446" i="7"/>
  <c r="K447" i="7"/>
  <c r="K448" i="7"/>
  <c r="K450" i="7"/>
  <c r="K451" i="7"/>
  <c r="K452" i="7"/>
  <c r="D22" i="19" l="1"/>
  <c r="F35" i="18"/>
  <c r="B6" i="17"/>
  <c r="S95" i="9"/>
  <c r="S97" i="9" s="1"/>
  <c r="G34" i="10"/>
  <c r="G128" i="14"/>
  <c r="L128" i="14" s="1"/>
  <c r="G127" i="14"/>
  <c r="L127" i="14" s="1"/>
  <c r="F126" i="14"/>
  <c r="L126" i="14" s="1"/>
  <c r="G125" i="14"/>
  <c r="L125" i="14" s="1"/>
  <c r="I124" i="14"/>
  <c r="L124" i="14" s="1"/>
  <c r="I307" i="8"/>
  <c r="F306" i="8"/>
  <c r="AE305" i="8"/>
  <c r="H304" i="8"/>
  <c r="K303" i="8"/>
  <c r="K408" i="8" s="1"/>
  <c r="C36" i="16" s="1"/>
  <c r="H302" i="8"/>
  <c r="AB301" i="8"/>
  <c r="G300" i="8"/>
  <c r="F299" i="8"/>
  <c r="AE298" i="8"/>
  <c r="I297" i="8"/>
  <c r="F434" i="7"/>
  <c r="I429" i="7"/>
  <c r="I420" i="7"/>
  <c r="K416" i="7"/>
  <c r="K417" i="7"/>
  <c r="K418" i="7"/>
  <c r="K419" i="7"/>
  <c r="K421" i="7"/>
  <c r="K422" i="7"/>
  <c r="K423" i="7"/>
  <c r="K424" i="7"/>
  <c r="K425" i="7"/>
  <c r="K426" i="7"/>
  <c r="K427" i="7"/>
  <c r="K428" i="7"/>
  <c r="K430" i="7"/>
  <c r="K431" i="7"/>
  <c r="K432" i="7"/>
  <c r="K433" i="7"/>
  <c r="K435" i="7"/>
  <c r="N15" i="1"/>
  <c r="J122" i="14"/>
  <c r="L122" i="14" s="1"/>
  <c r="F121" i="14"/>
  <c r="L121" i="14" s="1"/>
  <c r="J120" i="14"/>
  <c r="L120" i="14" s="1"/>
  <c r="G119" i="14"/>
  <c r="L119" i="14" s="1"/>
  <c r="I118" i="14"/>
  <c r="L118" i="14" s="1"/>
  <c r="F296" i="8"/>
  <c r="V295" i="8"/>
  <c r="AE294" i="8"/>
  <c r="H293" i="8"/>
  <c r="AE292" i="8"/>
  <c r="Z291" i="8"/>
  <c r="X290" i="8"/>
  <c r="X408" i="8" s="1"/>
  <c r="C62" i="16" s="1"/>
  <c r="H289" i="8"/>
  <c r="AB288" i="8"/>
  <c r="AE287" i="8"/>
  <c r="F286" i="8"/>
  <c r="I285" i="8"/>
  <c r="AB284" i="8"/>
  <c r="F283" i="8"/>
  <c r="F282" i="8"/>
  <c r="AE281" i="8"/>
  <c r="I280" i="8"/>
  <c r="H415" i="7"/>
  <c r="I413" i="7"/>
  <c r="I398" i="7"/>
  <c r="H31" i="10"/>
  <c r="H392" i="7"/>
  <c r="J14" i="1"/>
  <c r="J279" i="8"/>
  <c r="H33" i="10"/>
  <c r="G32" i="10"/>
  <c r="J116" i="14"/>
  <c r="L116" i="14" s="1"/>
  <c r="J115" i="14"/>
  <c r="L115" i="14" s="1"/>
  <c r="I114" i="14"/>
  <c r="L114" i="14" s="1"/>
  <c r="J113" i="14"/>
  <c r="L113" i="14" s="1"/>
  <c r="G112" i="14"/>
  <c r="L112" i="14" s="1"/>
  <c r="J111" i="14"/>
  <c r="L111" i="14" s="1"/>
  <c r="J110" i="14"/>
  <c r="L110" i="14" s="1"/>
  <c r="J109" i="14"/>
  <c r="L109" i="14" s="1"/>
  <c r="J108" i="14"/>
  <c r="L108" i="14" s="1"/>
  <c r="I278" i="8"/>
  <c r="E277" i="8"/>
  <c r="E276" i="8"/>
  <c r="Z275" i="8"/>
  <c r="F274" i="8"/>
  <c r="AE273" i="8"/>
  <c r="F272" i="8"/>
  <c r="I271" i="8"/>
  <c r="E270" i="8"/>
  <c r="F269" i="8"/>
  <c r="F268" i="8"/>
  <c r="F267" i="8"/>
  <c r="AB266" i="8"/>
  <c r="AF265" i="8"/>
  <c r="AF264" i="8"/>
  <c r="AB263" i="8"/>
  <c r="AD262" i="8"/>
  <c r="H261" i="8"/>
  <c r="F260" i="8"/>
  <c r="F259" i="8"/>
  <c r="F258" i="8"/>
  <c r="E257" i="8"/>
  <c r="F256" i="8"/>
  <c r="F255" i="8"/>
  <c r="I254" i="8"/>
  <c r="H394" i="7"/>
  <c r="I389" i="7"/>
  <c r="F382" i="7"/>
  <c r="G381" i="7"/>
  <c r="H38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3" i="7"/>
  <c r="K384" i="7"/>
  <c r="K385" i="7"/>
  <c r="K386" i="7"/>
  <c r="K387" i="7"/>
  <c r="K388" i="7"/>
  <c r="K390" i="7"/>
  <c r="K391" i="7"/>
  <c r="K393" i="7"/>
  <c r="K395" i="7"/>
  <c r="K396" i="7"/>
  <c r="K397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4" i="7"/>
  <c r="G30" i="10"/>
  <c r="F107" i="14"/>
  <c r="L107" i="14" s="1"/>
  <c r="G106" i="14"/>
  <c r="L106" i="14" s="1"/>
  <c r="G105" i="14"/>
  <c r="L105" i="14" s="1"/>
  <c r="G103" i="14"/>
  <c r="L103" i="14" s="1"/>
  <c r="I102" i="14"/>
  <c r="L102" i="14" s="1"/>
  <c r="F253" i="8"/>
  <c r="H252" i="8"/>
  <c r="H251" i="8"/>
  <c r="Z250" i="8"/>
  <c r="F249" i="8"/>
  <c r="I248" i="8"/>
  <c r="F247" i="8"/>
  <c r="F359" i="7"/>
  <c r="F358" i="7"/>
  <c r="I357" i="7"/>
  <c r="I347" i="7"/>
  <c r="K346" i="7"/>
  <c r="K348" i="7"/>
  <c r="K349" i="7"/>
  <c r="K350" i="7"/>
  <c r="K351" i="7"/>
  <c r="K352" i="7"/>
  <c r="K353" i="7"/>
  <c r="K354" i="7"/>
  <c r="K355" i="7"/>
  <c r="K356" i="7"/>
  <c r="K360" i="7"/>
  <c r="AF245" i="8"/>
  <c r="J99" i="14"/>
  <c r="L99" i="14" s="1"/>
  <c r="J13" i="1"/>
  <c r="J101" i="14"/>
  <c r="L101" i="14" s="1"/>
  <c r="J100" i="14"/>
  <c r="L100" i="14" s="1"/>
  <c r="I98" i="14"/>
  <c r="L98" i="14" s="1"/>
  <c r="J97" i="14"/>
  <c r="L97" i="14" s="1"/>
  <c r="F96" i="14"/>
  <c r="L96" i="14" s="1"/>
  <c r="G246" i="8"/>
  <c r="G242" i="8"/>
  <c r="AF244" i="8"/>
  <c r="AE243" i="8"/>
  <c r="H241" i="8"/>
  <c r="AB240" i="8"/>
  <c r="E239" i="8"/>
  <c r="F238" i="8"/>
  <c r="I237" i="8"/>
  <c r="H236" i="8"/>
  <c r="I235" i="8"/>
  <c r="G345" i="7"/>
  <c r="I334" i="7"/>
  <c r="I331" i="7"/>
  <c r="K344" i="7"/>
  <c r="AE216" i="8"/>
  <c r="J91" i="14"/>
  <c r="L91" i="14" s="1"/>
  <c r="G28" i="10"/>
  <c r="G27" i="10"/>
  <c r="J95" i="14"/>
  <c r="L95" i="14" s="1"/>
  <c r="G94" i="14"/>
  <c r="L94" i="14" s="1"/>
  <c r="G93" i="14"/>
  <c r="L93" i="14" s="1"/>
  <c r="G92" i="14"/>
  <c r="L92" i="14" s="1"/>
  <c r="I90" i="14"/>
  <c r="L90" i="14" s="1"/>
  <c r="H228" i="8"/>
  <c r="E234" i="8"/>
  <c r="F233" i="8"/>
  <c r="F232" i="8"/>
  <c r="AE231" i="8"/>
  <c r="AH230" i="8"/>
  <c r="AH408" i="8" s="1"/>
  <c r="C67" i="16" s="1"/>
  <c r="AD229" i="8"/>
  <c r="AG227" i="8"/>
  <c r="H226" i="8"/>
  <c r="AB225" i="8"/>
  <c r="F224" i="8"/>
  <c r="G223" i="8"/>
  <c r="W222" i="8"/>
  <c r="AE221" i="8"/>
  <c r="F220" i="8"/>
  <c r="F219" i="8"/>
  <c r="F218" i="8"/>
  <c r="F217" i="8"/>
  <c r="I215" i="8"/>
  <c r="F328" i="7"/>
  <c r="F327" i="7"/>
  <c r="I309" i="7"/>
  <c r="K323" i="7"/>
  <c r="K324" i="7"/>
  <c r="K325" i="7"/>
  <c r="K326" i="7"/>
  <c r="K329" i="7"/>
  <c r="K330" i="7"/>
  <c r="K332" i="7"/>
  <c r="K333" i="7"/>
  <c r="K335" i="7"/>
  <c r="K336" i="7"/>
  <c r="K337" i="7"/>
  <c r="K338" i="7"/>
  <c r="K339" i="7"/>
  <c r="K340" i="7"/>
  <c r="K341" i="7"/>
  <c r="K342" i="7"/>
  <c r="K34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B28" i="17" l="1"/>
  <c r="D47" i="19"/>
  <c r="B47" i="19" s="1"/>
  <c r="B23" i="17"/>
  <c r="L206" i="8"/>
  <c r="L408" i="8" s="1"/>
  <c r="C35" i="16" s="1"/>
  <c r="G26" i="10" l="1"/>
  <c r="J12" i="1"/>
  <c r="G89" i="14"/>
  <c r="L89" i="14" s="1"/>
  <c r="J88" i="14"/>
  <c r="L88" i="14" s="1"/>
  <c r="G87" i="14"/>
  <c r="L87" i="14" s="1"/>
  <c r="I85" i="14"/>
  <c r="L85" i="14" s="1"/>
  <c r="J83" i="14"/>
  <c r="L83" i="14" s="1"/>
  <c r="E214" i="8"/>
  <c r="F213" i="8"/>
  <c r="AB212" i="8"/>
  <c r="AE211" i="8"/>
  <c r="Z210" i="8"/>
  <c r="AE209" i="8"/>
  <c r="AB208" i="8"/>
  <c r="I207" i="8"/>
  <c r="F205" i="8"/>
  <c r="F204" i="8"/>
  <c r="I203" i="8"/>
  <c r="F304" i="7"/>
  <c r="H301" i="7"/>
  <c r="G296" i="7"/>
  <c r="I290" i="7"/>
  <c r="F194" i="8"/>
  <c r="G25" i="10"/>
  <c r="G82" i="14"/>
  <c r="L82" i="14" s="1"/>
  <c r="J81" i="14"/>
  <c r="L81" i="14" s="1"/>
  <c r="G80" i="14"/>
  <c r="L80" i="14" s="1"/>
  <c r="I78" i="14"/>
  <c r="L78" i="14" s="1"/>
  <c r="I199" i="8"/>
  <c r="AD201" i="8"/>
  <c r="F202" i="8"/>
  <c r="F200" i="8"/>
  <c r="G198" i="8"/>
  <c r="J197" i="8"/>
  <c r="F196" i="8"/>
  <c r="G195" i="8"/>
  <c r="F193" i="8"/>
  <c r="I192" i="8"/>
  <c r="F282" i="7"/>
  <c r="I270" i="7"/>
  <c r="J77" i="14"/>
  <c r="L77" i="14" s="1"/>
  <c r="L76" i="14"/>
  <c r="J75" i="14"/>
  <c r="L75" i="14" s="1"/>
  <c r="F73" i="14"/>
  <c r="L73" i="14" s="1"/>
  <c r="J74" i="14"/>
  <c r="L74" i="14" s="1"/>
  <c r="J71" i="14"/>
  <c r="L71" i="14" s="1"/>
  <c r="G70" i="14"/>
  <c r="L70" i="14" s="1"/>
  <c r="G69" i="14"/>
  <c r="L69" i="14" s="1"/>
  <c r="J68" i="14"/>
  <c r="L68" i="14" s="1"/>
  <c r="I67" i="14"/>
  <c r="L67" i="14" s="1"/>
  <c r="H24" i="10"/>
  <c r="H21" i="10"/>
  <c r="G23" i="10"/>
  <c r="G22" i="10"/>
  <c r="G20" i="10"/>
  <c r="G18" i="10"/>
  <c r="F191" i="8"/>
  <c r="G190" i="8"/>
  <c r="F189" i="8"/>
  <c r="F188" i="8"/>
  <c r="E187" i="8"/>
  <c r="I186" i="8"/>
  <c r="AE185" i="8"/>
  <c r="E184" i="8"/>
  <c r="F183" i="8"/>
  <c r="AD182" i="8"/>
  <c r="AE181" i="8"/>
  <c r="AD180" i="8"/>
  <c r="F179" i="8"/>
  <c r="H178" i="8"/>
  <c r="F177" i="8"/>
  <c r="I176" i="8"/>
  <c r="H175" i="8"/>
  <c r="F174" i="8"/>
  <c r="E173" i="8"/>
  <c r="H172" i="8"/>
  <c r="F171" i="8"/>
  <c r="F170" i="8"/>
  <c r="I169" i="8"/>
  <c r="H268" i="7"/>
  <c r="I256" i="7"/>
  <c r="F255" i="7"/>
  <c r="H254" i="7"/>
  <c r="F253" i="7"/>
  <c r="I237" i="7"/>
  <c r="F236" i="7"/>
  <c r="F233" i="7"/>
  <c r="K234" i="7"/>
  <c r="K235" i="7"/>
  <c r="K238" i="7"/>
  <c r="K239" i="7"/>
  <c r="K240" i="7"/>
  <c r="K241" i="7"/>
  <c r="K242" i="7"/>
  <c r="K245" i="7"/>
  <c r="K246" i="7"/>
  <c r="K247" i="7"/>
  <c r="K248" i="7"/>
  <c r="K249" i="7"/>
  <c r="K250" i="7"/>
  <c r="K251" i="7"/>
  <c r="K252" i="7"/>
  <c r="K257" i="7"/>
  <c r="K258" i="7"/>
  <c r="K259" i="7"/>
  <c r="K262" i="7"/>
  <c r="K263" i="7"/>
  <c r="K264" i="7"/>
  <c r="K265" i="7"/>
  <c r="K266" i="7"/>
  <c r="K269" i="7"/>
  <c r="K271" i="7"/>
  <c r="K272" i="7"/>
  <c r="K273" i="7"/>
  <c r="K274" i="7"/>
  <c r="K275" i="7"/>
  <c r="K276" i="7"/>
  <c r="K278" i="7"/>
  <c r="K279" i="7"/>
  <c r="K280" i="7"/>
  <c r="K283" i="7"/>
  <c r="K284" i="7"/>
  <c r="K285" i="7"/>
  <c r="K286" i="7"/>
  <c r="K287" i="7"/>
  <c r="K288" i="7"/>
  <c r="K291" i="7"/>
  <c r="K294" i="7"/>
  <c r="K297" i="7"/>
  <c r="K298" i="7"/>
  <c r="K299" i="7"/>
  <c r="K300" i="7"/>
  <c r="K302" i="7"/>
  <c r="K305" i="7"/>
  <c r="K306" i="7"/>
  <c r="K307" i="7"/>
  <c r="K308" i="7"/>
  <c r="K310" i="7"/>
  <c r="G165" i="8"/>
  <c r="C13" i="5"/>
  <c r="J66" i="14"/>
  <c r="L66" i="14" s="1"/>
  <c r="G64" i="14"/>
  <c r="L64" i="14" s="1"/>
  <c r="G63" i="14"/>
  <c r="L63" i="14" s="1"/>
  <c r="J62" i="14"/>
  <c r="L62" i="14" s="1"/>
  <c r="J60" i="14"/>
  <c r="L60" i="14" s="1"/>
  <c r="G17" i="10"/>
  <c r="G16" i="10"/>
  <c r="E168" i="8"/>
  <c r="F167" i="8"/>
  <c r="F166" i="8"/>
  <c r="AE164" i="8"/>
  <c r="F163" i="8"/>
  <c r="F162" i="8"/>
  <c r="H161" i="8"/>
  <c r="AB160" i="8"/>
  <c r="AD159" i="8"/>
  <c r="E158" i="8"/>
  <c r="I157" i="8"/>
  <c r="F156" i="8"/>
  <c r="I155" i="8"/>
  <c r="F154" i="8"/>
  <c r="I153" i="8"/>
  <c r="H229" i="7"/>
  <c r="F227" i="7"/>
  <c r="H216" i="7"/>
  <c r="F211" i="7"/>
  <c r="K226" i="7"/>
  <c r="K230" i="7"/>
  <c r="K231" i="7"/>
  <c r="K224" i="7"/>
  <c r="K223" i="7"/>
  <c r="K222" i="7"/>
  <c r="K221" i="7"/>
  <c r="K220" i="7"/>
  <c r="K219" i="7"/>
  <c r="K218" i="7"/>
  <c r="AC150" i="8"/>
  <c r="I143" i="8"/>
  <c r="AD140" i="8"/>
  <c r="I125" i="8"/>
  <c r="G59" i="14"/>
  <c r="L59" i="14" s="1"/>
  <c r="J58" i="14"/>
  <c r="L58" i="14" s="1"/>
  <c r="F57" i="14"/>
  <c r="L57" i="14" s="1"/>
  <c r="J56" i="14"/>
  <c r="L56" i="14" s="1"/>
  <c r="I55" i="14"/>
  <c r="L55" i="14" s="1"/>
  <c r="F152" i="8"/>
  <c r="E151" i="8"/>
  <c r="E149" i="8"/>
  <c r="V148" i="8"/>
  <c r="F147" i="8"/>
  <c r="F146" i="8"/>
  <c r="I145" i="8"/>
  <c r="I206" i="7"/>
  <c r="I202" i="7"/>
  <c r="K199" i="7"/>
  <c r="K200" i="7"/>
  <c r="K201" i="7"/>
  <c r="K203" i="7"/>
  <c r="K204" i="7"/>
  <c r="K205" i="7"/>
  <c r="K207" i="7"/>
  <c r="K209" i="7"/>
  <c r="K210" i="7"/>
  <c r="F163" i="14" l="1"/>
  <c r="AC129" i="8"/>
  <c r="AC408" i="8" s="1"/>
  <c r="C98" i="16" s="1"/>
  <c r="B25" i="19" s="1"/>
  <c r="F36" i="18" s="1"/>
  <c r="G15" i="10"/>
  <c r="J54" i="14"/>
  <c r="L54" i="14" s="1"/>
  <c r="J53" i="14"/>
  <c r="L53" i="14" s="1"/>
  <c r="J52" i="14"/>
  <c r="L52" i="14" s="1"/>
  <c r="G51" i="14"/>
  <c r="L51" i="14" s="1"/>
  <c r="J50" i="14"/>
  <c r="L50" i="14" s="1"/>
  <c r="J49" i="14"/>
  <c r="L49" i="14" s="1"/>
  <c r="J48" i="14"/>
  <c r="L48" i="14" s="1"/>
  <c r="L47" i="14"/>
  <c r="I46" i="14"/>
  <c r="L46" i="14" s="1"/>
  <c r="J45" i="14"/>
  <c r="L45" i="14" s="1"/>
  <c r="I123" i="8"/>
  <c r="F141" i="8"/>
  <c r="AF144" i="8"/>
  <c r="E142" i="8"/>
  <c r="AE139" i="8"/>
  <c r="F138" i="8"/>
  <c r="AE137" i="8"/>
  <c r="O136" i="8"/>
  <c r="O408" i="8" s="1"/>
  <c r="C33" i="16" s="1"/>
  <c r="N135" i="8"/>
  <c r="N408" i="8" s="1"/>
  <c r="C32" i="16" s="1"/>
  <c r="P134" i="8"/>
  <c r="P408" i="8" s="1"/>
  <c r="C34" i="16" s="1"/>
  <c r="Q133" i="8"/>
  <c r="Q408" i="8" s="1"/>
  <c r="C59" i="16" s="1"/>
  <c r="R132" i="8"/>
  <c r="R408" i="8" s="1"/>
  <c r="C61" i="16" s="1"/>
  <c r="B22" i="17" s="1"/>
  <c r="T131" i="8"/>
  <c r="T408" i="8" s="1"/>
  <c r="C60" i="16" s="1"/>
  <c r="B21" i="17" s="1"/>
  <c r="Y130" i="8"/>
  <c r="Y408" i="8" s="1"/>
  <c r="C63" i="16" s="1"/>
  <c r="AE128" i="8"/>
  <c r="F127" i="8"/>
  <c r="E126" i="8"/>
  <c r="E124" i="8"/>
  <c r="F122" i="8"/>
  <c r="F121" i="8"/>
  <c r="I120" i="8"/>
  <c r="I173" i="7"/>
  <c r="F198" i="7"/>
  <c r="J179" i="7"/>
  <c r="K169" i="7"/>
  <c r="K170" i="7"/>
  <c r="K171" i="7"/>
  <c r="K172" i="7"/>
  <c r="K175" i="7"/>
  <c r="K176" i="7"/>
  <c r="K177" i="7"/>
  <c r="K178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3" i="7"/>
  <c r="K194" i="7"/>
  <c r="K195" i="7"/>
  <c r="K196" i="7"/>
  <c r="K197" i="7"/>
  <c r="K212" i="7"/>
  <c r="K213" i="7"/>
  <c r="K214" i="7"/>
  <c r="K215" i="7"/>
  <c r="K217" i="7"/>
  <c r="G14" i="10"/>
  <c r="V117" i="8"/>
  <c r="I114" i="8"/>
  <c r="B11" i="17" l="1"/>
  <c r="B30" i="19"/>
  <c r="D30" i="19" s="1"/>
  <c r="B20" i="17"/>
  <c r="B44" i="19"/>
  <c r="B24" i="17"/>
  <c r="B45" i="19"/>
  <c r="D25" i="19"/>
  <c r="G41" i="14"/>
  <c r="L41" i="14" s="1"/>
  <c r="F115" i="8"/>
  <c r="J44" i="14"/>
  <c r="L44" i="14" s="1"/>
  <c r="J43" i="14"/>
  <c r="L43" i="14" s="1"/>
  <c r="J42" i="14"/>
  <c r="L42" i="14" s="1"/>
  <c r="J40" i="14"/>
  <c r="L40" i="14" s="1"/>
  <c r="I39" i="14"/>
  <c r="L39" i="14" s="1"/>
  <c r="G13" i="10"/>
  <c r="E119" i="8"/>
  <c r="E118" i="8"/>
  <c r="AE116" i="8"/>
  <c r="AD113" i="8"/>
  <c r="AD111" i="8"/>
  <c r="Z108" i="8"/>
  <c r="AE112" i="8"/>
  <c r="F110" i="8"/>
  <c r="F109" i="8"/>
  <c r="G107" i="8"/>
  <c r="AE106" i="8"/>
  <c r="I105" i="8"/>
  <c r="I104" i="8"/>
  <c r="H165" i="7"/>
  <c r="F157" i="7"/>
  <c r="F166" i="7"/>
  <c r="I151" i="7"/>
  <c r="K161" i="7"/>
  <c r="K162" i="7"/>
  <c r="K163" i="7"/>
  <c r="K164" i="7"/>
  <c r="K167" i="7"/>
  <c r="K168" i="7"/>
  <c r="K160" i="7"/>
  <c r="K159" i="7"/>
  <c r="K158" i="7"/>
  <c r="K156" i="7"/>
  <c r="K155" i="7"/>
  <c r="K154" i="7"/>
  <c r="K153" i="7"/>
  <c r="K152" i="7"/>
  <c r="K150" i="7"/>
  <c r="K149" i="7"/>
  <c r="K148" i="7"/>
  <c r="AD74" i="8"/>
  <c r="Z77" i="8"/>
  <c r="K11" i="1"/>
  <c r="J10" i="1"/>
  <c r="H100" i="8"/>
  <c r="H98" i="8"/>
  <c r="Z93" i="8"/>
  <c r="AD92" i="8"/>
  <c r="N9" i="1"/>
  <c r="AA89" i="8"/>
  <c r="AA408" i="8" s="1"/>
  <c r="C66" i="16" s="1"/>
  <c r="B27" i="17" s="1"/>
  <c r="AF97" i="8"/>
  <c r="AF96" i="8"/>
  <c r="J38" i="14"/>
  <c r="L38" i="14" s="1"/>
  <c r="J36" i="14"/>
  <c r="L36" i="14" s="1"/>
  <c r="J35" i="14"/>
  <c r="L35" i="14" s="1"/>
  <c r="I34" i="14"/>
  <c r="L34" i="14" s="1"/>
  <c r="F103" i="8"/>
  <c r="I102" i="8"/>
  <c r="AE101" i="8"/>
  <c r="I99" i="8"/>
  <c r="AE95" i="8"/>
  <c r="F94" i="8"/>
  <c r="AE91" i="8"/>
  <c r="G90" i="8"/>
  <c r="AE88" i="8"/>
  <c r="F87" i="8"/>
  <c r="I86" i="8"/>
  <c r="G136" i="7"/>
  <c r="I125" i="7"/>
  <c r="J134" i="7"/>
  <c r="K126" i="7"/>
  <c r="K127" i="7"/>
  <c r="K129" i="7"/>
  <c r="K130" i="7"/>
  <c r="K131" i="7"/>
  <c r="K132" i="7"/>
  <c r="K133" i="7"/>
  <c r="K135" i="7"/>
  <c r="K137" i="7"/>
  <c r="K138" i="7"/>
  <c r="K139" i="7"/>
  <c r="K140" i="7"/>
  <c r="K142" i="7"/>
  <c r="K143" i="7"/>
  <c r="K144" i="7"/>
  <c r="K145" i="7"/>
  <c r="K146" i="7"/>
  <c r="K147" i="7"/>
  <c r="K124" i="7"/>
  <c r="I121" i="7"/>
  <c r="H12" i="10"/>
  <c r="G10" i="10"/>
  <c r="H9" i="10"/>
  <c r="H49" i="10" s="1"/>
  <c r="C5" i="16" s="1"/>
  <c r="B5" i="19" s="1"/>
  <c r="B75" i="19" s="1"/>
  <c r="C36" i="18" s="1"/>
  <c r="AF408" i="8" l="1"/>
  <c r="C102" i="16" s="1"/>
  <c r="B64" i="19" s="1"/>
  <c r="Z408" i="8"/>
  <c r="C65" i="16" s="1"/>
  <c r="B26" i="17" s="1"/>
  <c r="E33" i="14"/>
  <c r="L33" i="14" s="1"/>
  <c r="J32" i="14"/>
  <c r="L32" i="14" s="1"/>
  <c r="D64" i="19" l="1"/>
  <c r="C59" i="18"/>
  <c r="E163" i="14"/>
  <c r="E166" i="14" s="1"/>
  <c r="E169" i="14" s="1"/>
  <c r="G11" i="10"/>
  <c r="G81" i="8"/>
  <c r="G72" i="8"/>
  <c r="F85" i="8"/>
  <c r="E84" i="8"/>
  <c r="F83" i="8"/>
  <c r="F82" i="8"/>
  <c r="I80" i="8"/>
  <c r="AB78" i="8"/>
  <c r="F79" i="8"/>
  <c r="AE76" i="8"/>
  <c r="F75" i="8"/>
  <c r="F73" i="8"/>
  <c r="E71" i="8"/>
  <c r="F70" i="8"/>
  <c r="F69" i="8"/>
  <c r="I68" i="8"/>
  <c r="V67" i="8"/>
  <c r="V408" i="8" s="1"/>
  <c r="C50" i="16" s="1"/>
  <c r="B58" i="19" s="1"/>
  <c r="C49" i="18" s="1"/>
  <c r="J31" i="14"/>
  <c r="L31" i="14" s="1"/>
  <c r="J30" i="14"/>
  <c r="L30" i="14" s="1"/>
  <c r="I29" i="14"/>
  <c r="L29" i="14" s="1"/>
  <c r="F92" i="7"/>
  <c r="G123" i="7"/>
  <c r="H120" i="7"/>
  <c r="F110" i="7"/>
  <c r="H109" i="7"/>
  <c r="J101" i="7"/>
  <c r="D58" i="19" l="1"/>
  <c r="I97" i="7"/>
  <c r="H96" i="7"/>
  <c r="K122" i="7"/>
  <c r="K115" i="7"/>
  <c r="K114" i="7"/>
  <c r="K113" i="7"/>
  <c r="K112" i="7"/>
  <c r="K111" i="7"/>
  <c r="K107" i="7"/>
  <c r="K106" i="7"/>
  <c r="K105" i="7"/>
  <c r="K104" i="7"/>
  <c r="K103" i="7"/>
  <c r="K102" i="7"/>
  <c r="K100" i="7"/>
  <c r="K99" i="7"/>
  <c r="K98" i="7"/>
  <c r="K95" i="7"/>
  <c r="K94" i="7"/>
  <c r="K93" i="7"/>
  <c r="K91" i="7"/>
  <c r="F65" i="8" l="1"/>
  <c r="J26" i="14"/>
  <c r="L26" i="14" s="1"/>
  <c r="I25" i="14"/>
  <c r="L25" i="14" s="1"/>
  <c r="J24" i="14"/>
  <c r="L24" i="14" s="1"/>
  <c r="L4" i="1"/>
  <c r="G8" i="10"/>
  <c r="G7" i="10"/>
  <c r="G5" i="10"/>
  <c r="G23" i="14"/>
  <c r="L23" i="14" s="1"/>
  <c r="J22" i="14"/>
  <c r="L22" i="14" s="1"/>
  <c r="J21" i="14"/>
  <c r="L21" i="14" s="1"/>
  <c r="J20" i="14"/>
  <c r="L20" i="14" s="1"/>
  <c r="I19" i="14"/>
  <c r="L19" i="14" s="1"/>
  <c r="G6" i="10"/>
  <c r="G4" i="10"/>
  <c r="J18" i="14"/>
  <c r="L18" i="14" s="1"/>
  <c r="G17" i="14"/>
  <c r="L17" i="14" s="1"/>
  <c r="G16" i="14"/>
  <c r="L16" i="14" s="1"/>
  <c r="I15" i="14"/>
  <c r="L15" i="14" s="1"/>
  <c r="AE66" i="8"/>
  <c r="AE64" i="8"/>
  <c r="I63" i="8"/>
  <c r="AD62" i="8"/>
  <c r="H61" i="8"/>
  <c r="E60" i="8"/>
  <c r="G59" i="8"/>
  <c r="I58" i="8"/>
  <c r="F57" i="8"/>
  <c r="I56" i="8"/>
  <c r="F55" i="8"/>
  <c r="AB54" i="8"/>
  <c r="AB408" i="8" s="1"/>
  <c r="C100" i="16" s="1"/>
  <c r="B27" i="19" s="1"/>
  <c r="H53" i="8"/>
  <c r="AG52" i="8"/>
  <c r="AG408" i="8" s="1"/>
  <c r="C64" i="16" s="1"/>
  <c r="B25" i="17" s="1"/>
  <c r="F51" i="8"/>
  <c r="W50" i="8"/>
  <c r="I49" i="8"/>
  <c r="I38" i="8"/>
  <c r="E48" i="8"/>
  <c r="E47" i="8"/>
  <c r="F46" i="8"/>
  <c r="F45" i="8"/>
  <c r="I44" i="8"/>
  <c r="E43" i="8"/>
  <c r="F42" i="8"/>
  <c r="F41" i="8"/>
  <c r="F40" i="8"/>
  <c r="AD39" i="8"/>
  <c r="F37" i="8"/>
  <c r="F36" i="8"/>
  <c r="J35" i="8"/>
  <c r="F34" i="8"/>
  <c r="F33" i="8"/>
  <c r="I32" i="8"/>
  <c r="H87" i="7"/>
  <c r="I81" i="7"/>
  <c r="K90" i="7"/>
  <c r="K89" i="7"/>
  <c r="K88" i="7"/>
  <c r="K85" i="7"/>
  <c r="K84" i="7"/>
  <c r="K83" i="7"/>
  <c r="K82" i="7"/>
  <c r="K80" i="7"/>
  <c r="K79" i="7"/>
  <c r="K78" i="7"/>
  <c r="K77" i="7"/>
  <c r="F74" i="7"/>
  <c r="H71" i="7"/>
  <c r="F67" i="7"/>
  <c r="I63" i="7"/>
  <c r="F62" i="7"/>
  <c r="K75" i="7"/>
  <c r="K73" i="7"/>
  <c r="K72" i="7"/>
  <c r="K70" i="7"/>
  <c r="K69" i="7"/>
  <c r="K68" i="7"/>
  <c r="K66" i="7"/>
  <c r="K65" i="7"/>
  <c r="K64" i="7"/>
  <c r="K61" i="7"/>
  <c r="K60" i="7"/>
  <c r="K59" i="7"/>
  <c r="F57" i="7"/>
  <c r="I46" i="7"/>
  <c r="F45" i="7"/>
  <c r="K42" i="7"/>
  <c r="K43" i="7"/>
  <c r="K44" i="7"/>
  <c r="K47" i="7"/>
  <c r="K48" i="7"/>
  <c r="K49" i="7"/>
  <c r="K50" i="7"/>
  <c r="K53" i="7"/>
  <c r="K54" i="7"/>
  <c r="K55" i="7"/>
  <c r="K56" i="7"/>
  <c r="K58" i="7"/>
  <c r="D27" i="19" l="1"/>
  <c r="C52" i="18"/>
  <c r="G14" i="14"/>
  <c r="L14" i="14" s="1"/>
  <c r="J11" i="14"/>
  <c r="L11" i="14" s="1"/>
  <c r="J10" i="14"/>
  <c r="L10" i="14" s="1"/>
  <c r="I9" i="14"/>
  <c r="I163" i="14" s="1"/>
  <c r="K3" i="1"/>
  <c r="F31" i="8"/>
  <c r="J30" i="8"/>
  <c r="J408" i="8" s="1"/>
  <c r="C58" i="16" s="1"/>
  <c r="F29" i="8"/>
  <c r="F28" i="8"/>
  <c r="G27" i="8"/>
  <c r="G26" i="8"/>
  <c r="W25" i="8"/>
  <c r="W408" i="8" s="1"/>
  <c r="C30" i="16" s="1"/>
  <c r="AD24" i="8"/>
  <c r="AE23" i="8"/>
  <c r="H22" i="8"/>
  <c r="F21" i="8"/>
  <c r="H20" i="8"/>
  <c r="I19" i="8"/>
  <c r="G18" i="8"/>
  <c r="F17" i="8"/>
  <c r="F16" i="8"/>
  <c r="I15" i="8"/>
  <c r="D30" i="8"/>
  <c r="D25" i="8"/>
  <c r="H37" i="7"/>
  <c r="I23" i="7"/>
  <c r="K21" i="7"/>
  <c r="K24" i="7"/>
  <c r="K25" i="7"/>
  <c r="K26" i="7"/>
  <c r="K27" i="7"/>
  <c r="K28" i="7"/>
  <c r="K29" i="7"/>
  <c r="K30" i="7"/>
  <c r="K31" i="7"/>
  <c r="K32" i="7"/>
  <c r="K33" i="7"/>
  <c r="K34" i="7"/>
  <c r="K35" i="7"/>
  <c r="K38" i="7"/>
  <c r="K40" i="7"/>
  <c r="K41" i="7"/>
  <c r="K20" i="7"/>
  <c r="B29" i="19" l="1"/>
  <c r="B10" i="17"/>
  <c r="G408" i="8"/>
  <c r="C56" i="16" s="1"/>
  <c r="B19" i="17"/>
  <c r="B46" i="19"/>
  <c r="L9" i="14"/>
  <c r="G3" i="10"/>
  <c r="G49" i="10" s="1"/>
  <c r="C4" i="16" s="1"/>
  <c r="G8" i="14"/>
  <c r="G7" i="14"/>
  <c r="J6" i="14"/>
  <c r="L6" i="14" s="1"/>
  <c r="J5" i="14"/>
  <c r="L5" i="14" s="1"/>
  <c r="J4" i="14"/>
  <c r="L4" i="14" s="1"/>
  <c r="J3" i="14"/>
  <c r="L3" i="14" s="1"/>
  <c r="J2" i="14"/>
  <c r="K19" i="7"/>
  <c r="H17" i="7"/>
  <c r="K15" i="7"/>
  <c r="K13" i="7"/>
  <c r="K11" i="7"/>
  <c r="K10" i="7"/>
  <c r="K9" i="7"/>
  <c r="K8" i="7"/>
  <c r="K7" i="7"/>
  <c r="K6" i="7"/>
  <c r="K5" i="7"/>
  <c r="F4" i="7"/>
  <c r="K3" i="7"/>
  <c r="K2" i="7"/>
  <c r="E4" i="8"/>
  <c r="E5" i="8"/>
  <c r="E6" i="8"/>
  <c r="I14" i="8"/>
  <c r="AE13" i="8"/>
  <c r="AD12" i="8"/>
  <c r="AD408" i="8" s="1"/>
  <c r="C70" i="16" s="1"/>
  <c r="D54" i="19" s="1"/>
  <c r="AE11" i="8"/>
  <c r="H10" i="8"/>
  <c r="H408" i="8" s="1"/>
  <c r="C57" i="16" s="1"/>
  <c r="F9" i="8"/>
  <c r="E8" i="8"/>
  <c r="I7" i="8"/>
  <c r="F3" i="8"/>
  <c r="I2" i="8"/>
  <c r="D12" i="8"/>
  <c r="B4" i="17" l="1"/>
  <c r="B9" i="17" s="1"/>
  <c r="B4" i="19"/>
  <c r="C25" i="16"/>
  <c r="B12" i="17"/>
  <c r="I408" i="8"/>
  <c r="C54" i="16" s="1"/>
  <c r="B15" i="17" s="1"/>
  <c r="D412" i="8"/>
  <c r="C42" i="16" s="1"/>
  <c r="D40" i="19"/>
  <c r="B39" i="19" s="1"/>
  <c r="B18" i="17"/>
  <c r="B43" i="19"/>
  <c r="D29" i="19"/>
  <c r="F408" i="8"/>
  <c r="C55" i="16" s="1"/>
  <c r="AE408" i="8"/>
  <c r="C72" i="16" s="1"/>
  <c r="D56" i="19" s="1"/>
  <c r="B17" i="17"/>
  <c r="B42" i="19"/>
  <c r="B54" i="19"/>
  <c r="C51" i="18"/>
  <c r="J163" i="14"/>
  <c r="L2" i="14"/>
  <c r="G163" i="14"/>
  <c r="L7" i="14"/>
  <c r="L8" i="14"/>
  <c r="B76" i="19" l="1"/>
  <c r="D4" i="19"/>
  <c r="D71" i="19" s="1"/>
  <c r="C53" i="18"/>
  <c r="B56" i="19"/>
  <c r="B16" i="17"/>
  <c r="B41" i="19"/>
  <c r="D41" i="19" s="1"/>
  <c r="D72" i="19"/>
  <c r="L163" i="14"/>
  <c r="H5" i="12"/>
  <c r="H6" i="12"/>
  <c r="C33" i="3"/>
  <c r="H8" i="12"/>
  <c r="H9" i="12"/>
  <c r="H10" i="12"/>
  <c r="H23" i="12"/>
  <c r="H24" i="12"/>
  <c r="D73" i="19" l="1"/>
  <c r="C35" i="3"/>
  <c r="C31" i="3"/>
  <c r="H7" i="12"/>
  <c r="C42" i="3"/>
  <c r="C32" i="3"/>
  <c r="C34" i="3"/>
  <c r="C36" i="3"/>
  <c r="C43" i="3"/>
  <c r="C46" i="3" l="1"/>
  <c r="H32" i="12"/>
  <c r="I28" i="1" l="1"/>
  <c r="C49" i="3" l="1"/>
  <c r="H28" i="12"/>
  <c r="K575" i="7" l="1"/>
  <c r="C601" i="7" l="1"/>
  <c r="C408" i="8"/>
  <c r="B421" i="8" s="1"/>
  <c r="C37" i="3" l="1"/>
  <c r="D8" i="12" l="1"/>
  <c r="D14" i="12"/>
  <c r="F58" i="10" l="1"/>
  <c r="G419" i="8" l="1"/>
  <c r="C14" i="3" l="1"/>
  <c r="E58" i="10" l="1"/>
  <c r="C13" i="3" l="1"/>
  <c r="J575" i="7" l="1"/>
  <c r="G587" i="7"/>
  <c r="C6" i="3" s="1"/>
  <c r="H22" i="5" l="1"/>
  <c r="H29" i="5" s="1"/>
  <c r="G575" i="7"/>
  <c r="I575" i="7"/>
  <c r="F575" i="7"/>
  <c r="C592" i="7" s="1"/>
  <c r="H575" i="7"/>
  <c r="C597" i="7" s="1"/>
  <c r="E171" i="14" l="1"/>
  <c r="C593" i="7"/>
  <c r="H33" i="1"/>
  <c r="L575" i="7"/>
  <c r="N575" i="7" s="1"/>
  <c r="D23" i="12"/>
  <c r="C20" i="3"/>
  <c r="C602" i="7" l="1"/>
  <c r="D10" i="12"/>
  <c r="H26" i="12" l="1"/>
  <c r="C53" i="3" l="1"/>
  <c r="H25" i="12"/>
  <c r="H31" i="12" l="1"/>
  <c r="H29" i="12"/>
  <c r="H30" i="12"/>
  <c r="C51" i="3" l="1"/>
  <c r="E408" i="8"/>
  <c r="D413" i="8" s="1"/>
  <c r="C41" i="16" s="1"/>
  <c r="H27" i="12"/>
  <c r="K31" i="1"/>
  <c r="D32" i="19" l="1"/>
  <c r="B14" i="17"/>
  <c r="B29" i="17" s="1"/>
  <c r="B30" i="17" s="1"/>
  <c r="B36" i="17" s="1"/>
  <c r="C410" i="8"/>
  <c r="D417" i="8"/>
  <c r="C47" i="3"/>
  <c r="M22" i="5"/>
  <c r="F52" i="18" l="1"/>
  <c r="F61" i="18" s="1"/>
  <c r="D76" i="19"/>
  <c r="C35" i="18" s="1"/>
  <c r="B31" i="19"/>
  <c r="B69" i="19" s="1"/>
  <c r="D69" i="19"/>
  <c r="H11" i="12"/>
  <c r="H26" i="5"/>
  <c r="C61" i="18" l="1"/>
  <c r="F62" i="18" s="1"/>
  <c r="D80" i="19"/>
  <c r="C70" i="19"/>
  <c r="D22" i="12"/>
  <c r="C21" i="3"/>
  <c r="M11" i="5" l="1"/>
  <c r="H28" i="5" s="1"/>
  <c r="D19" i="12" l="1"/>
  <c r="C19" i="3"/>
  <c r="E19" i="12" l="1"/>
  <c r="C3" i="3"/>
  <c r="H31" i="1" l="1"/>
  <c r="D11" i="12" l="1"/>
  <c r="D12" i="12"/>
  <c r="D13" i="12"/>
  <c r="C16" i="3" l="1"/>
  <c r="C17" i="3"/>
  <c r="C15" i="3" l="1"/>
  <c r="H55" i="10"/>
  <c r="H52" i="10"/>
  <c r="D6" i="12"/>
  <c r="H13" i="12"/>
  <c r="H19" i="12"/>
  <c r="H20" i="12"/>
  <c r="H21" i="12"/>
  <c r="H4" i="12"/>
  <c r="H17" i="12"/>
  <c r="H18" i="12"/>
  <c r="H22" i="12" l="1"/>
  <c r="H14" i="12"/>
  <c r="H16" i="12"/>
  <c r="H12" i="12"/>
  <c r="H15" i="12"/>
  <c r="H37" i="12" l="1"/>
  <c r="C41" i="3"/>
  <c r="C38" i="3"/>
  <c r="C45" i="3"/>
  <c r="C54" i="3"/>
  <c r="C27" i="3"/>
  <c r="C28" i="3"/>
  <c r="C26" i="3"/>
  <c r="C50" i="3" l="1"/>
  <c r="C48" i="3"/>
  <c r="C39" i="3"/>
  <c r="C44" i="3"/>
  <c r="C30" i="3"/>
  <c r="C40" i="3"/>
  <c r="C52" i="3"/>
  <c r="C29" i="3"/>
  <c r="C25" i="3"/>
  <c r="D25" i="3" l="1"/>
  <c r="F587" i="7" l="1"/>
  <c r="C9" i="3" s="1"/>
  <c r="D5" i="12" l="1"/>
  <c r="C587" i="7" l="1"/>
  <c r="C589" i="7" s="1"/>
  <c r="D4" i="3" s="1"/>
  <c r="C5" i="3" l="1"/>
  <c r="C7" i="3"/>
  <c r="D7" i="12" l="1"/>
  <c r="E5" i="12" l="1"/>
  <c r="D30" i="12"/>
  <c r="F31" i="1"/>
  <c r="F30" i="1"/>
  <c r="F32" i="1" l="1"/>
  <c r="F33" i="1" s="1"/>
  <c r="H11" i="5" l="1"/>
  <c r="H27" i="5" s="1"/>
  <c r="C22" i="3" s="1"/>
  <c r="H25" i="5"/>
  <c r="D24" i="12" l="1"/>
  <c r="D21" i="12"/>
  <c r="C18" i="3"/>
  <c r="D45" i="12" l="1"/>
  <c r="H41" i="12" s="1"/>
  <c r="H30" i="5"/>
  <c r="D13" i="3" l="1"/>
  <c r="C55" i="3" s="1"/>
</calcChain>
</file>

<file path=xl/sharedStrings.xml><?xml version="1.0" encoding="utf-8"?>
<sst xmlns="http://schemas.openxmlformats.org/spreadsheetml/2006/main" count="3781" uniqueCount="1393">
  <si>
    <t xml:space="preserve"> BILL </t>
  </si>
  <si>
    <t>OOD</t>
  </si>
  <si>
    <t>Kuitansi</t>
  </si>
  <si>
    <t>KK Biaya</t>
  </si>
  <si>
    <t>No</t>
  </si>
  <si>
    <t>Uraian</t>
  </si>
  <si>
    <t>Rp</t>
  </si>
  <si>
    <t>Total</t>
  </si>
  <si>
    <t>1</t>
  </si>
  <si>
    <t>2</t>
  </si>
  <si>
    <t>Mutasi</t>
  </si>
  <si>
    <t>BCA</t>
  </si>
  <si>
    <t>Bu Wati</t>
  </si>
  <si>
    <t>Lain-lain</t>
  </si>
  <si>
    <t>3</t>
  </si>
  <si>
    <t>Pendapatan</t>
  </si>
  <si>
    <t>Pendapatan Invoice via FO</t>
  </si>
  <si>
    <t>Pendapatan Bill FO</t>
  </si>
  <si>
    <t>Pendapatan Renang</t>
  </si>
  <si>
    <t>Pendapatan Toko</t>
  </si>
  <si>
    <t>Pendapatan Resto</t>
  </si>
  <si>
    <t>Pendapatan Laundry</t>
  </si>
  <si>
    <t>Pendapatan Lain-lain</t>
  </si>
  <si>
    <t>4</t>
  </si>
  <si>
    <t>Pengeluaran</t>
  </si>
  <si>
    <t>SDM</t>
  </si>
  <si>
    <t>FnB</t>
  </si>
  <si>
    <t>HK</t>
  </si>
  <si>
    <t>Engineering</t>
  </si>
  <si>
    <t>Operasional</t>
  </si>
  <si>
    <t>Berlangganan</t>
  </si>
  <si>
    <t>Komisi &amp; Bi. Langsung</t>
  </si>
  <si>
    <t>ATK</t>
  </si>
  <si>
    <t>Mobil</t>
  </si>
  <si>
    <t>Marketing</t>
  </si>
  <si>
    <t>Toko</t>
  </si>
  <si>
    <t>Resto</t>
  </si>
  <si>
    <t>Saldo Akhir di FO</t>
  </si>
  <si>
    <t>Tanggal</t>
  </si>
  <si>
    <t>Keterangan</t>
  </si>
  <si>
    <t xml:space="preserve"> Lain-lain</t>
  </si>
  <si>
    <t>Renang</t>
  </si>
  <si>
    <t>Laundry</t>
  </si>
  <si>
    <t>Saldo</t>
  </si>
  <si>
    <t>SALDO AWAL</t>
  </si>
  <si>
    <t>No.</t>
  </si>
  <si>
    <t>Check-in</t>
  </si>
  <si>
    <t>Check-out</t>
  </si>
  <si>
    <t>Rate</t>
  </si>
  <si>
    <t>Tagihan</t>
  </si>
  <si>
    <t>FO</t>
  </si>
  <si>
    <t>TRAVELOKA</t>
  </si>
  <si>
    <t>tiket.com</t>
  </si>
  <si>
    <t>DP</t>
  </si>
  <si>
    <t>NO</t>
  </si>
  <si>
    <t>No. Reservasi</t>
  </si>
  <si>
    <t>Tipe</t>
  </si>
  <si>
    <t xml:space="preserve">Invoice </t>
  </si>
  <si>
    <t>MASUK</t>
  </si>
  <si>
    <t>BILL</t>
  </si>
  <si>
    <t>INV</t>
  </si>
  <si>
    <t>KUITANSI</t>
  </si>
  <si>
    <t xml:space="preserve">No. </t>
  </si>
  <si>
    <t>Kas Masuk</t>
  </si>
  <si>
    <t>Kas Keluar</t>
  </si>
  <si>
    <t>KET.</t>
  </si>
  <si>
    <t>Pendapatan Tamu Grup</t>
  </si>
  <si>
    <t>DP Tamu</t>
  </si>
  <si>
    <t>Pendapatan Tamu WIG</t>
  </si>
  <si>
    <t>Pendapatan WIG</t>
  </si>
  <si>
    <t>Pendapatan OTA</t>
  </si>
  <si>
    <t>Pendapatan OOD</t>
  </si>
  <si>
    <t xml:space="preserve"> Nama tamu </t>
  </si>
  <si>
    <t xml:space="preserve"> Tagihan </t>
  </si>
  <si>
    <t xml:space="preserve"> Pembayaran </t>
  </si>
  <si>
    <t xml:space="preserve"> SP </t>
  </si>
  <si>
    <t xml:space="preserve"> Keterangan </t>
  </si>
  <si>
    <t xml:space="preserve"> FO </t>
  </si>
  <si>
    <t xml:space="preserve"> BCA </t>
  </si>
  <si>
    <t>Nama Tamu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</si>
  <si>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</si>
  <si>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</si>
  <si>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</si>
  <si>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</si>
  <si>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</si>
  <si>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</si>
  <si>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</si>
  <si>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</si>
  <si>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</si>
  <si>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</si>
  <si>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</si>
  <si>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</si>
  <si>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</si>
  <si>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</si>
  <si>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</si>
  <si>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</si>
  <si>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</t>
  </si>
  <si>
    <t>21</t>
  </si>
  <si>
    <t>22</t>
  </si>
  <si>
    <t>23</t>
  </si>
  <si>
    <t>24</t>
  </si>
  <si>
    <t>Traveloka</t>
  </si>
  <si>
    <t>Tiket.com</t>
  </si>
  <si>
    <t>TOTAL PENDAPATAN</t>
  </si>
  <si>
    <t>TOTAL BIAYA</t>
  </si>
  <si>
    <t>Komisi &amp; Bi Langsung</t>
  </si>
  <si>
    <t>25</t>
  </si>
  <si>
    <t>26</t>
  </si>
  <si>
    <t>27</t>
  </si>
  <si>
    <t>28</t>
  </si>
  <si>
    <t>DP (BILL)</t>
  </si>
  <si>
    <t>NOTE</t>
  </si>
  <si>
    <t>Pemb BCA</t>
  </si>
  <si>
    <t>Pelunasan</t>
  </si>
  <si>
    <t>WIG</t>
  </si>
  <si>
    <t>TIKET.COM</t>
  </si>
  <si>
    <t>Fee</t>
  </si>
  <si>
    <t>SALES</t>
  </si>
  <si>
    <t>BPRS</t>
  </si>
  <si>
    <t>Pos-Pos</t>
  </si>
  <si>
    <t>Nominal</t>
  </si>
  <si>
    <t>Listrik</t>
  </si>
  <si>
    <t>Wifi</t>
  </si>
  <si>
    <t>TV</t>
  </si>
  <si>
    <t>DP via FO</t>
  </si>
  <si>
    <t>DP via BCA</t>
  </si>
  <si>
    <t>Storan Asri Graha</t>
  </si>
  <si>
    <t>LISTRIK</t>
  </si>
  <si>
    <t>WIFI</t>
  </si>
  <si>
    <t>TELPON</t>
  </si>
  <si>
    <t>KOMISI &amp; LANGSUNG</t>
  </si>
  <si>
    <t>MOBIL</t>
  </si>
  <si>
    <t>Telpon</t>
  </si>
  <si>
    <t>KAS MASUK</t>
  </si>
  <si>
    <t>Storan Asri</t>
  </si>
  <si>
    <t>MUTASI FO + MUTASI TOKO</t>
  </si>
  <si>
    <t>DP Tamu 2</t>
  </si>
  <si>
    <t>LABA PER TANGGAL</t>
  </si>
  <si>
    <t>Biaya Biaya Pengeluaran</t>
  </si>
  <si>
    <t>Qty</t>
  </si>
  <si>
    <t>LABA RUGI BULANAN</t>
  </si>
  <si>
    <t>LAUNDRY</t>
  </si>
  <si>
    <t>TOKO</t>
  </si>
  <si>
    <t>RESTO</t>
  </si>
  <si>
    <t>DP Tamu 1</t>
  </si>
  <si>
    <t xml:space="preserve"> DP Tamu 3</t>
  </si>
  <si>
    <t>FO + BCA + DP1 + DP2 + DP3</t>
  </si>
  <si>
    <t>DP 1 + DP 2 + DP 3</t>
  </si>
  <si>
    <t>Invoice FO</t>
  </si>
  <si>
    <t>29</t>
  </si>
  <si>
    <t>30</t>
  </si>
  <si>
    <t>31</t>
  </si>
  <si>
    <t>Tanggal Masuk Invoice</t>
  </si>
  <si>
    <t>Kasbon Karyawan SGH</t>
  </si>
  <si>
    <t>Renovasi SGH</t>
  </si>
  <si>
    <t>Kasbon ASRI</t>
  </si>
  <si>
    <t>Renovasi ASRI</t>
  </si>
  <si>
    <t>FO + DP + BCA</t>
  </si>
  <si>
    <t>TGL</t>
  </si>
  <si>
    <t>LABA RUGI - RENOVASI SGH- KASBON ASRI - RENOVASI ASRI</t>
  </si>
  <si>
    <t>Dp group an. Bpk winaryo ( 03459) CI 7-10 SEPTEMBER 2023 (ROMBONGAN EDI/WINDARTO)</t>
  </si>
  <si>
    <t>RENANG</t>
  </si>
  <si>
    <t>LAIN - LAIN</t>
  </si>
  <si>
    <t>Kuitansi Setoran Asri Graha</t>
  </si>
  <si>
    <t>Kuitansi DP Via FO</t>
  </si>
  <si>
    <t>Kuitansi Keu Masuk</t>
  </si>
  <si>
    <t>Patroli</t>
  </si>
  <si>
    <t>KASBON ASRI GRAHA</t>
  </si>
  <si>
    <t>Type</t>
  </si>
  <si>
    <t>DP Group a/n SMK Walisongo Jakarta/Kemuning Tour (03689)BCA CI 10-12 DESEMBER 2023 / TF LITA SUPRIDA</t>
  </si>
  <si>
    <t xml:space="preserve">DP Kamar Group Pak Aris (03706) CI 19-21 JANUARI 2023 </t>
  </si>
  <si>
    <t>DP Group a/n Elang Tour Cirebon (03735)BCA CI 15-16 DESEMBER 2023 / TF MAULANA HELMI</t>
  </si>
  <si>
    <t>Mutasi IBU</t>
  </si>
  <si>
    <t>Invoice</t>
  </si>
  <si>
    <t xml:space="preserve"> MUTASI</t>
  </si>
  <si>
    <t>BNI EDC</t>
  </si>
  <si>
    <t>Pemb BNI</t>
  </si>
  <si>
    <t>BNI</t>
  </si>
  <si>
    <t>Dp an. b&amp;b tnt ( 03747) bca CI 5-6 MARET 2024 / TF MUHAMMAD BAGUS</t>
  </si>
  <si>
    <t>DP Kamar Group a/n Gwynfor TNT Jombang (03760) BCA CI 23-24 DESEMBER 2023 / TF PITOYO YOGA</t>
  </si>
  <si>
    <t>PELUNASAN</t>
  </si>
  <si>
    <t>Dp group an. Duta ismaya tnt ( 03777) bca CI 12-13 DESEMBER 2023 / TF IIS ISMAYATI</t>
  </si>
  <si>
    <t>Dp Group an. Oke Tnt Cirebon ( 03784) bca CI 25-26 DESEMBER 2023 / TF KHOMSYAH</t>
  </si>
  <si>
    <t>DP Kamar Group a/n Bp. Reno (03795) BCA CI 29-30 SEPTEMBER 2023 / TF RENO SETIADI</t>
  </si>
  <si>
    <t>DP Group a/n Four Bee Tour (03820)BCA CI 22-23 DESEMBER 2023 / TF INDRA FEBRIANTO</t>
  </si>
  <si>
    <t>DP Kamar Group a/n Garus TNT (03824) BCA CI 31-01 JANUARI 2024 / TF ILHAM FADILLAH</t>
  </si>
  <si>
    <t>NO. KUITANSI</t>
  </si>
  <si>
    <t>Dp Group an. Jas Kurnia Tnt ( 03842) bca CI 23-24 DESEMBER 2023 / TF LIA KAMILIAWATI AM</t>
  </si>
  <si>
    <t>Dp Group an. Asia Holiday ( 03843) bca CI 7-8 DESEMBER 2023 / TF RATNA AYUNINGRUM</t>
  </si>
  <si>
    <t>Refil gas dan galon</t>
  </si>
  <si>
    <t>Belanja Sayur</t>
  </si>
  <si>
    <t>Belanja ENG</t>
  </si>
  <si>
    <t>Belanja Ayam</t>
  </si>
  <si>
    <t xml:space="preserve">DP Kamar Group a/n Ibu Iim/ MTS 1 Tasikmalaya (03891) CI 14-15 DESEMBER 2023 </t>
  </si>
  <si>
    <t xml:space="preserve">DP Kedua Group a/n GWYNFOR TnT (03896) CI 13-14 DESEMBER 2023 </t>
  </si>
  <si>
    <t>DP group an.Rinjani Tour Travel/Bp Maman (03912) CI 3-4 JANUARI 2024</t>
  </si>
  <si>
    <t>DP group an.Smk arif rahman hakim/Bp udin (03913) CI 3-5 DESEMBER 2023</t>
  </si>
  <si>
    <t>Dp group an.  Al mukhlisin/Bapak yusuf (03914) via bca CI 27-29 DESEMBER 2023 / TF LILIS RATNA DIANA</t>
  </si>
  <si>
    <t>Dp group an.ibu triarti MU TNT lampung(03915) via bca CI 11-12 JANUARI 2024 / TF KOMARUDIN NASIR</t>
  </si>
  <si>
    <t>Dp Group an. Smp Situbondo ( 03952) bca CI 12-13 JANUARI 2024 / TF WIDYASTUTI</t>
  </si>
  <si>
    <t>Belanja Mineral</t>
  </si>
  <si>
    <t>Dp Group an. Cakrawala Holiday ( 03967) bca CI 31 DES - 1 JANUARI 2024 / TF FIRMAN CHISNAGARA</t>
  </si>
  <si>
    <t>Dp Group an. Djoko Kendil ( 03968) CI 9-10 DESEMBER 2023</t>
  </si>
  <si>
    <t>Dp Group an. Ibu Layang ( 03969)bca CI 23-25 DESEMBER 2023 / TF LAYUNG</t>
  </si>
  <si>
    <t>Dp Group an. Sukaemi ( 03974) bca 2-3 DESEMBER 2023 / TF SUKAEMI</t>
  </si>
  <si>
    <t>DP group an.SMP N 2 Belik/slamet ruslani (03980) BCA CI 9-10 DESEMBER 2023 / TF SLAMET RUSLANI</t>
  </si>
  <si>
    <t>BCA GIRO</t>
  </si>
  <si>
    <t>Dp group an. Smpn sekarwangi (03990) bca CI 13-14 JANUARI 2023 / TF LINA</t>
  </si>
  <si>
    <t>DP group an.Times Travel Banten (03994) BCA CI 16-18 DESEMBER 2023 / TF MIFTAHUN NAJIH</t>
  </si>
  <si>
    <t>Dp group an. zea tnt ( 04002) bca CI 18-19 DESEMBER 2023 / TF FIRMANSTAH</t>
  </si>
  <si>
    <t>Dp group an. zea tnt ( 04003) bca CI 26-28 JANUARI 2024 / TF FIRMANSYAH</t>
  </si>
  <si>
    <t>Dp Group an. Mts. Hidayatul (04015) bca CI 6-7 DESEMBER 2023 / TF MOH. SYAIFUL</t>
  </si>
  <si>
    <t>Dp Group an. Mts Annur (04020) bca CI 2-3 DESEMBER 2023 / TF NENI ROTIANI</t>
  </si>
  <si>
    <t>DP GO an.Wijaya kusuma via BCA (04025) CI 24-25 DESEMBER 2023 / TF KUSUMAH</t>
  </si>
  <si>
    <t>Dp Group an. Yopi tnt ( 04029) bca CI 24-25 DESEMBER 2023 / TF YOPI SLAMET</t>
  </si>
  <si>
    <t>Dp Group an. Yayan Majalengka (04030) bca CI 14-15 JANUARI 2024 / TF YAYA SUHARYA</t>
  </si>
  <si>
    <t>DP group an. AL mubarok TNT (04037) CI 20-21 DESEMBER 2023</t>
  </si>
  <si>
    <t>DP Group a/n Dinasty Jawi Tour (04046)BCA CI 31-1 JANUARI 2023 / TF FERY SANDRA</t>
  </si>
  <si>
    <t>DP Group a/n Bapak Agus (04049)BCA CI 27-28 JANUARI 2023 / TF EFRIYENNY</t>
  </si>
  <si>
    <t>Dp group an. Mts walisongo (04060) bca CI 14-15 DESEMBER 2023 / TF TRANUMI SUMBULANTIN</t>
  </si>
  <si>
    <t>DP group a.n Bapak Helmi (04065) via BCA CI 16-18 JANUARI 2023 / TF HELMI RIZA</t>
  </si>
  <si>
    <t>Dp Group an. sahabat tnt ( 04067) bca CI 1-2 FEBUARI 2024 / TF ABD ROUP</t>
  </si>
  <si>
    <t>CSR</t>
  </si>
  <si>
    <t>DP Group a/n Gemilang Tour Travel (04075)BCA CI 19-21 DESEMBER 2023 / TF SUNAR WIBOWO</t>
  </si>
  <si>
    <t>DP Group a/n Bapak Hadi (04077) CI 3-4 FEBUARI 2024</t>
  </si>
  <si>
    <t>Dp group a.n Mutiara Tour Travel (04078) via BCA CI 5-6 JANUARI 2024 / TF WINA MUTIARA</t>
  </si>
  <si>
    <t>Dp Group an. Ponpes Al-Rifai Malang ( 04087) bca CI 19-20 DESEMBER 2023 / TF TITI ISWARTI</t>
  </si>
  <si>
    <t>Dp Group an. Jogja Trans Holiday ( 04091) bca CI 4-5 MEI 2024 / TF IKA NOVIANTI</t>
  </si>
  <si>
    <t>DP Group a/n Agra Tour (04095)BCA CI 29-30 DESEMBER 2023 / TF ADITIA DESSY</t>
  </si>
  <si>
    <t>DP group an.Bapak Teguh Blue Star ( 04045) via BCA CI 1-2 DESEMBER 2023 / TF IDA NURMAIDAH</t>
  </si>
  <si>
    <t>TOMY</t>
  </si>
  <si>
    <t>Gaji DESEMBER</t>
  </si>
  <si>
    <t>SDM (Casual+ Gaji)</t>
  </si>
  <si>
    <t>INVOICE</t>
  </si>
  <si>
    <t>STD</t>
  </si>
  <si>
    <t>MASUK OOD</t>
  </si>
  <si>
    <t>Belanja Sembako</t>
  </si>
  <si>
    <t>MUTASI</t>
  </si>
  <si>
    <t>Dp MEETING an. IWAPI ( 04109) BCA CI 1 DESEMBER 2023 / TF IDHA TRI ASTUTI</t>
  </si>
  <si>
    <t>Dp Group an. Alesta Tnt (04113) bca CI 24-26 JANUARI 2024 / TF MUHAMAD SOFYAN</t>
  </si>
  <si>
    <t>DP Room a/n Hadi Tour Travel (04114) CI 23-25 DESEMBER 2023</t>
  </si>
  <si>
    <t>Belanja Asri graha</t>
  </si>
  <si>
    <t>DLX</t>
  </si>
  <si>
    <t>Dp Group an. pt .colombus ( 04120) CI 6 DESEMBER 2023</t>
  </si>
  <si>
    <t>DP Group a/n Araka Trans (04132) CI 21-23 DESEMBER 2023</t>
  </si>
  <si>
    <t xml:space="preserve">DP Group a/n Asia Holiday (04135)BCA 01/12/2023 (04135) CI 7-8 DESEMBER 2023 / TF RATNA </t>
  </si>
  <si>
    <t>Belanja sembako</t>
  </si>
  <si>
    <t>Beli Mineral Gelas</t>
  </si>
  <si>
    <t>Dp group a.n Jaya Wiyata Tour (04141)via BCA CI 20-21 APRIL 2023 / TF ROSYID ALRIZAL</t>
  </si>
  <si>
    <t>DP GO Four Bee Tour (04140)via BCA CI 22-23 DESEMBER 2023 / TF INDRA FEBRIANTO</t>
  </si>
  <si>
    <t>Belanja renov mushola</t>
  </si>
  <si>
    <t>Dp Meeting an. PRA Pandeyan ( 04145) CI 9 DESEMBER 2023</t>
  </si>
  <si>
    <t>Dp arafah Tnt ( 04154) bca CI 22-24 FEBUARI 2024 / TF ELA FEBRIANI</t>
  </si>
  <si>
    <t>PROJEK KANDANG</t>
  </si>
  <si>
    <t>Projek Kandang</t>
  </si>
  <si>
    <t>Renovasi MUSHOLAH</t>
  </si>
  <si>
    <t>DP group a.n Yulia Tnt (04159) via BCA CI 5-6 FEBUARI 2024 / TF HERDIAN NOVALIANDI</t>
  </si>
  <si>
    <t>DP group a.n Cahaya Tour Travel (04160) via BCA CI 20-21 JANUARI 2024 / TF PERMANA WIRADI</t>
  </si>
  <si>
    <t>DP group a.n Rinjani Tour Travel (04161) CI 17-18 JANUARI 2024</t>
  </si>
  <si>
    <t>Renovasi Musholah</t>
  </si>
  <si>
    <t>Project Kandang</t>
  </si>
  <si>
    <t>Dp Group an. Ponpes Al-Hidayah (04163) BCA CI 7-8 MEI 2024 / TF MUHAMMAD FAHMI</t>
  </si>
  <si>
    <t>Dp Group an. Sahabat Tnt ( 04164) bca CI 20-21 FEBUARI 2024 / TF ABD ROUP</t>
  </si>
  <si>
    <t>Dp Group an. ZIA TnT ( 04165) BCA CI 26-27 DESEMBER 2023 / TF IYAN ROBAYANI</t>
  </si>
  <si>
    <t>Dp Group an. Aulia jaya Kusuma ( 04167) BCA CI 7-9 MEI 2024 / TF AULIA JAYA KUSUMA</t>
  </si>
  <si>
    <t>DP Group a/n Bp Topik Indramayu (04174)BCA CI27-28 JANUARI 2024 / TF ABSORIN</t>
  </si>
  <si>
    <t>DP Group a/n Alif Tour Travel (04175)BCA CI 1-2 FEBUARI 2024 / TF IDHA NOOROCHMAH</t>
  </si>
  <si>
    <t>DP Group a/n Agra Tour Travel (04176)BCA CI 29-30 DESEMBER 2023 / TF ADITYA DESSY</t>
  </si>
  <si>
    <t>DP 2 Group a.n Elang Tour Travel (04180) BCA CI 15-16 DESEMBER 2023 / TF MAULANA HELMI</t>
  </si>
  <si>
    <t>DP group a.n Bapak Cecep (04181) BCA CI 27-29 MEI 2024 / TF MUHAMMAD ZULKIFLI</t>
  </si>
  <si>
    <t>Belanja Renov mushola</t>
  </si>
  <si>
    <t>DP Meeting Room a/n Ibu Heriyanti (04189)BCA CI 23 DESEMBER 2023 / TF HERIYANTI</t>
  </si>
  <si>
    <t>DP group a.n SMP Unggulan Amanatul Ummah (04191) via BCA CI 4-5 JANUARI 2024 / TF HAKIMUL HASAN</t>
  </si>
  <si>
    <t>DP Group a/n SMP Al Ijtihad (04207) CI 5-7 MEI 2024</t>
  </si>
  <si>
    <t>DP Group a/n Khomsyah Kali Putih (04209)BCA CI 19-20 JANUARI 2024 / TF KHOMSYAH</t>
  </si>
  <si>
    <t>Dp group a.n Sahabat Tour Travel (04221) via BCA CI 3-4 JANUARI 2024 / TF ICHYA ULUMUDDIN</t>
  </si>
  <si>
    <t>DP Group a/n Huda Tour Travel (04226)BCA CI 6-7 JANUARI 2024 / TF CHUSNUL HUDA</t>
  </si>
  <si>
    <t>Dp Lunch Transit ( 04222) bca CI 16 DESEMBER 2023 / TF ICHYA ULUMUDDIN</t>
  </si>
  <si>
    <t>Dp Group an. Sobat Wisata ( 04230) bca CI 26-27 DESEMBER 2023 / TF CAHYA GUMILAR</t>
  </si>
  <si>
    <t>Dp Group an. Aksara Holiday Tnt ( 04227) bca CI 24-25 JANUARI 2024 / TF NOVAYANTI INDRIANA</t>
  </si>
  <si>
    <t>Dp group an. Jadisa management ( 04234) bca CI 5-7 JANUARI 2024 / TF FAJRINA SOLIHATI</t>
  </si>
  <si>
    <t xml:space="preserve">DP Group a/n HDK Tour Travel (04252) CI 26-27 DESEMBER 2023 </t>
  </si>
  <si>
    <t>DP Group a/n Bp Heri (04251)BCA CI 7-8 JANUARI 2024 / TF HERI FACHRIZAL</t>
  </si>
  <si>
    <t xml:space="preserve"> Saldo Awal JANUARI 2024</t>
  </si>
  <si>
    <t>REKAP MUTASI FO KE BANK JANUARI 2023</t>
  </si>
  <si>
    <t>Saldo Awal JANUARI 2023</t>
  </si>
  <si>
    <t>Casual JANUARI</t>
  </si>
  <si>
    <t>TAB WAJIB</t>
  </si>
  <si>
    <t>Gaji JANUARI</t>
  </si>
  <si>
    <t>Saldo Awal JANUARI</t>
  </si>
  <si>
    <t>Rekap Aliran Kas Keu JANUARI 2024</t>
  </si>
  <si>
    <t>REKAP OOD JANUARI 2024</t>
  </si>
  <si>
    <t>DP JANUARI 2024 via FO</t>
  </si>
  <si>
    <t>DP JANUARI 2024 via BCA</t>
  </si>
  <si>
    <t>LABA RUGI JANUARI 2024</t>
  </si>
  <si>
    <t>Belanja Tukang mushola</t>
  </si>
  <si>
    <t>Bensin apv</t>
  </si>
  <si>
    <t>Refill Galon dan Gas</t>
  </si>
  <si>
    <t>Servis AC</t>
  </si>
  <si>
    <t>Bayar sayur</t>
  </si>
  <si>
    <t>Pendapatan renang</t>
  </si>
  <si>
    <t>BPJS Kesehatan</t>
  </si>
  <si>
    <t>BPJS Ketenagakerjaan</t>
  </si>
  <si>
    <t>Retribusi Sampah</t>
  </si>
  <si>
    <t>Retribusi Limbah</t>
  </si>
  <si>
    <t>PAJAK Tunggakan</t>
  </si>
  <si>
    <t>PAJAK Pusat DJP</t>
  </si>
  <si>
    <t>PAJAK Daerah Zeepos</t>
  </si>
  <si>
    <t>PAJAK Air &amp; Tanah</t>
  </si>
  <si>
    <t>07002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</si>
  <si>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</si>
  <si>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</si>
  <si>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</si>
  <si>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</si>
  <si>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</si>
  <si>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</si>
  <si>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</si>
  <si>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</si>
  <si>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</si>
  <si>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</si>
  <si>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</si>
  <si>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</si>
  <si>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</si>
  <si>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</si>
  <si>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</si>
  <si>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</si>
  <si>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</si>
  <si>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</si>
  <si>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FML</t>
  </si>
  <si>
    <t>04288</t>
  </si>
  <si>
    <t>04298</t>
  </si>
  <si>
    <t>04299</t>
  </si>
  <si>
    <t>04300</t>
  </si>
  <si>
    <t>04301</t>
  </si>
  <si>
    <t>04302</t>
  </si>
  <si>
    <t>04303</t>
  </si>
  <si>
    <t>04304</t>
  </si>
  <si>
    <t>04305</t>
  </si>
  <si>
    <t>04306</t>
  </si>
  <si>
    <t>04307</t>
  </si>
  <si>
    <t>04308</t>
  </si>
  <si>
    <t>04309</t>
  </si>
  <si>
    <t>04310</t>
  </si>
  <si>
    <t>04311</t>
  </si>
  <si>
    <t>04312</t>
  </si>
  <si>
    <t>04313</t>
  </si>
  <si>
    <t>04314</t>
  </si>
  <si>
    <t>04315</t>
  </si>
  <si>
    <t>04316</t>
  </si>
  <si>
    <t>04317</t>
  </si>
  <si>
    <t>04318</t>
  </si>
  <si>
    <t>04319</t>
  </si>
  <si>
    <t>04320</t>
  </si>
  <si>
    <t>04321</t>
  </si>
  <si>
    <t>04322</t>
  </si>
  <si>
    <t>04323</t>
  </si>
  <si>
    <t>04324</t>
  </si>
  <si>
    <t>04325</t>
  </si>
  <si>
    <t>04326</t>
  </si>
  <si>
    <t>04327</t>
  </si>
  <si>
    <t>04328</t>
  </si>
  <si>
    <t>04329</t>
  </si>
  <si>
    <t>04330</t>
  </si>
  <si>
    <t>04331</t>
  </si>
  <si>
    <t>04332</t>
  </si>
  <si>
    <t>04333</t>
  </si>
  <si>
    <t>04334</t>
  </si>
  <si>
    <t>04335</t>
  </si>
  <si>
    <t>04336</t>
  </si>
  <si>
    <t>04337</t>
  </si>
  <si>
    <t>04338</t>
  </si>
  <si>
    <t>04339</t>
  </si>
  <si>
    <t>04340</t>
  </si>
  <si>
    <t>04341</t>
  </si>
  <si>
    <t>04342</t>
  </si>
  <si>
    <t>04343</t>
  </si>
  <si>
    <t>04344</t>
  </si>
  <si>
    <t>04345</t>
  </si>
  <si>
    <t>04346</t>
  </si>
  <si>
    <t>04347</t>
  </si>
  <si>
    <t>04348</t>
  </si>
  <si>
    <t>04349</t>
  </si>
  <si>
    <t>04350</t>
  </si>
  <si>
    <t>04351</t>
  </si>
  <si>
    <t>04352</t>
  </si>
  <si>
    <t>04353</t>
  </si>
  <si>
    <t>04354</t>
  </si>
  <si>
    <t>04355</t>
  </si>
  <si>
    <t>04356</t>
  </si>
  <si>
    <t>04357</t>
  </si>
  <si>
    <t>04358</t>
  </si>
  <si>
    <t>04359</t>
  </si>
  <si>
    <t>04360</t>
  </si>
  <si>
    <t>04361</t>
  </si>
  <si>
    <t>04362</t>
  </si>
  <si>
    <t>04363</t>
  </si>
  <si>
    <t>04364</t>
  </si>
  <si>
    <t>04365</t>
  </si>
  <si>
    <t>04366</t>
  </si>
  <si>
    <t>04367</t>
  </si>
  <si>
    <t>04368</t>
  </si>
  <si>
    <t>04369</t>
  </si>
  <si>
    <t>04370</t>
  </si>
  <si>
    <t>04371</t>
  </si>
  <si>
    <t>04372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</si>
  <si>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</si>
  <si>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</si>
  <si>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</si>
  <si>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</si>
  <si>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</si>
  <si>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</si>
  <si>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</si>
  <si>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</si>
  <si>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04381</t>
  </si>
  <si>
    <t>04382</t>
  </si>
  <si>
    <t>04383</t>
  </si>
  <si>
    <t>04384</t>
  </si>
  <si>
    <t>04385</t>
  </si>
  <si>
    <t>04386</t>
  </si>
  <si>
    <t>04387</t>
  </si>
  <si>
    <t>04388</t>
  </si>
  <si>
    <t>04389</t>
  </si>
  <si>
    <t>04390</t>
  </si>
  <si>
    <t>04391</t>
  </si>
  <si>
    <t>04392</t>
  </si>
  <si>
    <t>04393</t>
  </si>
  <si>
    <t>04394</t>
  </si>
  <si>
    <t>04395</t>
  </si>
  <si>
    <t>04396</t>
  </si>
  <si>
    <t>04397</t>
  </si>
  <si>
    <t>04398</t>
  </si>
  <si>
    <t>04399</t>
  </si>
  <si>
    <t>04400</t>
  </si>
  <si>
    <t>04401</t>
  </si>
  <si>
    <t>04402</t>
  </si>
  <si>
    <t>04403</t>
  </si>
  <si>
    <t>04404</t>
  </si>
  <si>
    <t>04405</t>
  </si>
  <si>
    <t>04406</t>
  </si>
  <si>
    <t>04407</t>
  </si>
  <si>
    <t>04408</t>
  </si>
  <si>
    <t>04409</t>
  </si>
  <si>
    <t>04410</t>
  </si>
  <si>
    <t>Dp Group an. SMA N 15 GARUT ( 04254) CI 9-10 FEBUARI 2024</t>
  </si>
  <si>
    <t>0915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</si>
  <si>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</si>
  <si>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</si>
  <si>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</si>
  <si>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</si>
  <si>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</si>
  <si>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</si>
  <si>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</si>
  <si>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</si>
  <si>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</si>
  <si>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</si>
  <si>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</si>
  <si>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</si>
  <si>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</si>
  <si>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DP room DLX R.206 a.n Reni diyah safitri (04265) CI 30-31 DESEMBER 2023 / TF DWI NUR KHAFIFAH</t>
  </si>
  <si>
    <t>DP GO a.n CV Lestari Jaya Tour Via BCA (04276) CI 2-3 MARET 2024 / TF DHENY CHOIRUL</t>
  </si>
  <si>
    <t>Belnaja ayam</t>
  </si>
  <si>
    <t>Belanja sayur</t>
  </si>
  <si>
    <t>Belanja HK</t>
  </si>
  <si>
    <t>Dp 2 group an. garus tnt ( 04286) bca CI 30 DES - 01 JANUARI 2024 / TF MUHAMMAD ASYROF</t>
  </si>
  <si>
    <t>Belanja Dapur</t>
  </si>
  <si>
    <t>Belanja Engineering</t>
  </si>
  <si>
    <t>Belanja Engineering Renov Musholla</t>
  </si>
  <si>
    <t>Belanja Dapur 2</t>
  </si>
  <si>
    <t>Belanja Renov Mushola</t>
  </si>
  <si>
    <t>BPR M</t>
  </si>
  <si>
    <t>SPR</t>
  </si>
  <si>
    <t>LUNAS DI KUITANSI (04279)</t>
  </si>
  <si>
    <t>DP Group a/n SMPIT Banten Islamic School (04288)BCA CI 29-31 JANUARI 2024 / TF SMPIT BANTEN</t>
  </si>
  <si>
    <t>Dp 2 Group an. Cakrawala ( 04296) bca CI 31-1 JANUARI 2024 / TF NURUL HUDA</t>
  </si>
  <si>
    <t>Handle Bus 7 1 hari ( 04301)</t>
  </si>
  <si>
    <t>Refil gas galon</t>
  </si>
  <si>
    <t>Pelunasan Garus ( 0915)</t>
  </si>
  <si>
    <t>Rekap gaji des 23 an. adrian ( 04299)</t>
  </si>
  <si>
    <t>Rekap gaji des 23 an. bagus ( 04298)</t>
  </si>
  <si>
    <t>Rekap gaji des 23 an. Abdul ( 04300)</t>
  </si>
  <si>
    <t>Casual Service an. wawan ( 04301)</t>
  </si>
  <si>
    <t>Belaja service mesin cuci</t>
  </si>
  <si>
    <t>R. 202 an. Damayanti ( 07014)</t>
  </si>
  <si>
    <t>Belanja Mesin cuci via bca</t>
  </si>
  <si>
    <t>Dp 2 group an. Arika Wisata ( 04303)</t>
  </si>
  <si>
    <t>Pendapatan raennag</t>
  </si>
  <si>
    <t>DP GO a.n Syaqila Tour Travel (04304) via BCA</t>
  </si>
  <si>
    <t>Ongkir pengiriman Mesin cuci</t>
  </si>
  <si>
    <t>Casual Service an. wawan ( 04302)</t>
  </si>
  <si>
    <t>Dp 2 group an. Arika Wisata ( 04303) CI 10-11 JANUARI 2024 / TF ARIKA</t>
  </si>
  <si>
    <t>DP GO a.n Syaqila Tour Travel (04304) via BCA CI 2-3 JANUARI 2024 / TF ACHMAD ARIEF</t>
  </si>
  <si>
    <t>DP1 BCA 19/09/2023 - DP2 BCA 29/12/2023</t>
  </si>
  <si>
    <t>R.217-219 a/n Sofyan Assauri (07002)TRAV</t>
  </si>
  <si>
    <t>Setoran Asri Graha (04305)</t>
  </si>
  <si>
    <t>Beli Gula Pasir</t>
  </si>
  <si>
    <t>Beli Soklin</t>
  </si>
  <si>
    <t>Beli Materai</t>
  </si>
  <si>
    <t>Beli Pisang</t>
  </si>
  <si>
    <t>Buang Puing-puing Belakang</t>
  </si>
  <si>
    <t>Fee Servis Alat Elektronik Satya Graha (04306)</t>
  </si>
  <si>
    <t>Beli Setrika</t>
  </si>
  <si>
    <t>Bayar Sewa Cangkir (04307)</t>
  </si>
  <si>
    <t>DP Group a/n Garus TnT (04308)BCA</t>
  </si>
  <si>
    <t>Pendapatan Renang (04309)</t>
  </si>
  <si>
    <t>DP Group a.n Bapak Agus (04310) via BCA</t>
  </si>
  <si>
    <t>Beli paket data hp infinik</t>
  </si>
  <si>
    <t>DP Group a.n Bapak Agus (04310) via BCA CI 3-4 JANUARI 2024 / TF AGUS MERDIANA</t>
  </si>
  <si>
    <t>03824 - 04308</t>
  </si>
  <si>
    <t>Storan asri graha ( 04311)</t>
  </si>
  <si>
    <t>Belanja Paket data Marketing</t>
  </si>
  <si>
    <t>isi apar</t>
  </si>
  <si>
    <t>Dp Group an. Rohlah Tour Guest ( 04312) bca</t>
  </si>
  <si>
    <t>Dp Group an. Ziyah ( 04313) bca</t>
  </si>
  <si>
    <t>Buang sampah puing"</t>
  </si>
  <si>
    <t>Refil Galon</t>
  </si>
  <si>
    <t>Belanja Mineral gelas botol</t>
  </si>
  <si>
    <t>Pelunasan GO a/n Rinjani Tour Travel (0920)</t>
  </si>
  <si>
    <t>Casual FBS Dinner a/n Setiawan (04314)</t>
  </si>
  <si>
    <t>Pelunasan Group an. syaqila tnt ( 0918)</t>
  </si>
  <si>
    <t>Belanja ayam</t>
  </si>
  <si>
    <t>Pelunasan Group an. Sahabat Tnt ( 0919)</t>
  </si>
  <si>
    <t>Storan asri graha ( 04315)</t>
  </si>
  <si>
    <t>Casual Service an. wawan (04316)</t>
  </si>
  <si>
    <t>Casual Service an. bu wati ( 04317 )</t>
  </si>
  <si>
    <t>Bayar Iklan</t>
  </si>
  <si>
    <t>Freelance an. angela ( 04318)</t>
  </si>
  <si>
    <t>Refil galon dan gas</t>
  </si>
  <si>
    <t>Beli bensin APV</t>
  </si>
  <si>
    <t>Charger Accu Mobil</t>
  </si>
  <si>
    <t>Service dan pasang AC asri graha</t>
  </si>
  <si>
    <t>Pelunasan GO a.n SMP UNGGUL AMMANATUL UMMAH (0922)</t>
  </si>
  <si>
    <t>Parkir Bus (04320)</t>
  </si>
  <si>
    <t>Beli Ember</t>
  </si>
  <si>
    <t>Setoran Asri Graha (04321)</t>
  </si>
  <si>
    <t>Casual Servis a/n Setiawan (04322)</t>
  </si>
  <si>
    <t>Belanja Engineering Renovasi Laundry</t>
  </si>
  <si>
    <t>Beli Webcam</t>
  </si>
  <si>
    <t>R.308 a/n Ahmad Suhada (07015)Tiket.com</t>
  </si>
  <si>
    <t>Pendapatan Renang (04323)</t>
  </si>
  <si>
    <t>Beli Besi Renovasi Musholla</t>
  </si>
  <si>
    <t>Beli Nasi Bungkus untuk Tukang</t>
  </si>
  <si>
    <t>Dp Group an. Rohlah Tour Guest ( 04312) bca CI 13-14 JANUARI 2024 / TF SUPRIADI MAHMUD</t>
  </si>
  <si>
    <t>Dp Group an. Ziyah ( 04313) bca CI 13-14 APRIL 2024 / TF NURUL FAUZIAH</t>
  </si>
  <si>
    <t>DP BCA 01/01/2024</t>
  </si>
  <si>
    <t>03912</t>
  </si>
  <si>
    <t>DP FO 17/10/2023</t>
  </si>
  <si>
    <t>Dp Group an. Ka ryan ( 04319) bca</t>
  </si>
  <si>
    <t>Dp Group an. Ka ryan ( 04319) bca CI 13-14 JANUARI 2024 / TF LINDA MIFTAHULROHIM</t>
  </si>
  <si>
    <t>Pelunasn Group an. bp. Agus ( 0921) cash + tf</t>
  </si>
  <si>
    <t>DP BCA 19/12/2023</t>
  </si>
  <si>
    <t>04221</t>
  </si>
  <si>
    <t>DP BCA 02/01/2024 - PEL 04/01/2024</t>
  </si>
  <si>
    <t>TF A/N PRIMAGUS MERDIANA</t>
  </si>
  <si>
    <t>DP BCA 13/12/2023</t>
  </si>
  <si>
    <t>04191</t>
  </si>
  <si>
    <t xml:space="preserve"> </t>
  </si>
  <si>
    <t>Kasbon pak rahman</t>
  </si>
  <si>
    <t>Pelunasan Group an. Mutiara tnt ( 0924)</t>
  </si>
  <si>
    <t>Pendapatan toko baju (04324)</t>
  </si>
  <si>
    <t>Storan asri graha ( 04325)</t>
  </si>
  <si>
    <t>Casual Service an. wawan ( 04326)</t>
  </si>
  <si>
    <t>Belanja Laundry</t>
  </si>
  <si>
    <t>Refil galon</t>
  </si>
  <si>
    <t>Mutasi dari bca , ke bu wati 10jt u/ ganti mutasi ke bri kandang</t>
  </si>
  <si>
    <t>Beli kain sprei</t>
  </si>
  <si>
    <t>Belanja Mineral gelas</t>
  </si>
  <si>
    <t>Belanja HVS + Parkir</t>
  </si>
  <si>
    <t>Bayar Fee tukang asri graha thp -3 ( 04327)</t>
  </si>
  <si>
    <t>Pelunasan Group an. Jadisa management ( 0923) bca</t>
  </si>
  <si>
    <t>Pelunasan GO a.n Huda Tour Travel (0925)</t>
  </si>
  <si>
    <t>Bayar Sewa slimut + ongkir</t>
  </si>
  <si>
    <t>Casual Service an. Wawan ( 04328)</t>
  </si>
  <si>
    <t>R. 202,203 an. Dini yati ( 07016) bca</t>
  </si>
  <si>
    <t>R. 200 an. Bapak Cipta ( 07017) bca</t>
  </si>
  <si>
    <t>Pelunasan Group an. bpk heri ( 0926) bca</t>
  </si>
  <si>
    <t>R. 307,308 an. Mina Gianti ( 07018) bca</t>
  </si>
  <si>
    <t>Tamabhan Room k. 305 GROUP PAK HERI ( 04329)</t>
  </si>
  <si>
    <t>R.101 a/n Chatifatun Naim (07019)</t>
  </si>
  <si>
    <t>ANGELA</t>
  </si>
  <si>
    <t>DP BCA 22/11/2023</t>
  </si>
  <si>
    <t>04078</t>
  </si>
  <si>
    <t>DP BCA 20/12/2023</t>
  </si>
  <si>
    <t>04226</t>
  </si>
  <si>
    <t>04251</t>
  </si>
  <si>
    <t>Dp Group an. Jadisa Management ( 03786) bca CI 5-7 JANUARI 2024 / TF FAJRIN SHOLIHATI</t>
  </si>
  <si>
    <t>03786 - 04234</t>
  </si>
  <si>
    <t>A/N DINI YATI</t>
  </si>
  <si>
    <t>A/N CIPTA TARWONO</t>
  </si>
  <si>
    <t>SHOPEE AIRPAY INTERNATION</t>
  </si>
  <si>
    <t>Setoran Asri graha (04330)</t>
  </si>
  <si>
    <t>Refill Gas dan Galon</t>
  </si>
  <si>
    <t>Belanja Renovasi Mushola</t>
  </si>
  <si>
    <t>R.202 203 Extended a.n Dini yati (07020) Lunas BCA</t>
  </si>
  <si>
    <t>Pembayaran OX parabola</t>
  </si>
  <si>
    <t>Belanja HK Trashbag dan Bayclin</t>
  </si>
  <si>
    <t>Belanja Material Renovasi Mushola</t>
  </si>
  <si>
    <t>Beli selimut dan ongkir</t>
  </si>
  <si>
    <t>Beli Amplop kecil</t>
  </si>
  <si>
    <t>Mutasi dari BCA (Bu wati)</t>
  </si>
  <si>
    <t>belanja mineral botol dan mineral gelas</t>
  </si>
  <si>
    <t>R.306 a.n Riyanto (07021)</t>
  </si>
  <si>
    <t>Belanja Enginering Renovasi Mushola</t>
  </si>
  <si>
    <t>Kasbon Petugas kandang samas a.n Rendi (04331)</t>
  </si>
  <si>
    <t>Kas Kandang samas bulan januari 2024 (04332)</t>
  </si>
  <si>
    <t>Service mesin cuci 2 buah (04334 )</t>
  </si>
  <si>
    <t>VOID (04333)</t>
  </si>
  <si>
    <t>Bayar Name Tag</t>
  </si>
  <si>
    <t>Belanja spare part mesin cuci</t>
  </si>
  <si>
    <t>Belanja Renovasi Mushola ( BONDEK P3M)</t>
  </si>
  <si>
    <t>Pembukaan Rekening BCA a.n Adrian saputra</t>
  </si>
  <si>
    <t>R.207 a/n Firos Jinan (07022)TRAV</t>
  </si>
  <si>
    <t>BERLANGGANAN</t>
  </si>
  <si>
    <t>RENOVASI SGH</t>
  </si>
  <si>
    <t>VOID ( 04333 )</t>
  </si>
  <si>
    <t>Belanja Tisu</t>
  </si>
  <si>
    <t>Belanja Dapur renov muashola</t>
  </si>
  <si>
    <t>Storan Asri graha (04335)</t>
  </si>
  <si>
    <t>Bayar Sewa Extrabad</t>
  </si>
  <si>
    <t>Belanja Untuk butik</t>
  </si>
  <si>
    <t>Pembalian apar baru</t>
  </si>
  <si>
    <t>Pembayaran Meeting an. jaringan muda nahdiyah (0927)</t>
  </si>
  <si>
    <t>Pembayaran Termin-3 renov mushola ( 04336)</t>
  </si>
  <si>
    <t>Belanja Handuk + ongkir</t>
  </si>
  <si>
    <t>Bayar Sampah bulanan</t>
  </si>
  <si>
    <t>Dp Group an. Mts N 13 Tasik ( 04337) bca</t>
  </si>
  <si>
    <t>Kasbon pak hanif ( 04338)</t>
  </si>
  <si>
    <t>Pelunasan GO a.n Jaya Wiyata Tour Travel (0928)</t>
  </si>
  <si>
    <t>Fee Dinner Casual a.n Wawan (04339)</t>
  </si>
  <si>
    <t>Fee Dinner Casual a.n Ibu Wati (04340)</t>
  </si>
  <si>
    <t>PEL FO 09/01/2024</t>
  </si>
  <si>
    <t>DP BCA 19/11/2023</t>
  </si>
  <si>
    <t>Belanja Dapur renov mushola</t>
  </si>
  <si>
    <t>Belanja atk</t>
  </si>
  <si>
    <t>Dp Group an. Mts N 13 Tasik ( 04337) bca CI 24-25 FEBRUARI 2024 / TF EVA YULIANA</t>
  </si>
  <si>
    <t>BAYU</t>
  </si>
  <si>
    <t>Handle 16 bus 4 hari ( 04341)</t>
  </si>
  <si>
    <t>Storan Asri graha ( 04342)</t>
  </si>
  <si>
    <t>Dp Group an. Jayawiyata ( 04343) bca</t>
  </si>
  <si>
    <t>Casual Servie an. wawan ( 04344)</t>
  </si>
  <si>
    <t>Bayar Room di asri graha</t>
  </si>
  <si>
    <t>Casual Servie an. bu wati ( 04345)</t>
  </si>
  <si>
    <t>Refil gas dangalon</t>
  </si>
  <si>
    <t>Kasbon asri graha u/ bayar bulanan (04346)</t>
  </si>
  <si>
    <t>Bayar BPJS Ketenagakerjaan + parkir</t>
  </si>
  <si>
    <t>Bayar tlfn 2 token</t>
  </si>
  <si>
    <t>Bayar Wifi</t>
  </si>
  <si>
    <t>Bayar Listrik 8 token</t>
  </si>
  <si>
    <t>Bayar Pajak Air tanah</t>
  </si>
  <si>
    <t>Bayar Pajak DJP</t>
  </si>
  <si>
    <t>Bayar Pajak Zeepos</t>
  </si>
  <si>
    <t>Renov Mushola</t>
  </si>
  <si>
    <t>Dp Group an. agus diana ( 04347) bca</t>
  </si>
  <si>
    <t>Pembayaran u/ pemadam kebakaran ( 04348)</t>
  </si>
  <si>
    <t>Konsumsi u/ karyawan perbantuan kebakaran ( 04349)</t>
  </si>
  <si>
    <t>Casual Hk an. pak agus ( 04350)</t>
  </si>
  <si>
    <t>Bayar pembuatan gantungan kunci</t>
  </si>
  <si>
    <t>jasa giling pakan bulan desember 2023</t>
  </si>
  <si>
    <t>Pelunasan GO a/n Arika Wisata (0929)BCA+Cash</t>
  </si>
  <si>
    <t>Pajak Air &amp; Tanah</t>
  </si>
  <si>
    <t>Pajak Pusat DJP</t>
  </si>
  <si>
    <t>Pajak Daerah Zeepos</t>
  </si>
  <si>
    <t>DP1 BCA 06/01/2023 -DP 2 BCA 01/01/2024</t>
  </si>
  <si>
    <t>03874 -04303</t>
  </si>
  <si>
    <t>Storan Asri graha ( 04351)</t>
  </si>
  <si>
    <t>Kasbon adrian</t>
  </si>
  <si>
    <t>Casual service an. wawan ( 04352)</t>
  </si>
  <si>
    <t>Bayar Service wifi asri graha</t>
  </si>
  <si>
    <t>Dp Group an. smp paskita global jkt ( 04353)</t>
  </si>
  <si>
    <t>Casual HK an. Pak Agus ( 04354)</t>
  </si>
  <si>
    <t>Dp group an. MA nurul Huda bekasi (04355) bca</t>
  </si>
  <si>
    <t>Bayar Pajak Zeepos Desember 2023</t>
  </si>
  <si>
    <t>Dp group an. MA nurul Huda bekasi (04355) bca CI 31 Januari - 01 Februari 2024 / TF Fajar H</t>
  </si>
  <si>
    <t>Tabungan Umroh</t>
  </si>
  <si>
    <t>Tabungan BAT</t>
  </si>
  <si>
    <t>Tabungan THR</t>
  </si>
  <si>
    <t>Tabungan PBB</t>
  </si>
  <si>
    <t>Pelunasan GO a/n MU Tour Travel (0930)</t>
  </si>
  <si>
    <t>Parkir Bus (04356)</t>
  </si>
  <si>
    <t>Beli Roti</t>
  </si>
  <si>
    <t>Beli Baterai</t>
  </si>
  <si>
    <t>Pembayaran Renang TK ABA Warungboto (04357)</t>
  </si>
  <si>
    <t>Casual Servis a/n Setiawan (04358)</t>
  </si>
  <si>
    <t>Pembayaran DP Sprei</t>
  </si>
  <si>
    <t>Belanja Engineering Asri Graha</t>
  </si>
  <si>
    <t>Belanja Engineering Satya Graha</t>
  </si>
  <si>
    <t>Refill Galon</t>
  </si>
  <si>
    <t>Beli Mineral Gelas &amp; Botol</t>
  </si>
  <si>
    <t>Beli Pasir Renov Musholla</t>
  </si>
  <si>
    <t>Beli Kaporit &amp; PAC</t>
  </si>
  <si>
    <t>DP ke-2 Group a/n Alif Tour Travel (04359)BCA</t>
  </si>
  <si>
    <t>DP Group a/n Arthadia Tour Travel (04360)BCA</t>
  </si>
  <si>
    <t>Pendapatan Renang (04361)</t>
  </si>
  <si>
    <t>Fee Dinner Casual a.n Wawan (04362)</t>
  </si>
  <si>
    <t>Pelunasan GO a.n Yulia Tour Travel (0933) via BCA</t>
  </si>
  <si>
    <t>Pelunasan GO a/n Bapak Rudi (0931)</t>
  </si>
  <si>
    <t>0931</t>
  </si>
  <si>
    <t>0932</t>
  </si>
  <si>
    <t>0933</t>
  </si>
  <si>
    <t>DP 1 BCA 17/10/2023</t>
  </si>
  <si>
    <t>03915</t>
  </si>
  <si>
    <t>PEL FO 12/01/2024</t>
  </si>
  <si>
    <t>Pelunasan GO a/n SMP Situbondo (0934)</t>
  </si>
  <si>
    <t>Pelunasan GO a/n Garus TnT (0932)</t>
  </si>
  <si>
    <t>Setoran Asri Graha (04363)</t>
  </si>
  <si>
    <t>Casual Servis a/n Setiawan (04364)</t>
  </si>
  <si>
    <t>Servis Printer</t>
  </si>
  <si>
    <t>DP Group a/n SMP N Pabuaran (04365)BCA</t>
  </si>
  <si>
    <t>DP Group a/n Duta Wisata (04366)BCA</t>
  </si>
  <si>
    <t>Pembukaan Rekening Karyawan a/n Abdul</t>
  </si>
  <si>
    <t>Belanja Engineering 2</t>
  </si>
  <si>
    <t>Pembayaran Tukang Renov Ruangan Laundry (04367)</t>
  </si>
  <si>
    <t>Beli Besi Renov Musholla</t>
  </si>
  <si>
    <t>Belanja Renov Ruangan Laundry</t>
  </si>
  <si>
    <t>Pelunasan GO a/n Ryan (0936)</t>
  </si>
  <si>
    <t>Pendapatan Renang (04368)</t>
  </si>
  <si>
    <t>Pelunasan GO a/n SMP N Sariwangi Tasikmalaya (0937)</t>
  </si>
  <si>
    <t>DP group a.n Bp. Sumantri (04369)</t>
  </si>
  <si>
    <t>Fee dinner casual a.n Wawan (04370)</t>
  </si>
  <si>
    <t>Pembayaran termin ke-4 Renovasi Mushola (04371)</t>
  </si>
  <si>
    <t>Pelunasan Group an. Rihlah Tnt ( 0935 ) BCA</t>
  </si>
  <si>
    <t>Storan butik ( 04372)</t>
  </si>
  <si>
    <t>Casual Service an. wawan ( 04373)</t>
  </si>
  <si>
    <t>Pelunasan Group an. Bapak yaya majalengka ( 0938) bca</t>
  </si>
  <si>
    <t>0934</t>
  </si>
  <si>
    <t>0935</t>
  </si>
  <si>
    <t>0936</t>
  </si>
  <si>
    <t>DP BCA 09/01/2024</t>
  </si>
  <si>
    <t>DP BCA 23/10/2023</t>
  </si>
  <si>
    <t>03952</t>
  </si>
  <si>
    <t>0937</t>
  </si>
  <si>
    <t>NIKE</t>
  </si>
  <si>
    <t>DP BCA 04/01/2024</t>
  </si>
  <si>
    <t>DP BCA 01/11/2023</t>
  </si>
  <si>
    <t>03990</t>
  </si>
  <si>
    <t>0938</t>
  </si>
  <si>
    <t>HERY</t>
  </si>
  <si>
    <t>Dp Group an. RIhlah Tour Guest ( 04312) bca CI 13-14 JANUARI 2024 / TF SUPRIADI MAHMUD</t>
  </si>
  <si>
    <t>04030</t>
  </si>
  <si>
    <t>DP group a.n Bp. Sumantri (04369) CI 15-16 JANUARI 2024</t>
  </si>
  <si>
    <t>DP BCA 03/01/2024 - PEL 14/01/2024</t>
  </si>
  <si>
    <t>DP BCA 10/11/2024 - PEL 14/01/2024</t>
  </si>
  <si>
    <t>DP ke-2 Group a/n Alif Tour Travel (04359)BCA CI 01-02 FEBRUARI 2024 / TF IDHA NOOROCHMAH</t>
  </si>
  <si>
    <t>DP Group a/n Arthadia Tour Travel (04360)BCA CI 21-22 MEI 2024 / TF REYHAN PRIYANDAKU</t>
  </si>
  <si>
    <t>DP Group a/n Duta Wisata (04366)BCA CI 11-13 MEI 2024/ TF ARNALDO HENDRIX</t>
  </si>
  <si>
    <t>DP Group a/n SMP N Pabuaran (04365) BCA CI 15-16 MEI 2024 / TF SUMARNI</t>
  </si>
  <si>
    <t>Storan Asri graha ( 04374)</t>
  </si>
  <si>
    <t>Belanja HK + transprt + parkir</t>
  </si>
  <si>
    <t>Belanja Marketing</t>
  </si>
  <si>
    <t>Dp Groupan. bpk. wegisnto ( 04376) bca</t>
  </si>
  <si>
    <t>belanja mineral gelas dan botol</t>
  </si>
  <si>
    <t>Fee instalasi listrik laundry ( 04377)</t>
  </si>
  <si>
    <t>Dp Group an. bpk medi ( 04378) bca</t>
  </si>
  <si>
    <t>Pelunasan Group an. Bapak Sumantri ( 0939)</t>
  </si>
  <si>
    <t>Bayar Sayur</t>
  </si>
  <si>
    <t>Dp Groupan. bpk. wegisnto ( 04376) bca CI 13-14 APRIL 2024 / TF WEGIANTO</t>
  </si>
  <si>
    <t>Dp Group an. bpk medi ( 04378) bca CI 30-31 JANUARI 2024 / TF MEDI</t>
  </si>
  <si>
    <t>0939</t>
  </si>
  <si>
    <t>ANGGER</t>
  </si>
  <si>
    <t>DP FO 13/01/2024</t>
  </si>
  <si>
    <t>VOID ( 04375 )</t>
  </si>
  <si>
    <t>DP1 BCA 08/09/2023 - DP2 BCA 22/12/2023</t>
  </si>
  <si>
    <t>Dp Group an. smp paskita global jkt ( 04353) CI 31 JANUARI - 01 FEBRUARI 2024</t>
  </si>
  <si>
    <t>Dp Group an. agus diana ( 04347) bca CI 02-03 FEBRUARI 2024/ TF AGUS DIANA</t>
  </si>
  <si>
    <t>Pembayaran Retribusi persampahan</t>
  </si>
  <si>
    <t>Handle Bus 15 4 hari (04379)</t>
  </si>
  <si>
    <t>Dp Group an. Garus tnt ( 04380) bca</t>
  </si>
  <si>
    <t>Storan Asri graha (04381)</t>
  </si>
  <si>
    <t>Belanja Renov asri</t>
  </si>
  <si>
    <t>Dp Group an. Sahabat Tnt ( 04382) bca</t>
  </si>
  <si>
    <t>04375 VOID</t>
  </si>
  <si>
    <t>Dp Group an. CFL Tnt ( 04383) bca</t>
  </si>
  <si>
    <t>R. 120 an. Prisanyoto ( 07023)</t>
  </si>
  <si>
    <t>Belanja ATK</t>
  </si>
  <si>
    <t>Pendaopatan Renang</t>
  </si>
  <si>
    <t>Fee dinner casual a.n Wawan (04384)</t>
  </si>
  <si>
    <t>DP group a.n Ardiansyah TNT (04385) via BCA</t>
  </si>
  <si>
    <t>Pelunasan GO a.n Bapak Helmi (0940)</t>
  </si>
  <si>
    <t>Dp Group an. Sahabat Tnt ( 04382) bca CI 01-02 FEBRUARI 2024 / TF ABD ROUP</t>
  </si>
  <si>
    <t>Dp Group an. CFL Tnt ( 04383) bca CI 20-21 JANUARI 2024 / TF LILAN GUSTAF M</t>
  </si>
  <si>
    <t>DP group a.n Ardiansyah TNT (04385) via BCA CI 01-02 JUNI 2024 / TF INTAN PERMATASARI</t>
  </si>
  <si>
    <t>0940</t>
  </si>
  <si>
    <t>04065</t>
  </si>
  <si>
    <t>Belanja Makan Tukang Mushola</t>
  </si>
  <si>
    <t>Storan Asri graha (04386)</t>
  </si>
  <si>
    <t>Sewa Molen Renov Mushola</t>
  </si>
  <si>
    <t>Fee Coach Gatot ( 04387)</t>
  </si>
  <si>
    <t>Belanja Refil Galon</t>
  </si>
  <si>
    <t>Belanja aki</t>
  </si>
  <si>
    <t>Jahit sprei</t>
  </si>
  <si>
    <t>Belanja toko butik</t>
  </si>
  <si>
    <t>Bayar puing" sampah</t>
  </si>
  <si>
    <t>Dp Group an. JP Holiday ( 04388) bca</t>
  </si>
  <si>
    <t>Dp Group an. Mitra Kartika Tnt ( 04390) bca</t>
  </si>
  <si>
    <t>Dp Group an. Ponpes nurul furqon ( 04389) bca</t>
  </si>
  <si>
    <t>Pelunasan Group an. Rinjani Tnt ( 0941)</t>
  </si>
  <si>
    <t>Pelunasan Group an. Al-Mubarok ( 0942)</t>
  </si>
  <si>
    <t>Fee dinner casual a.n Wawan (04391)</t>
  </si>
  <si>
    <t>Dp Group an. JP Holiday ( 04388) bca CI 19-20 JANUARI 2024 / TF RIVAN SEPTIANA</t>
  </si>
  <si>
    <t>Dp Group an. Ponpes nurul furqon ( 04389) bca CI 21-2223 APRIL 2024 / TF YAYASAN NURUL FURQ</t>
  </si>
  <si>
    <t>Dp Group an. Mitra Kartika Tnt ( 04390) bca CI 28-29 FEBRUARI 2024 / TF</t>
  </si>
  <si>
    <t>0941</t>
  </si>
  <si>
    <t>0942</t>
  </si>
  <si>
    <t>DP FO 18/12/2023</t>
  </si>
  <si>
    <t>04161</t>
  </si>
  <si>
    <t>PEL FO 17/01/2024</t>
  </si>
  <si>
    <t>Dp Group an. Mitra Kartika Tnt ( 04390) bca CI 28-29 FEBRUARI 2024 / TF PARYOTO</t>
  </si>
  <si>
    <t>DP Group a/n Bapak Iyos (04392)</t>
  </si>
  <si>
    <t>Setoran Asri Graha (04394)</t>
  </si>
  <si>
    <t>Parkir Bus (04393)</t>
  </si>
  <si>
    <t>Casual Servis a/n Setiawan (04395)</t>
  </si>
  <si>
    <t>Bayar Cat Renov Asri Graha</t>
  </si>
  <si>
    <t>Beli HIT</t>
  </si>
  <si>
    <t>Belanja Material Renov Musholla</t>
  </si>
  <si>
    <t>Kas Kandang Januari 2024 (04396)</t>
  </si>
  <si>
    <t>Kasbon mas Rendy (Kandang Samas) Januari ke-2 (04397)</t>
  </si>
  <si>
    <t>Beli Dinamo Mesin Cuci</t>
  </si>
  <si>
    <t>R.202 a.n Nursobah (07024)</t>
  </si>
  <si>
    <t>DP Group a/n Bapak Iyos (04392)CI 16-17 MEI 2024</t>
  </si>
  <si>
    <t>Dp 2 an. Bpk permana wiradi (04399) bca</t>
  </si>
  <si>
    <t>Dp group an. Hilmi tnt (04401) bca</t>
  </si>
  <si>
    <t>Dp group an. Hilmi tnt (04402) bca</t>
  </si>
  <si>
    <t>Belanja AKI</t>
  </si>
  <si>
    <t>DP Group a/n Bp Hadi (04403)</t>
  </si>
  <si>
    <t>Pelunasan GO a/n SMP 3 Sukaraja (0943)BCA+Cash</t>
  </si>
  <si>
    <t>Pelunasan GO a/n JP Holiday (0944)</t>
  </si>
  <si>
    <t>Storan Asri graha ( 04398)</t>
  </si>
  <si>
    <t>Dp 2 an. Bpk permana wiradi (04399) bca CI 20-21 JANUARI 2024 / TF PERMANA WIRADI</t>
  </si>
  <si>
    <t>Dp group an. Hilmi tnt (04401) bca CI 23-24 JANUARI 2024 / TF HILMI MUHAMMAD</t>
  </si>
  <si>
    <t>Dp group an. Hilmi tnt (04402) bca CI 08-09 FEBRUARI 2024 / TF HILMI MUHAMMAD</t>
  </si>
  <si>
    <t>TRANSFER JADI 1</t>
  </si>
  <si>
    <t>2JT</t>
  </si>
  <si>
    <t xml:space="preserve">DP Group a/n Bp Hadi (04403) CI 08-09 MARET 2024 </t>
  </si>
  <si>
    <t>VOID (04400)</t>
  </si>
  <si>
    <t>0943</t>
  </si>
  <si>
    <t>0944</t>
  </si>
  <si>
    <t>DP BCA 17/12/2024 - PEL BCA 19/01/2024</t>
  </si>
  <si>
    <t>04209</t>
  </si>
  <si>
    <t>TF AN KOMSIYAH</t>
  </si>
  <si>
    <t>Belanja Semabko</t>
  </si>
  <si>
    <t>Casual Service an. wawan ( 04404)</t>
  </si>
  <si>
    <t>04400 VOID</t>
  </si>
  <si>
    <t>Belanja Snack</t>
  </si>
  <si>
    <t>Belanja eng</t>
  </si>
  <si>
    <t>Belanja renov laundry</t>
  </si>
  <si>
    <t>Bayar Tukang Perbaikan Kandang 2 org 2h ( 04005)</t>
  </si>
  <si>
    <t>Tamabahan Kas Kandang Samas (04406)</t>
  </si>
  <si>
    <t>Fee Tukang Asri graha ( 04407)</t>
  </si>
  <si>
    <t>Dp group an. Zieart tnt (04408) bca</t>
  </si>
  <si>
    <t>Casual HK an. Bpk Agus ( 04409)</t>
  </si>
  <si>
    <t>Pelunasan Tamu an. Siti jumrokatun ( 0948) BCA</t>
  </si>
  <si>
    <t>R.139 a/n Wanda Miftakhul Jannah (07025)</t>
  </si>
  <si>
    <t>Pelunasan GO a/n CFL TnT (0947)</t>
  </si>
  <si>
    <t>Belnaja Dapur</t>
  </si>
  <si>
    <t>Belanja Snack Meeting</t>
  </si>
  <si>
    <t>Pelunasan GO an. Cahaya tnt ( 0946) bca</t>
  </si>
  <si>
    <t>Belanja Batre</t>
  </si>
  <si>
    <t>Storan asri graha ( 04410)</t>
  </si>
  <si>
    <t>Casual Service an. wawan ( 04411)</t>
  </si>
  <si>
    <t>Casual Service an. UUS ( 04412)</t>
  </si>
  <si>
    <t>Storan butik saga ( 04413)</t>
  </si>
  <si>
    <t>Bayar Sewa proyektor 2unit</t>
  </si>
  <si>
    <t>Bayar Bulanan Xt-Priorotas</t>
  </si>
  <si>
    <t>04411</t>
  </si>
  <si>
    <t>04412</t>
  </si>
  <si>
    <t>04413</t>
  </si>
  <si>
    <t>04414</t>
  </si>
  <si>
    <t>04415</t>
  </si>
  <si>
    <t>04416</t>
  </si>
  <si>
    <t>04417</t>
  </si>
  <si>
    <t>04418</t>
  </si>
  <si>
    <t>04419</t>
  </si>
  <si>
    <t>04420</t>
  </si>
  <si>
    <t>04421</t>
  </si>
  <si>
    <t>04422</t>
  </si>
  <si>
    <t>04423</t>
  </si>
  <si>
    <t>04424</t>
  </si>
  <si>
    <t>04425</t>
  </si>
  <si>
    <t>04426</t>
  </si>
  <si>
    <t>Dp group an. Zieart tnt (04408) bca CI 27-28 FEBRUARI 2024 / TF AN AHMAD SETIAJI</t>
  </si>
  <si>
    <t>0948</t>
  </si>
  <si>
    <t>PEL FO 20/01/2024</t>
  </si>
  <si>
    <t>DP BCA 17/01/2024</t>
  </si>
  <si>
    <t>0947</t>
  </si>
  <si>
    <t>DP BCA 16/01/2024</t>
  </si>
  <si>
    <t>0946</t>
  </si>
  <si>
    <t>DP BCA1 07/12/2023 - DP BCA 2 18/01/2024</t>
  </si>
  <si>
    <t>04160 - 04399</t>
  </si>
  <si>
    <t>Belanja Makan Tukang</t>
  </si>
  <si>
    <t>Setoran Asri Graha (04414)</t>
  </si>
  <si>
    <t>Bayar Sewa Cangkir</t>
  </si>
  <si>
    <t>Refill Galon &amp; Gas</t>
  </si>
  <si>
    <t>Beli Jam Dinding BO</t>
  </si>
  <si>
    <t>DP Group a/n Prasetyo (04415)BCA</t>
  </si>
  <si>
    <t>Belanja Material Satya Graha</t>
  </si>
  <si>
    <t>Bayar BPJS Kesehatan+Parkir</t>
  </si>
  <si>
    <t>Belanja ATK+Parkir</t>
  </si>
  <si>
    <t>Bayar Brangkal (04416)</t>
  </si>
  <si>
    <t>DP Group a/n Bp Rofiq Surabaya (04417)</t>
  </si>
  <si>
    <t>Kasbon Karyawan a/n Pargiyono (04418)</t>
  </si>
  <si>
    <t>Pendapatan Renang (04419)</t>
  </si>
  <si>
    <t>R.120 a.n Hendra setiawan (07026) via BCA</t>
  </si>
  <si>
    <t>DP Group a/n Prasetyo (04415)BCA CI 20-21 FEBRUARI 2024 / TF ROCHMAD PRASETYO</t>
  </si>
  <si>
    <t xml:space="preserve">DP Group a/n Bp Rofiq Surabaya (04417) CI 03-04 MARET 2024 </t>
  </si>
  <si>
    <t>A/N HENDRA SETIAWAN</t>
  </si>
  <si>
    <t>Setoran Asri Graha (04420)</t>
  </si>
  <si>
    <t>Beli Tissue</t>
  </si>
  <si>
    <t>DP Group a/n Enha Travel Sidoarjo (04421)BCA</t>
  </si>
  <si>
    <t>DP Group a/n Al Fatih Holiday (04422)</t>
  </si>
  <si>
    <t>DP Group a/n SD N 3 Bungu (04423)BCA</t>
  </si>
  <si>
    <t>DP group a.n Bapak yudi musafir tour travel (04424) via BCA</t>
  </si>
  <si>
    <t>Pelunasan GO a.n Hilmi Tour Travel (0949)</t>
  </si>
  <si>
    <t>retribusi sampah</t>
  </si>
  <si>
    <t>DP Group a/n Enha Travel Sidoarjo (04421)BCA CI 19-20 MEI 2024 / TF IMAM ABDUL RAHMAN</t>
  </si>
  <si>
    <t>DP Group a/n Al Fatih Holiday (04422) CI 14-15 APRIL 2024</t>
  </si>
  <si>
    <t>DP Group a/n SD N 3 Bungu (04423)BCA CI 10-11 MEI 2024 / TF YUSWANDANI</t>
  </si>
  <si>
    <t>DP group a.n Bapak yudi musafir tour travel (04424) BCA CI 16-17 FEBRUARI 2024 / TF AN YUDI PRAYITNO</t>
  </si>
  <si>
    <t>04427</t>
  </si>
  <si>
    <t>04428</t>
  </si>
  <si>
    <t>04429</t>
  </si>
  <si>
    <t>04430</t>
  </si>
  <si>
    <t>04431</t>
  </si>
  <si>
    <t>0949</t>
  </si>
  <si>
    <t>DP BCA1 19/01/2024</t>
  </si>
  <si>
    <t>DP Group a/n Enha Travel Sidoarjo (04421)BCA CI 19-20 MEI 2024 / TF ABDUL RAHMAN</t>
  </si>
  <si>
    <t>Storan Asri graha ( 04425)</t>
  </si>
  <si>
    <t>Belanja HK + Parkir</t>
  </si>
  <si>
    <t>Dp Group an. Bpk Hanifah y( 04426) bca</t>
  </si>
  <si>
    <t>Buang Puing" sampah</t>
  </si>
  <si>
    <t>Dp Group an. Mts Nurul Huda Setu ( 04427) bca</t>
  </si>
  <si>
    <t>Service AC satya</t>
  </si>
  <si>
    <t>Service AC Asri</t>
  </si>
  <si>
    <t>Pelunasan Aksara Tnt ( 0950)</t>
  </si>
  <si>
    <t>Dp Group an. Bpk Hanifah y( 04426) bca CI 10-11 FEBRUARI 2024 / TF M HANIFAH YUNIARTO</t>
  </si>
  <si>
    <t>Dp Group an. Mts Nurul Huda Setu ( 04427) bca CI 21-22 FEBRUARI 2024 / TF SOFINORIS</t>
  </si>
  <si>
    <t>0950</t>
  </si>
  <si>
    <t>DP BCA1 21/12/2023</t>
  </si>
  <si>
    <t>04227</t>
  </si>
  <si>
    <t>Biaya-Biaya Pendapatan</t>
  </si>
  <si>
    <t>Handle Bus 14 5 H ( 04428)</t>
  </si>
  <si>
    <t>Handle Parkir Meeting Fathayat ( 04429)</t>
  </si>
  <si>
    <t>Casual Service an. Wawan ( 04430)</t>
  </si>
  <si>
    <t>Belanja Refil gas dan galon</t>
  </si>
  <si>
    <t>Belnaja eng</t>
  </si>
  <si>
    <t>Belanja Asri</t>
  </si>
  <si>
    <t>Bayar Puing" satya mushola</t>
  </si>
  <si>
    <t>Bayar Puing" asri</t>
  </si>
  <si>
    <t>Mutasi Kas FO Ke BCA Giro 0376350350 ( B.wati )</t>
  </si>
  <si>
    <t>Pembayaran Service ac</t>
  </si>
  <si>
    <t>K. 302 an. Andi Burhan ( 07027) bca</t>
  </si>
  <si>
    <t>Dp group a.n Muls tour travel (04431) via BCA</t>
  </si>
  <si>
    <t>Pelunasan GO a.n Alesta TNT (0951)</t>
  </si>
  <si>
    <t>R.203 a.n Anini Armanda (07028)</t>
  </si>
  <si>
    <t>Dp group a.n Muls tour travel (04431) via BCA CI 23-25 MEI 2024/TF ADI MULYADI P</t>
  </si>
  <si>
    <t>0951</t>
  </si>
  <si>
    <t>DP BCA 30/11/2023</t>
  </si>
  <si>
    <t>A/N ANDI BURHAN</t>
  </si>
  <si>
    <t>Beli Mesin Cuci</t>
  </si>
  <si>
    <t>ADMIN</t>
  </si>
  <si>
    <t>Dp group an. Hilmi tnt (04401) bca CI 23-24 JANUARI 2024 / TF HILMI MUHAMMAD-04402</t>
  </si>
  <si>
    <t>BUTIK</t>
  </si>
  <si>
    <t>Koreksi Bunga</t>
  </si>
  <si>
    <t>DP BELUM DIKETAHUI</t>
  </si>
  <si>
    <t>Toko via BCA</t>
  </si>
  <si>
    <t>Potongan Bunga Bank</t>
  </si>
  <si>
    <t>MUTASI KE FO</t>
  </si>
  <si>
    <t>Mutasi ke FO</t>
  </si>
  <si>
    <t>Dp Group an. Garus tnt ( 04380) bca CI 12-13 JANUARI 2024 / TF ALDI ARIS SETIAWAN</t>
  </si>
  <si>
    <t>DP Awal Buku 2024</t>
  </si>
  <si>
    <t>DP Juni 2023 via FO</t>
  </si>
  <si>
    <t>DP Juni 2023 via BCA</t>
  </si>
  <si>
    <t>SITI NUR ZAMANIAH</t>
  </si>
  <si>
    <t>DP Agustus 2023 via FO</t>
  </si>
  <si>
    <t>DP Agustus 2023 via BCA</t>
  </si>
  <si>
    <t>DP September 2023 via BCA</t>
  </si>
  <si>
    <t>Dp Group an. Dodi duta prima wiata ( 03768) bca CI 18-20 DESEMBER 2023 / TF DODI DUTA PRIMA</t>
  </si>
  <si>
    <t>Dp Group an. Bpk Edi Putra Tnt ( 03863) bca CI 5-6 DESEMBER 2023 / TF EDI WINARTO</t>
  </si>
  <si>
    <t>DP Oktober 2023 via FO</t>
  </si>
  <si>
    <t>DP Oktober 2023 via BCA</t>
  </si>
  <si>
    <t>Dp Group an. Arika Wisata ( 03874) bca CI 10-11 JABUARI 2024 / TF INTAN SITI RAHMA</t>
  </si>
  <si>
    <t>Dp group a.n sahabat tnt (03887) BCA CI 12-13 DESEMBER 2023 / TF ABD ROUP</t>
  </si>
  <si>
    <t>DP November 2023 via FO</t>
  </si>
  <si>
    <t>Dp Group an. Aminto Dharma Tour Travel ( 04071) CI 29-30 JANUARI 2023</t>
  </si>
  <si>
    <t>DP November 2023 via BCA</t>
  </si>
  <si>
    <t>DP Desember 2023 via FO</t>
  </si>
  <si>
    <t>DP Desember 2023 via BCA</t>
  </si>
  <si>
    <t>DP Yang Masih Tercatat di Dalam Buku / NERACA 31 Desember 2023</t>
  </si>
  <si>
    <t>DP 2024</t>
  </si>
  <si>
    <t>KET</t>
  </si>
  <si>
    <t>SALDO</t>
  </si>
  <si>
    <t>Setoran Asri Graha (04432)</t>
  </si>
  <si>
    <t>Ext.R.203 a/n Anini Armanda (07029)</t>
  </si>
  <si>
    <t>Beli Snack Tukang</t>
  </si>
  <si>
    <t>R.119 a/n Umi Chulsum (07030)</t>
  </si>
  <si>
    <t>Pendapatan Renang (04433)</t>
  </si>
  <si>
    <t>R.220 a.n Mutiara,Alif alif (07031) Lunas Trav</t>
  </si>
  <si>
    <t>DP group a.n Tirtama melodi malang (04434) via BCA</t>
  </si>
  <si>
    <t>R.218 a.n Resdika (07032) via BCA</t>
  </si>
  <si>
    <t>Pelunasan GO a/n Hilmi Tour Travel (0953)</t>
  </si>
  <si>
    <t>Pelunasan GO a/n Zea Tour Travel (0952)</t>
  </si>
  <si>
    <t>Casual Servis a/n Setiawan (04435)</t>
  </si>
  <si>
    <t>Snack Tukang</t>
  </si>
  <si>
    <t>Setoran Asri Graha (04436)</t>
  </si>
  <si>
    <t>Belanja Renov Asri Graha</t>
  </si>
  <si>
    <t>Beli Mineral Gelas &amp; Dus</t>
  </si>
  <si>
    <t>Pembayaran Tukang Asri Graha Tahap ke 5 (04437)</t>
  </si>
  <si>
    <t>Pelunasan GO a/n Bapak Agus (0954)</t>
  </si>
  <si>
    <t>Bayar DP Kusen</t>
  </si>
  <si>
    <t>DP Group a/n Bp Anom (04438)BCA</t>
  </si>
  <si>
    <t>Pendapatan Renang (04439)</t>
  </si>
  <si>
    <t>Fee dinner casual a.n Wawan (04440)</t>
  </si>
  <si>
    <t>Pelunasan GO a.n Yulia Tour Travel (0956) via BCA</t>
  </si>
  <si>
    <t>Pelunasan Group an. SMP AS-salam ( 0955)</t>
  </si>
  <si>
    <t>Casual Service an. wawan ( 04441)</t>
  </si>
  <si>
    <t>R. 200 an. Anini Armanda ( 07033)</t>
  </si>
  <si>
    <t>Tambahan Room an. Anini A ( 04442)</t>
  </si>
  <si>
    <t>Dp Group an. SMK NIKO A ( 04443) BCA</t>
  </si>
  <si>
    <t>Iuran Desa Kebrokan</t>
  </si>
  <si>
    <t>Storan Asri graha ( 04444)</t>
  </si>
  <si>
    <t>Kasbon Asri graha An. Alfaludin</t>
  </si>
  <si>
    <t>Fee Petugas kandang samas jan 24 ( 04445)</t>
  </si>
  <si>
    <t>Belnaja Renov mushola</t>
  </si>
  <si>
    <t>Beli Bumbu rendang</t>
  </si>
  <si>
    <t>Belanja mineral gelas</t>
  </si>
  <si>
    <t>Fee dinner casual a.n Wawan ( 04446 )</t>
  </si>
  <si>
    <t>Pelunasan GO a.n Dharma Tour Travel (0958)</t>
  </si>
  <si>
    <t>Beli minyak goreng</t>
  </si>
  <si>
    <t>Handle Bus 14 , 4 Hari ( 04447)</t>
  </si>
  <si>
    <t>Casual service an. Wawan (04448)</t>
  </si>
  <si>
    <t>Belnaja pproyek mushola</t>
  </si>
  <si>
    <t>04449 VOID</t>
  </si>
  <si>
    <t>Dp Group an. CV.Mahesa tnt (04450) bca</t>
  </si>
  <si>
    <t>Dp group an. AORTA TOUR TRAVEL ( 04451) bca</t>
  </si>
  <si>
    <t>Belanja laundry</t>
  </si>
  <si>
    <t>Belanja Sayuer</t>
  </si>
  <si>
    <t>Pelunasan GO a/n SMP IT Banten (0957)BCA</t>
  </si>
  <si>
    <t>Casual Servis a/n Setiawan (04452)</t>
  </si>
  <si>
    <t>Pelunasan GO an. Smp N 1 Pucanglaban / Bp Medi (0959) via BCA</t>
  </si>
  <si>
    <t>Setoran Asri Graha (04454)</t>
  </si>
  <si>
    <t>DP Krawangan siku lancip Pembangunan Mushola</t>
  </si>
  <si>
    <t>Handle parkir bus (04453)</t>
  </si>
  <si>
    <t>Fee casual fbs a.n Wawan (04455)</t>
  </si>
  <si>
    <t>Refill gas dan galon</t>
  </si>
  <si>
    <t>Mutasi FO ke BCA Payroll</t>
  </si>
  <si>
    <t>Mutasi FO ke BCA CV.SGH</t>
  </si>
  <si>
    <t>Belanja butik saga</t>
  </si>
  <si>
    <t>Belanja 2 kanebo,2 pengki ori,1 serbet dapur untuk MTSG (dana CSR) (04456)</t>
  </si>
  <si>
    <t>Service AC Asri Graha</t>
  </si>
  <si>
    <t>Service AC Satya Graha</t>
  </si>
  <si>
    <t>Casual Servis a/n Setiawan (04457)</t>
  </si>
  <si>
    <t>Pelunasan GO a/n Alif Tour Travel (0962)BCA</t>
  </si>
  <si>
    <t>Pelunasan GO a/n MA Nurul Huda Bekasi (0960)</t>
  </si>
  <si>
    <t>Renovasi Asri</t>
  </si>
  <si>
    <t>Kasbon Asri</t>
  </si>
  <si>
    <t>kasbon karyawan SGH</t>
  </si>
  <si>
    <t>07032</t>
  </si>
  <si>
    <t>07033</t>
  </si>
  <si>
    <t>07034</t>
  </si>
  <si>
    <t>07035</t>
  </si>
  <si>
    <t>07036</t>
  </si>
  <si>
    <t>TF/RESDIKA ZONA PUTRA</t>
  </si>
  <si>
    <t>0952</t>
  </si>
  <si>
    <t>Tomy</t>
  </si>
  <si>
    <t>DP1 BCA 03/11/24</t>
  </si>
  <si>
    <t>04003</t>
  </si>
  <si>
    <t>0953</t>
  </si>
  <si>
    <t>0954</t>
  </si>
  <si>
    <t>DP1 BCA 15/11/24</t>
  </si>
  <si>
    <t>04049</t>
  </si>
  <si>
    <t>0956</t>
  </si>
  <si>
    <t>DP1 BCA 08/12/24-PEL BCA 27/01/24</t>
  </si>
  <si>
    <t xml:space="preserve">04159 - </t>
  </si>
  <si>
    <t>0955</t>
  </si>
  <si>
    <t>04174</t>
  </si>
  <si>
    <t>0958</t>
  </si>
  <si>
    <t>0957</t>
  </si>
  <si>
    <t>DP BCA 30/12/2024</t>
  </si>
  <si>
    <t>0959</t>
  </si>
  <si>
    <t>DP BCA 15/01/2023 - PEL BCA 31/01/24</t>
  </si>
  <si>
    <t>TF A/N SITI KHAIRIYAH</t>
  </si>
  <si>
    <t>0962</t>
  </si>
  <si>
    <t>DP BCA 10/12/2023</t>
  </si>
  <si>
    <t>0960</t>
  </si>
  <si>
    <t>DP1 BCA 11/12/23 - DP2 12/01/24 - PEL BCA 31/01/24</t>
  </si>
  <si>
    <t>04175 - 04359</t>
  </si>
  <si>
    <t>TF A/N IDHA NOOROCHMAH</t>
  </si>
  <si>
    <t>04432</t>
  </si>
  <si>
    <t>04433</t>
  </si>
  <si>
    <t>Masuk OOD</t>
  </si>
  <si>
    <t>04434</t>
  </si>
  <si>
    <t>DP group a.n Tirtama melodi malang (04434) via  CI 02-03 FEBRUARI 2024/TF RIYAN RIZKI R</t>
  </si>
  <si>
    <t>04435</t>
  </si>
  <si>
    <t>04436</t>
  </si>
  <si>
    <t>04437</t>
  </si>
  <si>
    <t>04438</t>
  </si>
  <si>
    <t>DP Group a/n Bp Anom (04438)BCA CI 07-08 JUNI 2024/ TF ANOM SUKAMTO</t>
  </si>
  <si>
    <t>TF A/N ANOM SUKAMTO</t>
  </si>
  <si>
    <t>04439</t>
  </si>
  <si>
    <t>04440</t>
  </si>
  <si>
    <t>04441</t>
  </si>
  <si>
    <t>04442</t>
  </si>
  <si>
    <t>04443</t>
  </si>
  <si>
    <t>Dp Group an. SMK NIKO A ( 04443)  CI 27-28 FEBRUARI 2024 / TF SMK NIKO ALFASARI</t>
  </si>
  <si>
    <t>TF A/N ALI JAMALUDIN</t>
  </si>
  <si>
    <t>04444</t>
  </si>
  <si>
    <t>04445</t>
  </si>
  <si>
    <t>04446</t>
  </si>
  <si>
    <t>04447</t>
  </si>
  <si>
    <t>04448</t>
  </si>
  <si>
    <t>04449</t>
  </si>
  <si>
    <t>04450</t>
  </si>
  <si>
    <t>Dp Group an. CV.Mahesa tnt (04450) bca CI 29 FEBRUARI - 01 MARET 2024 / TF AANG HASAN BASRI</t>
  </si>
  <si>
    <t>TF A/N AANG HASAN BASRI</t>
  </si>
  <si>
    <t>04451</t>
  </si>
  <si>
    <t>Dp group an. AORTA TOUR TRAVEL ( 04451) bca CI 26-27 APRIL 2024 / TF MUH ARIF RIFA</t>
  </si>
  <si>
    <t>TF A/N MUH ARIF RIFAI</t>
  </si>
  <si>
    <t>04452</t>
  </si>
  <si>
    <t>04453</t>
  </si>
  <si>
    <t>04454</t>
  </si>
  <si>
    <t>04455</t>
  </si>
  <si>
    <t>04456</t>
  </si>
  <si>
    <t>04457</t>
  </si>
  <si>
    <t>INV 915</t>
  </si>
  <si>
    <t>INV 918</t>
  </si>
  <si>
    <t>INV 919</t>
  </si>
  <si>
    <t>INV 920</t>
  </si>
  <si>
    <t>INV 921</t>
  </si>
  <si>
    <t>INV 922</t>
  </si>
  <si>
    <t>INV 923</t>
  </si>
  <si>
    <t>INV 924</t>
  </si>
  <si>
    <t>INV 926</t>
  </si>
  <si>
    <t>INV 928</t>
  </si>
  <si>
    <t>INV 929</t>
  </si>
  <si>
    <t>INV 930</t>
  </si>
  <si>
    <t>INV 932</t>
  </si>
  <si>
    <t>INV 933</t>
  </si>
  <si>
    <t>DP BELUM DIKETAHUI, YULIA TOUR TRAVEL</t>
  </si>
  <si>
    <t>DP 1 BCA 30/12/2023 - PEL BCA 01/01/2024</t>
  </si>
  <si>
    <t>INV 934</t>
  </si>
  <si>
    <t>INV 935</t>
  </si>
  <si>
    <t>INV 936</t>
  </si>
  <si>
    <t>INV 937</t>
  </si>
  <si>
    <t>INV 938</t>
  </si>
  <si>
    <t>INV 939</t>
  </si>
  <si>
    <t>INV 940</t>
  </si>
  <si>
    <t>INV 941</t>
  </si>
  <si>
    <t>INV 943</t>
  </si>
  <si>
    <t>INV 944</t>
  </si>
  <si>
    <t>INV 947</t>
  </si>
  <si>
    <t>INV 946</t>
  </si>
  <si>
    <t>INV 949</t>
  </si>
  <si>
    <t>INV 950</t>
  </si>
  <si>
    <t>INV 951</t>
  </si>
  <si>
    <t>INV 952</t>
  </si>
  <si>
    <t>INV 954</t>
  </si>
  <si>
    <t>INV 956</t>
  </si>
  <si>
    <t>INV 955</t>
  </si>
  <si>
    <t>INV 958</t>
  </si>
  <si>
    <t>04071</t>
  </si>
  <si>
    <t>DP1 FO 21/11/23</t>
  </si>
  <si>
    <t>INV 957</t>
  </si>
  <si>
    <t>INV 959</t>
  </si>
  <si>
    <t>INV 960</t>
  </si>
  <si>
    <t>INV 962</t>
  </si>
  <si>
    <t>TOTAL 2023, 2024</t>
  </si>
  <si>
    <t>SUB TOTAL</t>
  </si>
  <si>
    <t>JURNAL KOMPARATIF SATYA GRAHA 2023</t>
  </si>
  <si>
    <t>Kas Keu</t>
  </si>
  <si>
    <t>Kas Keu BILL</t>
  </si>
  <si>
    <t>Kas Keu KW</t>
  </si>
  <si>
    <t>Pendapatan OTA Payment BCA</t>
  </si>
  <si>
    <t>Tiket.Com</t>
  </si>
  <si>
    <t>OOD Renang</t>
  </si>
  <si>
    <t>OOD Toko</t>
  </si>
  <si>
    <t>OOD Laundry</t>
  </si>
  <si>
    <t>OOD Resto</t>
  </si>
  <si>
    <t>OOD Lainnya</t>
  </si>
  <si>
    <t>BPRS DH</t>
  </si>
  <si>
    <t>BANK JOGJA</t>
  </si>
  <si>
    <t>TOTAL Pendapatan</t>
  </si>
  <si>
    <t>Deposit Tamu</t>
  </si>
  <si>
    <t>Biaya Pajak Bumi Bangunan</t>
  </si>
  <si>
    <t>Bank Jogja</t>
  </si>
  <si>
    <t>Biaya Komisi &amp; Langsung</t>
  </si>
  <si>
    <t>Biaya Tunggakan Pajak</t>
  </si>
  <si>
    <t>Biaya Pajak Pusat DJP Hotel</t>
  </si>
  <si>
    <t>Biaya Pajak Daerah Zeepos</t>
  </si>
  <si>
    <t>Biaya Pajak Air &amp; Tanah</t>
  </si>
  <si>
    <t>Biaya Retribusi Air Limbah</t>
  </si>
  <si>
    <t>Biaya Retribusi Sampah</t>
  </si>
  <si>
    <t>Biaya Gaji via BCA</t>
  </si>
  <si>
    <t>Biaya Gaji BCA Payroll</t>
  </si>
  <si>
    <t>Biaya Gaji Pot Kasbon via BCA Payroll</t>
  </si>
  <si>
    <t>Kasbon karyawan</t>
  </si>
  <si>
    <t>Biaya Gaji Casual Cash</t>
  </si>
  <si>
    <t>SDM Gaji Bulan InI</t>
  </si>
  <si>
    <t>Kasbon Karyawan via FO</t>
  </si>
  <si>
    <t>Payment Tab Wajib Karyawan Resign</t>
  </si>
  <si>
    <t>Payment CSR / Dana Cad Khusus</t>
  </si>
  <si>
    <t>Biaya Operasional</t>
  </si>
  <si>
    <t>Biaya FnB</t>
  </si>
  <si>
    <t>Biaya HK</t>
  </si>
  <si>
    <t>Biaya Engineering</t>
  </si>
  <si>
    <t>Biaya Marketing</t>
  </si>
  <si>
    <t>Biaya Listrik</t>
  </si>
  <si>
    <t>Biaya Telepon</t>
  </si>
  <si>
    <t>Biaya WIFI</t>
  </si>
  <si>
    <t>Biaya BPJS Kesehatan</t>
  </si>
  <si>
    <t>Biaya BPJS Ketenagakerjaan</t>
  </si>
  <si>
    <t>Biaya Mobil</t>
  </si>
  <si>
    <t>Biaya ATK</t>
  </si>
  <si>
    <t>Biaya OX Parabola</t>
  </si>
  <si>
    <t>Biaya Toko GSK</t>
  </si>
  <si>
    <t>Piutang Renovasi Satya Graha</t>
  </si>
  <si>
    <t>Piutang Renovasi Musholla</t>
  </si>
  <si>
    <t xml:space="preserve">Mutasi Dari Kas Keuangan Ke </t>
  </si>
  <si>
    <t>Biaya Gaji Asri Graha BCA Payroll</t>
  </si>
  <si>
    <t>Mutasi BCA ke GIRO</t>
  </si>
  <si>
    <t>Mutasi BCA ke BNI</t>
  </si>
  <si>
    <t>Mutasi BCA ke BPR JOGJA</t>
  </si>
  <si>
    <t>Mutasi BCA ke BPR MADINAH</t>
  </si>
  <si>
    <t>Mutasi BCA ke BRI Kandang</t>
  </si>
  <si>
    <t>BRI Kandang</t>
  </si>
  <si>
    <t>Mutasi BCA ke Investasi Kandang</t>
  </si>
  <si>
    <t>Piut P Maryoto</t>
  </si>
  <si>
    <t>Biaya OPR via BCA</t>
  </si>
  <si>
    <t>BPRS ke Bank Jogja</t>
  </si>
  <si>
    <t>BPRS ke BCA Giro</t>
  </si>
  <si>
    <t>Mutasi ke Deposito BPRS DH</t>
  </si>
  <si>
    <t>Payment Piutang P Maryoto</t>
  </si>
  <si>
    <t>Deposito BPRS M</t>
  </si>
  <si>
    <t>Deposito BPRS DH</t>
  </si>
  <si>
    <t>Payment Deviden 2022</t>
  </si>
  <si>
    <t>ASRI GRAHA Hotel</t>
  </si>
  <si>
    <t>Setoran Asri Graha</t>
  </si>
  <si>
    <t>Kasbon Asri Graha</t>
  </si>
  <si>
    <t>Piutang Renovasi Asri Graha</t>
  </si>
  <si>
    <t xml:space="preserve">BCA </t>
  </si>
  <si>
    <t>Modal Kandang Samas</t>
  </si>
  <si>
    <t xml:space="preserve">Deposito </t>
  </si>
  <si>
    <t>JAN</t>
  </si>
  <si>
    <t>Saldo Awal</t>
  </si>
  <si>
    <t>Invoice via Kas Keu</t>
  </si>
  <si>
    <t>BILL via Kas Keu</t>
  </si>
  <si>
    <t xml:space="preserve">OOD </t>
  </si>
  <si>
    <t>mutasi</t>
  </si>
  <si>
    <t>Pendapatan toko baju BUTIK (04324)</t>
  </si>
  <si>
    <t>DP FEBUARI 2024 via FO</t>
  </si>
  <si>
    <t>DP FABUARI 2024 via BCA</t>
  </si>
  <si>
    <t>Mutasi BCA ke FO</t>
  </si>
  <si>
    <t>Renovasi Satya Graha</t>
  </si>
  <si>
    <t>Saldo Akhir</t>
  </si>
  <si>
    <t>Mutasi FO ke BPRS</t>
  </si>
  <si>
    <t>Mutasi BPRS ke FO</t>
  </si>
  <si>
    <t>Mutasi BPRS ke Bank Jogja</t>
  </si>
  <si>
    <t>Mutasi RUPS</t>
  </si>
  <si>
    <t>Bunga Potong Pajak Dan Admin</t>
  </si>
  <si>
    <t>Mutasi FO ke BCA GIRO</t>
  </si>
  <si>
    <t>Butik</t>
  </si>
  <si>
    <t>Biaya Gaji Bulan Lalu</t>
  </si>
  <si>
    <t>Mutasi GIRO ke GAJI Satya Graha Bulan Desember 2023</t>
  </si>
  <si>
    <t>Biaya Resto</t>
  </si>
  <si>
    <t>Pendapatan OOD via BCA</t>
  </si>
  <si>
    <t>OOD Toko BCA</t>
  </si>
  <si>
    <t>Dp Group 1,5 jtan. Jayawiyata ( 04343) bca CI 09-10 JANUARI 2024/ TF AN ROSYID ALRIZAL DP NOV 2023</t>
  </si>
  <si>
    <t>Laba Rugi 2024</t>
  </si>
  <si>
    <t>per 31 Januari 2024</t>
  </si>
  <si>
    <t>Pendapatan bunga pot admin</t>
  </si>
  <si>
    <t>GROSS REVENUE</t>
  </si>
  <si>
    <t>Komisi dan Biaya Langsung</t>
  </si>
  <si>
    <t>Biaya Pajak dan Retribusi</t>
  </si>
  <si>
    <t>NETT REVENUE</t>
  </si>
  <si>
    <t>Biaya Gaji Karyawan</t>
  </si>
  <si>
    <t>Biaya Gaji Dana THR</t>
  </si>
  <si>
    <t>Biaya Gaji Tab Wajib</t>
  </si>
  <si>
    <t>Biaya Gaji Tab Umroh</t>
  </si>
  <si>
    <t>Biaya Gaji Bonus Akhir Tahun</t>
  </si>
  <si>
    <t xml:space="preserve">Mutasi dari bca ke fo </t>
  </si>
  <si>
    <t>Mutasi Kas FO Ke BCA Giro 2  Rek 0376350350 ( B.wati )</t>
  </si>
  <si>
    <t>Mutasi ke BCA Giro 2</t>
  </si>
  <si>
    <t>LABA RUGI</t>
  </si>
  <si>
    <t>AKTIVA</t>
  </si>
  <si>
    <t>Kas dan Bank</t>
  </si>
  <si>
    <t>Kas Keuangan</t>
  </si>
  <si>
    <t>Deposit Tamu Grup</t>
  </si>
  <si>
    <t>Titipan Kas ASRI Graha &amp; JBS</t>
  </si>
  <si>
    <t>BCA Giro</t>
  </si>
  <si>
    <t>Hutang ke P Maryoto Kandang S</t>
  </si>
  <si>
    <t>Tab PBB Bank Jogja</t>
  </si>
  <si>
    <t>Dana Cadangan Umum</t>
  </si>
  <si>
    <t>Dana Cadangan PBB</t>
  </si>
  <si>
    <t>BPD</t>
  </si>
  <si>
    <t>Dana BAT Kary &amp; Sales</t>
  </si>
  <si>
    <t>BNI Baru</t>
  </si>
  <si>
    <t>Dana Tabungan Wajib</t>
  </si>
  <si>
    <t>EDC BNI</t>
  </si>
  <si>
    <t>Dana THR</t>
  </si>
  <si>
    <t>EDC Mandiri</t>
  </si>
  <si>
    <t>Dana ZIS HSG</t>
  </si>
  <si>
    <t>EDC BRI</t>
  </si>
  <si>
    <t>Dana Sosial</t>
  </si>
  <si>
    <t>BCA Baru</t>
  </si>
  <si>
    <t>Dana Loss &amp; Break</t>
  </si>
  <si>
    <t>Kas Bu Wati</t>
  </si>
  <si>
    <t>Dana Tabungan Umroh</t>
  </si>
  <si>
    <t>Kasbon Karyawan</t>
  </si>
  <si>
    <t>Modal Properti Awal Bu Umar</t>
  </si>
  <si>
    <t>Deposito</t>
  </si>
  <si>
    <t>Modal Dana Proyek Bu Herlina</t>
  </si>
  <si>
    <t>Piutang Renovasi SGH 2023</t>
  </si>
  <si>
    <t>Modal Reinvestasi 2015</t>
  </si>
  <si>
    <t>Piutang Renovasi ASRI Graha</t>
  </si>
  <si>
    <t>Piutang Dapen &amp; Tab Wajib</t>
  </si>
  <si>
    <t>Modal Toko</t>
  </si>
  <si>
    <t>Stok Gudang</t>
  </si>
  <si>
    <t>Tanah, Bangunan &amp; Investasi</t>
  </si>
  <si>
    <t>Laba Ditahan</t>
  </si>
  <si>
    <t>Laba 2023</t>
  </si>
  <si>
    <t>Investasi Kandang Samas</t>
  </si>
  <si>
    <t>TOTAL AKTIVA</t>
  </si>
  <si>
    <t>TOTAL PASIVA</t>
  </si>
  <si>
    <t>NERACA 31 Desember 2023</t>
  </si>
  <si>
    <t>Laba Berjalan 2024</t>
  </si>
  <si>
    <t>NERACA 31 JANUARI 2024</t>
  </si>
  <si>
    <t>Rekening BCA HOTEL Januari 2024</t>
  </si>
  <si>
    <t>Rekening BPRS Hidayatullah Januari 2024</t>
  </si>
  <si>
    <t>Rekening BCA GIRO Januari 2024</t>
  </si>
  <si>
    <t>Rekening BCA CV Januari 2024</t>
  </si>
  <si>
    <t>BCA GIRO 2</t>
  </si>
  <si>
    <t>Mutasi FO ke BCA CV.SGH Giro 2</t>
  </si>
  <si>
    <t>VOID-DOUBLE INPUT DP</t>
  </si>
  <si>
    <t>BCA GIRO 2 (CV)</t>
  </si>
  <si>
    <t>Saldo Pembukaan Rekening</t>
  </si>
  <si>
    <t>Mutasi dari bca ke fo</t>
  </si>
  <si>
    <t xml:space="preserve">Mutasi dari BCA </t>
  </si>
  <si>
    <t>MUTASI ke BRI Kandang</t>
  </si>
  <si>
    <t>BCA CV SGH</t>
  </si>
  <si>
    <t>Mutasi dari Kas FO</t>
  </si>
  <si>
    <t>JURNAL 2024</t>
  </si>
  <si>
    <t>Rek Debet</t>
  </si>
  <si>
    <t>Rp Debet</t>
  </si>
  <si>
    <t>Rp Kredit</t>
  </si>
  <si>
    <t>Rek Kredit</t>
  </si>
  <si>
    <t>Pendapatan Bunga Bank Pot Admin</t>
  </si>
  <si>
    <t>Pendapatan Bunga Bank</t>
  </si>
  <si>
    <t>Guest Deposit Payment</t>
  </si>
  <si>
    <t>Setoran ASRI Graha</t>
  </si>
  <si>
    <t>Kasbon ASRI Graha</t>
  </si>
  <si>
    <t>Titipan ASRI Graha</t>
  </si>
  <si>
    <t>Piutang Renov ASRI Graha</t>
  </si>
  <si>
    <t>Piut Ren ASRI</t>
  </si>
  <si>
    <t>Komisi &amp; Biaya Langsung</t>
  </si>
  <si>
    <t>Biaya Pajak &amp; Retribusi</t>
  </si>
  <si>
    <t>Bi Komisi</t>
  </si>
  <si>
    <t xml:space="preserve">Bi Pajak </t>
  </si>
  <si>
    <t>Kasbon kary</t>
  </si>
  <si>
    <t>Dana Tab Wajib</t>
  </si>
  <si>
    <t>Dana BAT</t>
  </si>
  <si>
    <t>Dana Tab Umroh</t>
  </si>
  <si>
    <t>Biaya Gaji</t>
  </si>
  <si>
    <t>Biaya OPR</t>
  </si>
  <si>
    <t xml:space="preserve">Biaya HK </t>
  </si>
  <si>
    <t>Biaya Listrik Telpon &amp; Wifi</t>
  </si>
  <si>
    <t>Biaya BPJS</t>
  </si>
  <si>
    <t>Biaya Toko</t>
  </si>
  <si>
    <t>Payment Tab Wajib</t>
  </si>
  <si>
    <t>Payment Dana Sosial</t>
  </si>
  <si>
    <t>Payment Dana Cad Khusus (CSR)</t>
  </si>
  <si>
    <t>Pengembalian Piutang Dapen</t>
  </si>
  <si>
    <t>Biaya Hapus Buku Rek EDC BCA</t>
  </si>
  <si>
    <t>Biaya PBB 2023</t>
  </si>
  <si>
    <t>Mutasi Kas</t>
  </si>
  <si>
    <t>Dana CSR</t>
  </si>
  <si>
    <t>Piut Renov SGH</t>
  </si>
  <si>
    <t>INV Kandng Samas</t>
  </si>
  <si>
    <t>Piut Renov Musholla</t>
  </si>
  <si>
    <t>Modal Reinvestasi 2015-2022</t>
  </si>
  <si>
    <t>Nilai Renovasi 2015-2022</t>
  </si>
  <si>
    <t>Dana Cadangan Khusus / CSR</t>
  </si>
  <si>
    <t>Pendapatan OOD Toko via BCA</t>
  </si>
  <si>
    <t>Komisi &amp; BI Lang</t>
  </si>
  <si>
    <t>TOTAL Biaya</t>
  </si>
  <si>
    <t>WIG via Kuitansi</t>
  </si>
  <si>
    <t>Mutasi dari  BCA</t>
  </si>
  <si>
    <t>Mutasi dari FO ke BCA Giro</t>
  </si>
  <si>
    <t>PASSIVA</t>
  </si>
  <si>
    <t>OOD VIA BNI</t>
  </si>
  <si>
    <t>Titipan asri graha (Payroll Januari)</t>
  </si>
  <si>
    <t xml:space="preserve">Dana Umroh </t>
  </si>
  <si>
    <t>Dana Cad PBB</t>
  </si>
  <si>
    <t>LABA BERSIH</t>
  </si>
  <si>
    <t>Tabungan Wajib</t>
  </si>
  <si>
    <t>Biaya Bonus Akhir Tahun</t>
  </si>
  <si>
    <t>Biaya Gaji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</si>
</sst>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(&quot;$&quot;* #,##0.00_);_(&quot;$&quot;* \(#,##0.00\);_(&quot;$&quot;* &quot;-&quot;??_);_(@_)"/>
    <numFmt numFmtId="167" formatCode="[$-F800]dddd\,\ mmmm\ dd\,\ yyyy"/>
    <numFmt numFmtId="168" formatCode="[$-421]dd\ mmmm\ yyyy;@"/>
    <numFmt numFmtId="169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5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65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7" fillId="0" borderId="0"/>
    <xf numFmtId="0" fontId="7" fillId="0" borderId="0"/>
    <xf numFmtId="0" fontId="6" fillId="0" borderId="0"/>
    <xf numFmtId="0" fontId="5" fillId="0" borderId="0"/>
    <xf numFmtId="0" fontId="4" fillId="0" borderId="0"/>
    <xf numFmtId="166" fontId="8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</cellStyleXfs>
  <cellXfs count="446">
    <xf numFmtId="0" fontId="0" fillId="0" borderId="0" xfId="0"/>
    <xf numFmtId="165" fontId="9" fillId="0" borderId="1" xfId="1" applyFont="1" applyFill="1" applyBorder="1" applyAlignment="1">
      <alignment vertical="center"/>
    </xf>
    <xf numFmtId="165" fontId="9" fillId="0" borderId="0" xfId="1" applyFont="1" applyFill="1" applyBorder="1" applyAlignment="1">
      <alignment vertical="center"/>
    </xf>
    <xf numFmtId="165" fontId="9" fillId="0" borderId="0" xfId="1" applyFont="1" applyFill="1" applyBorder="1" applyAlignment="1">
      <alignment vertical="center" wrapText="1"/>
    </xf>
    <xf numFmtId="165" fontId="9" fillId="0" borderId="0" xfId="1" applyFont="1" applyFill="1" applyBorder="1"/>
    <xf numFmtId="165" fontId="9" fillId="0" borderId="0" xfId="1" applyFont="1" applyFill="1"/>
    <xf numFmtId="165" fontId="9" fillId="0" borderId="1" xfId="1" applyFont="1" applyFill="1" applyBorder="1"/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inden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quotePrefix="1" applyFont="1" applyBorder="1" applyAlignment="1">
      <alignment horizontal="center" vertical="center"/>
    </xf>
    <xf numFmtId="0" fontId="0" fillId="0" borderId="1" xfId="0" applyBorder="1"/>
    <xf numFmtId="165" fontId="0" fillId="0" borderId="1" xfId="1" applyFont="1" applyBorder="1"/>
    <xf numFmtId="0" fontId="0" fillId="0" borderId="9" xfId="0" applyBorder="1"/>
    <xf numFmtId="0" fontId="9" fillId="0" borderId="11" xfId="0" quotePrefix="1" applyFont="1" applyBorder="1" applyAlignment="1">
      <alignment horizontal="center"/>
    </xf>
    <xf numFmtId="165" fontId="0" fillId="0" borderId="0" xfId="0" applyNumberFormat="1"/>
    <xf numFmtId="41" fontId="9" fillId="0" borderId="0" xfId="0" applyNumberFormat="1" applyFont="1"/>
    <xf numFmtId="0" fontId="9" fillId="0" borderId="0" xfId="0" applyFont="1"/>
    <xf numFmtId="41" fontId="0" fillId="0" borderId="0" xfId="0" applyNumberFormat="1"/>
    <xf numFmtId="16" fontId="9" fillId="0" borderId="1" xfId="1" applyNumberFormat="1" applyFont="1" applyFill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 wrapText="1"/>
    </xf>
    <xf numFmtId="165" fontId="0" fillId="0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/>
    <xf numFmtId="165" fontId="9" fillId="0" borderId="1" xfId="1" applyFont="1" applyBorder="1"/>
    <xf numFmtId="0" fontId="14" fillId="0" borderId="0" xfId="0" applyFont="1" applyAlignment="1">
      <alignment vertical="top"/>
    </xf>
    <xf numFmtId="49" fontId="0" fillId="0" borderId="0" xfId="0" applyNumberFormat="1"/>
    <xf numFmtId="165" fontId="0" fillId="0" borderId="0" xfId="1" applyFont="1" applyFill="1" applyBorder="1"/>
    <xf numFmtId="165" fontId="0" fillId="0" borderId="0" xfId="1" applyFont="1"/>
    <xf numFmtId="165" fontId="0" fillId="0" borderId="0" xfId="1" applyFont="1" applyFill="1"/>
    <xf numFmtId="0" fontId="0" fillId="0" borderId="0" xfId="0" applyAlignment="1">
      <alignment horizontal="center" vertical="center"/>
    </xf>
    <xf numFmtId="165" fontId="0" fillId="0" borderId="1" xfId="1" applyFont="1" applyBorder="1" applyAlignment="1">
      <alignment horizontal="center"/>
    </xf>
    <xf numFmtId="165" fontId="0" fillId="0" borderId="1" xfId="1" applyFont="1" applyFill="1" applyBorder="1" applyAlignment="1">
      <alignment vertical="center"/>
    </xf>
    <xf numFmtId="165" fontId="9" fillId="0" borderId="1" xfId="1" applyFont="1" applyBorder="1" applyAlignment="1">
      <alignment horizontal="center"/>
    </xf>
    <xf numFmtId="42" fontId="0" fillId="0" borderId="0" xfId="0" applyNumberFormat="1"/>
    <xf numFmtId="0" fontId="14" fillId="0" borderId="1" xfId="0" applyFont="1" applyBorder="1" applyAlignment="1">
      <alignment horizontal="center" vertical="top"/>
    </xf>
    <xf numFmtId="167" fontId="14" fillId="0" borderId="1" xfId="0" applyNumberFormat="1" applyFont="1" applyBorder="1" applyAlignment="1">
      <alignment horizontal="center" vertical="top"/>
    </xf>
    <xf numFmtId="165" fontId="9" fillId="0" borderId="1" xfId="1" applyFont="1" applyFill="1" applyBorder="1" applyAlignment="1">
      <alignment horizontal="center" vertical="center"/>
    </xf>
    <xf numFmtId="165" fontId="0" fillId="0" borderId="1" xfId="1" applyFont="1" applyFill="1" applyBorder="1"/>
    <xf numFmtId="165" fontId="9" fillId="0" borderId="11" xfId="1" applyFont="1" applyFill="1" applyBorder="1" applyAlignment="1">
      <alignment horizontal="center" vertical="center"/>
    </xf>
    <xf numFmtId="165" fontId="9" fillId="0" borderId="8" xfId="1" applyFont="1" applyFill="1" applyBorder="1" applyAlignment="1">
      <alignment horizontal="center" vertical="center"/>
    </xf>
    <xf numFmtId="4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49" fontId="0" fillId="0" borderId="1" xfId="0" applyNumberFormat="1" applyBorder="1"/>
    <xf numFmtId="15" fontId="0" fillId="0" borderId="1" xfId="0" applyNumberFormat="1" applyBorder="1"/>
    <xf numFmtId="42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42" fontId="0" fillId="0" borderId="1" xfId="0" applyNumberFormat="1" applyBorder="1" applyAlignment="1">
      <alignment horizontal="center"/>
    </xf>
    <xf numFmtId="0" fontId="9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4" xfId="0" applyBorder="1"/>
    <xf numFmtId="165" fontId="8" fillId="0" borderId="1" xfId="1" applyFont="1" applyFill="1" applyBorder="1"/>
    <xf numFmtId="0" fontId="0" fillId="0" borderId="0" xfId="0" applyAlignment="1">
      <alignment horizontal="center"/>
    </xf>
    <xf numFmtId="165" fontId="9" fillId="4" borderId="1" xfId="1" applyFont="1" applyFill="1" applyBorder="1"/>
    <xf numFmtId="0" fontId="9" fillId="0" borderId="0" xfId="0" applyFont="1" applyAlignment="1">
      <alignment horizontal="center"/>
    </xf>
    <xf numFmtId="165" fontId="8" fillId="0" borderId="1" xfId="1" applyFont="1" applyBorder="1"/>
    <xf numFmtId="164" fontId="0" fillId="0" borderId="0" xfId="0" applyNumberFormat="1"/>
    <xf numFmtId="15" fontId="0" fillId="0" borderId="11" xfId="0" applyNumberFormat="1" applyBorder="1"/>
    <xf numFmtId="165" fontId="14" fillId="0" borderId="1" xfId="1" applyFont="1" applyFill="1" applyBorder="1"/>
    <xf numFmtId="165" fontId="14" fillId="0" borderId="0" xfId="1" applyFont="1" applyFill="1"/>
    <xf numFmtId="165" fontId="8" fillId="0" borderId="1" xfId="1" applyFont="1" applyFill="1" applyBorder="1" applyAlignment="1">
      <alignment vertical="center"/>
    </xf>
    <xf numFmtId="165" fontId="8" fillId="0" borderId="8" xfId="1" applyFont="1" applyFill="1" applyBorder="1" applyAlignment="1">
      <alignment vertical="center"/>
    </xf>
    <xf numFmtId="165" fontId="8" fillId="0" borderId="0" xfId="1" applyFont="1" applyFill="1"/>
    <xf numFmtId="165" fontId="14" fillId="3" borderId="1" xfId="1" applyFont="1" applyFill="1" applyBorder="1" applyAlignment="1">
      <alignment vertical="center"/>
    </xf>
    <xf numFmtId="165" fontId="0" fillId="4" borderId="1" xfId="1" applyFont="1" applyFill="1" applyBorder="1"/>
    <xf numFmtId="0" fontId="14" fillId="0" borderId="1" xfId="0" applyFont="1" applyBorder="1" applyAlignment="1">
      <alignment wrapText="1"/>
    </xf>
    <xf numFmtId="0" fontId="14" fillId="0" borderId="0" xfId="0" applyFont="1"/>
    <xf numFmtId="0" fontId="0" fillId="5" borderId="1" xfId="0" applyFill="1" applyBorder="1"/>
    <xf numFmtId="0" fontId="14" fillId="0" borderId="0" xfId="0" applyFont="1" applyAlignment="1">
      <alignment horizontal="center" vertical="top"/>
    </xf>
    <xf numFmtId="167" fontId="14" fillId="0" borderId="0" xfId="0" applyNumberFormat="1" applyFont="1" applyAlignment="1">
      <alignment horizontal="center" vertical="top"/>
    </xf>
    <xf numFmtId="42" fontId="14" fillId="0" borderId="1" xfId="1" applyNumberFormat="1" applyFont="1" applyFill="1" applyBorder="1" applyAlignment="1">
      <alignment vertical="top"/>
    </xf>
    <xf numFmtId="42" fontId="8" fillId="0" borderId="0" xfId="0" applyNumberFormat="1" applyFont="1"/>
    <xf numFmtId="165" fontId="0" fillId="0" borderId="8" xfId="1" applyFont="1" applyFill="1" applyBorder="1" applyAlignment="1">
      <alignment vertical="center"/>
    </xf>
    <xf numFmtId="165" fontId="14" fillId="0" borderId="8" xfId="1" applyFont="1" applyFill="1" applyBorder="1" applyAlignment="1">
      <alignment vertical="center"/>
    </xf>
    <xf numFmtId="0" fontId="8" fillId="0" borderId="1" xfId="0" applyFont="1" applyBorder="1" applyAlignment="1">
      <alignment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5" fontId="0" fillId="4" borderId="1" xfId="0" applyNumberFormat="1" applyFill="1" applyBorder="1"/>
    <xf numFmtId="0" fontId="9" fillId="0" borderId="1" xfId="0" applyFont="1" applyBorder="1" applyAlignment="1">
      <alignment horizontal="center"/>
    </xf>
    <xf numFmtId="165" fontId="18" fillId="0" borderId="1" xfId="1" applyFont="1" applyFill="1" applyBorder="1"/>
    <xf numFmtId="41" fontId="14" fillId="0" borderId="1" xfId="0" applyNumberFormat="1" applyFont="1" applyBorder="1" applyAlignment="1">
      <alignment horizontal="left" vertical="center"/>
    </xf>
    <xf numFmtId="41" fontId="14" fillId="0" borderId="1" xfId="2" applyFont="1" applyBorder="1"/>
    <xf numFmtId="0" fontId="18" fillId="0" borderId="0" xfId="0" applyFont="1" applyAlignment="1">
      <alignment horizontal="center" vertical="center"/>
    </xf>
    <xf numFmtId="41" fontId="18" fillId="0" borderId="7" xfId="0" applyNumberFormat="1" applyFont="1" applyBorder="1"/>
    <xf numFmtId="41" fontId="14" fillId="0" borderId="1" xfId="0" applyNumberFormat="1" applyFont="1" applyBorder="1"/>
    <xf numFmtId="165" fontId="14" fillId="0" borderId="1" xfId="1" applyFont="1" applyBorder="1"/>
    <xf numFmtId="41" fontId="14" fillId="0" borderId="7" xfId="0" applyNumberFormat="1" applyFont="1" applyBorder="1"/>
    <xf numFmtId="165" fontId="8" fillId="0" borderId="0" xfId="1" applyFont="1" applyFill="1" applyAlignment="1">
      <alignment horizontal="center"/>
    </xf>
    <xf numFmtId="165" fontId="8" fillId="0" borderId="1" xfId="1" applyFont="1" applyFill="1" applyBorder="1" applyAlignment="1"/>
    <xf numFmtId="165" fontId="8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1" xfId="0" applyFont="1" applyBorder="1"/>
    <xf numFmtId="16" fontId="8" fillId="0" borderId="1" xfId="1" applyNumberFormat="1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 wrapText="1"/>
    </xf>
    <xf numFmtId="165" fontId="8" fillId="0" borderId="0" xfId="1" applyFont="1" applyFill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49" fontId="0" fillId="0" borderId="11" xfId="0" applyNumberFormat="1" applyBorder="1"/>
    <xf numFmtId="49" fontId="0" fillId="0" borderId="7" xfId="0" applyNumberFormat="1" applyBorder="1"/>
    <xf numFmtId="165" fontId="13" fillId="0" borderId="1" xfId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vertical="center"/>
    </xf>
    <xf numFmtId="165" fontId="0" fillId="6" borderId="1" xfId="1" applyFont="1" applyFill="1" applyBorder="1"/>
    <xf numFmtId="165" fontId="0" fillId="6" borderId="1" xfId="0" applyNumberFormat="1" applyFill="1" applyBorder="1"/>
    <xf numFmtId="165" fontId="0" fillId="7" borderId="1" xfId="1" applyFont="1" applyFill="1" applyBorder="1"/>
    <xf numFmtId="165" fontId="0" fillId="7" borderId="0" xfId="0" applyNumberFormat="1" applyFill="1"/>
    <xf numFmtId="165" fontId="0" fillId="3" borderId="1" xfId="1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42" fontId="14" fillId="0" borderId="0" xfId="1" applyNumberFormat="1" applyFont="1" applyFill="1" applyBorder="1" applyAlignment="1">
      <alignment vertical="top"/>
    </xf>
    <xf numFmtId="165" fontId="14" fillId="0" borderId="3" xfId="1" applyFont="1" applyFill="1" applyBorder="1" applyAlignment="1">
      <alignment horizontal="center" vertical="center"/>
    </xf>
    <xf numFmtId="165" fontId="18" fillId="3" borderId="1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 wrapText="1"/>
    </xf>
    <xf numFmtId="165" fontId="9" fillId="0" borderId="0" xfId="1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0" fillId="0" borderId="8" xfId="1" applyFont="1" applyBorder="1"/>
    <xf numFmtId="165" fontId="9" fillId="0" borderId="0" xfId="0" applyNumberFormat="1" applyFont="1"/>
    <xf numFmtId="165" fontId="18" fillId="0" borderId="1" xfId="1" applyFont="1" applyFill="1" applyBorder="1" applyAlignment="1">
      <alignment horizontal="center" vertical="center"/>
    </xf>
    <xf numFmtId="0" fontId="9" fillId="0" borderId="10" xfId="0" quotePrefix="1" applyFont="1" applyBorder="1" applyAlignment="1">
      <alignment vertical="center"/>
    </xf>
    <xf numFmtId="0" fontId="9" fillId="0" borderId="4" xfId="0" quotePrefix="1" applyFont="1" applyBorder="1" applyAlignment="1">
      <alignment vertical="center"/>
    </xf>
    <xf numFmtId="41" fontId="0" fillId="0" borderId="1" xfId="0" applyNumberFormat="1" applyBorder="1"/>
    <xf numFmtId="165" fontId="8" fillId="0" borderId="0" xfId="0" applyNumberFormat="1" applyFont="1"/>
    <xf numFmtId="0" fontId="8" fillId="0" borderId="0" xfId="0" applyFont="1"/>
    <xf numFmtId="165" fontId="8" fillId="0" borderId="1" xfId="0" applyNumberFormat="1" applyFont="1" applyBorder="1"/>
    <xf numFmtId="42" fontId="14" fillId="0" borderId="1" xfId="0" applyNumberFormat="1" applyFont="1" applyBorder="1" applyAlignment="1">
      <alignment horizontal="left"/>
    </xf>
    <xf numFmtId="42" fontId="14" fillId="0" borderId="1" xfId="0" applyNumberFormat="1" applyFont="1" applyBorder="1" applyAlignment="1">
      <alignment horizontal="center"/>
    </xf>
    <xf numFmtId="42" fontId="14" fillId="3" borderId="1" xfId="0" applyNumberFormat="1" applyFont="1" applyFill="1" applyBorder="1" applyAlignment="1">
      <alignment horizontal="center"/>
    </xf>
    <xf numFmtId="42" fontId="14" fillId="5" borderId="1" xfId="0" applyNumberFormat="1" applyFont="1" applyFill="1" applyBorder="1" applyAlignment="1">
      <alignment horizontal="center"/>
    </xf>
    <xf numFmtId="42" fontId="9" fillId="6" borderId="1" xfId="0" applyNumberFormat="1" applyFont="1" applyFill="1" applyBorder="1"/>
    <xf numFmtId="0" fontId="9" fillId="6" borderId="11" xfId="0" applyFont="1" applyFill="1" applyBorder="1" applyAlignment="1">
      <alignment horizontal="center" vertical="center"/>
    </xf>
    <xf numFmtId="165" fontId="18" fillId="0" borderId="1" xfId="1" applyFont="1" applyBorder="1" applyAlignment="1">
      <alignment vertical="center"/>
    </xf>
    <xf numFmtId="165" fontId="14" fillId="0" borderId="0" xfId="1" applyFont="1"/>
    <xf numFmtId="165" fontId="18" fillId="0" borderId="0" xfId="1" applyFont="1" applyBorder="1" applyAlignment="1"/>
    <xf numFmtId="165" fontId="14" fillId="0" borderId="0" xfId="1" applyFont="1" applyBorder="1" applyAlignment="1">
      <alignment vertical="center"/>
    </xf>
    <xf numFmtId="0" fontId="14" fillId="0" borderId="0" xfId="0" applyFont="1" applyAlignment="1">
      <alignment horizontal="center"/>
    </xf>
    <xf numFmtId="165" fontId="0" fillId="8" borderId="1" xfId="1" applyFont="1" applyFill="1" applyBorder="1"/>
    <xf numFmtId="165" fontId="0" fillId="8" borderId="1" xfId="0" applyNumberFormat="1" applyFill="1" applyBorder="1"/>
    <xf numFmtId="41" fontId="0" fillId="0" borderId="0" xfId="1" applyNumberFormat="1" applyFont="1"/>
    <xf numFmtId="41" fontId="13" fillId="0" borderId="1" xfId="1" applyNumberFormat="1" applyFont="1" applyFill="1" applyBorder="1" applyAlignment="1">
      <alignment horizontal="center" vertical="center"/>
    </xf>
    <xf numFmtId="41" fontId="13" fillId="0" borderId="1" xfId="0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5" fontId="14" fillId="0" borderId="1" xfId="0" applyNumberFormat="1" applyFont="1" applyBorder="1" applyAlignment="1">
      <alignment vertical="center"/>
    </xf>
    <xf numFmtId="165" fontId="14" fillId="0" borderId="1" xfId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horizontal="left" vertical="center"/>
    </xf>
    <xf numFmtId="0" fontId="14" fillId="0" borderId="3" xfId="1" applyNumberFormat="1" applyFont="1" applyFill="1" applyBorder="1" applyAlignment="1">
      <alignment horizontal="left" vertical="top"/>
    </xf>
    <xf numFmtId="0" fontId="14" fillId="0" borderId="1" xfId="1" applyNumberFormat="1" applyFont="1" applyFill="1" applyBorder="1" applyAlignment="1">
      <alignment horizontal="left" vertical="top"/>
    </xf>
    <xf numFmtId="0" fontId="18" fillId="0" borderId="0" xfId="0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14" fillId="0" borderId="1" xfId="1" applyNumberFormat="1" applyFont="1" applyFill="1" applyBorder="1" applyAlignment="1">
      <alignment horizontal="left" vertical="top" wrapText="1"/>
    </xf>
    <xf numFmtId="49" fontId="14" fillId="0" borderId="1" xfId="0" quotePrefix="1" applyNumberFormat="1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right" vertical="center"/>
    </xf>
    <xf numFmtId="165" fontId="14" fillId="0" borderId="1" xfId="0" applyNumberFormat="1" applyFont="1" applyBorder="1" applyAlignment="1">
      <alignment horizontal="center" vertical="center"/>
    </xf>
    <xf numFmtId="41" fontId="14" fillId="0" borderId="1" xfId="1" applyNumberFormat="1" applyFont="1" applyBorder="1"/>
    <xf numFmtId="41" fontId="14" fillId="0" borderId="10" xfId="1" applyNumberFormat="1" applyFont="1" applyBorder="1"/>
    <xf numFmtId="0" fontId="14" fillId="0" borderId="1" xfId="0" applyFont="1" applyBorder="1"/>
    <xf numFmtId="41" fontId="14" fillId="0" borderId="1" xfId="1" applyNumberFormat="1" applyFont="1" applyFill="1" applyBorder="1" applyAlignment="1">
      <alignment vertical="center"/>
    </xf>
    <xf numFmtId="41" fontId="14" fillId="0" borderId="10" xfId="0" applyNumberFormat="1" applyFont="1" applyBorder="1"/>
    <xf numFmtId="0" fontId="18" fillId="0" borderId="1" xfId="0" applyFont="1" applyBorder="1"/>
    <xf numFmtId="41" fontId="0" fillId="0" borderId="1" xfId="0" applyNumberFormat="1" applyBorder="1" applyAlignment="1">
      <alignment horizontal="center" vertical="center" wrapText="1"/>
    </xf>
    <xf numFmtId="165" fontId="0" fillId="0" borderId="1" xfId="1" applyFont="1" applyFill="1" applyBorder="1" applyAlignment="1">
      <alignment horizontal="center" vertical="center"/>
    </xf>
    <xf numFmtId="165" fontId="14" fillId="0" borderId="3" xfId="1" applyFont="1" applyFill="1" applyBorder="1" applyAlignment="1">
      <alignment vertical="center"/>
    </xf>
    <xf numFmtId="165" fontId="14" fillId="0" borderId="3" xfId="1" applyFont="1" applyFill="1" applyBorder="1" applyAlignment="1">
      <alignment horizontal="left" vertical="center"/>
    </xf>
    <xf numFmtId="165" fontId="18" fillId="0" borderId="11" xfId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1" applyFont="1" applyFill="1" applyAlignment="1">
      <alignment horizontal="center"/>
    </xf>
    <xf numFmtId="16" fontId="8" fillId="0" borderId="1" xfId="1" applyNumberFormat="1" applyFont="1" applyFill="1" applyBorder="1" applyAlignment="1"/>
    <xf numFmtId="168" fontId="8" fillId="0" borderId="1" xfId="1" applyNumberFormat="1" applyFont="1" applyFill="1" applyBorder="1" applyAlignment="1"/>
    <xf numFmtId="1" fontId="0" fillId="0" borderId="1" xfId="1" applyNumberFormat="1" applyFont="1" applyBorder="1" applyAlignment="1">
      <alignment horizontal="center"/>
    </xf>
    <xf numFmtId="1" fontId="14" fillId="0" borderId="1" xfId="1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0" fillId="0" borderId="0" xfId="1" applyFont="1" applyBorder="1" applyAlignment="1">
      <alignment vertical="center"/>
    </xf>
    <xf numFmtId="165" fontId="9" fillId="0" borderId="0" xfId="1" applyFont="1" applyAlignment="1"/>
    <xf numFmtId="165" fontId="0" fillId="0" borderId="0" xfId="1" applyFont="1" applyAlignment="1"/>
    <xf numFmtId="49" fontId="0" fillId="0" borderId="1" xfId="0" quotePrefix="1" applyNumberFormat="1" applyBorder="1" applyAlignment="1">
      <alignment horizontal="center" vertical="center"/>
    </xf>
    <xf numFmtId="165" fontId="14" fillId="0" borderId="0" xfId="0" applyNumberFormat="1" applyFont="1"/>
    <xf numFmtId="0" fontId="2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19" fillId="0" borderId="1" xfId="0" applyFont="1" applyBorder="1" applyAlignment="1">
      <alignment horizontal="center" wrapText="1"/>
    </xf>
    <xf numFmtId="49" fontId="14" fillId="0" borderId="1" xfId="0" quotePrefix="1" applyNumberFormat="1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165" fontId="14" fillId="0" borderId="1" xfId="1" applyFont="1" applyBorder="1" applyAlignment="1">
      <alignment horizontal="center" vertical="center"/>
    </xf>
    <xf numFmtId="0" fontId="14" fillId="0" borderId="1" xfId="0" quotePrefix="1" applyFont="1" applyBorder="1"/>
    <xf numFmtId="165" fontId="19" fillId="0" borderId="1" xfId="1" applyFont="1" applyFill="1" applyBorder="1"/>
    <xf numFmtId="165" fontId="19" fillId="0" borderId="1" xfId="1" applyFont="1" applyFill="1" applyBorder="1" applyAlignment="1">
      <alignment vertical="center"/>
    </xf>
    <xf numFmtId="0" fontId="0" fillId="3" borderId="1" xfId="1" applyNumberFormat="1" applyFont="1" applyFill="1" applyBorder="1" applyAlignment="1">
      <alignment horizontal="right"/>
    </xf>
    <xf numFmtId="0" fontId="0" fillId="0" borderId="0" xfId="1" applyNumberFormat="1" applyFont="1" applyFill="1" applyAlignment="1">
      <alignment horizontal="right"/>
    </xf>
    <xf numFmtId="165" fontId="0" fillId="4" borderId="1" xfId="1" applyFont="1" applyFill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1" fontId="12" fillId="0" borderId="13" xfId="0" applyNumberFormat="1" applyFont="1" applyBorder="1" applyAlignment="1">
      <alignment horizontal="left" vertical="center"/>
    </xf>
    <xf numFmtId="0" fontId="9" fillId="0" borderId="2" xfId="0" applyFont="1" applyBorder="1"/>
    <xf numFmtId="0" fontId="0" fillId="0" borderId="6" xfId="0" applyBorder="1"/>
    <xf numFmtId="0" fontId="9" fillId="0" borderId="3" xfId="0" quotePrefix="1" applyFont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165" fontId="12" fillId="0" borderId="1" xfId="1" applyFont="1" applyFill="1" applyBorder="1" applyAlignment="1">
      <alignment horizontal="center" vertical="center"/>
    </xf>
    <xf numFmtId="165" fontId="24" fillId="0" borderId="1" xfId="1" applyFont="1" applyFill="1" applyBorder="1" applyAlignment="1">
      <alignment horizontal="center" vertical="center"/>
    </xf>
    <xf numFmtId="49" fontId="22" fillId="0" borderId="1" xfId="0" quotePrefix="1" applyNumberFormat="1" applyFont="1" applyBorder="1" applyAlignment="1">
      <alignment horizontal="center" vertical="center"/>
    </xf>
    <xf numFmtId="15" fontId="22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1" applyNumberFormat="1" applyFont="1" applyFill="1" applyBorder="1" applyAlignment="1">
      <alignment horizontal="right" vertical="center"/>
    </xf>
    <xf numFmtId="165" fontId="22" fillId="0" borderId="1" xfId="1" applyFont="1" applyFill="1" applyBorder="1" applyAlignment="1">
      <alignment horizontal="center" vertical="center"/>
    </xf>
    <xf numFmtId="165" fontId="25" fillId="0" borderId="1" xfId="1" applyFont="1" applyFill="1" applyBorder="1" applyAlignment="1">
      <alignment horizontal="center" vertical="center"/>
    </xf>
    <xf numFmtId="0" fontId="22" fillId="0" borderId="0" xfId="0" applyFont="1"/>
    <xf numFmtId="0" fontId="26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165" fontId="20" fillId="0" borderId="1" xfId="1" applyFont="1" applyBorder="1" applyAlignment="1">
      <alignment horizontal="center" vertical="center"/>
    </xf>
    <xf numFmtId="0" fontId="19" fillId="5" borderId="1" xfId="0" applyFont="1" applyFill="1" applyBorder="1"/>
    <xf numFmtId="42" fontId="19" fillId="5" borderId="1" xfId="0" applyNumberFormat="1" applyFont="1" applyFill="1" applyBorder="1" applyAlignment="1">
      <alignment horizontal="center"/>
    </xf>
    <xf numFmtId="165" fontId="26" fillId="0" borderId="1" xfId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65" fontId="8" fillId="0" borderId="1" xfId="1" applyFont="1" applyBorder="1" applyAlignment="1">
      <alignment horizontal="center" vertical="center"/>
    </xf>
    <xf numFmtId="165" fontId="9" fillId="4" borderId="1" xfId="1" applyFont="1" applyFill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65" fontId="9" fillId="0" borderId="1" xfId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19" fillId="0" borderId="1" xfId="0" applyFont="1" applyBorder="1" applyAlignment="1">
      <alignment horizontal="center"/>
    </xf>
    <xf numFmtId="0" fontId="14" fillId="4" borderId="1" xfId="1" applyNumberFormat="1" applyFont="1" applyFill="1" applyBorder="1" applyAlignment="1">
      <alignment horizontal="left" vertical="top" wrapText="1"/>
    </xf>
    <xf numFmtId="165" fontId="0" fillId="4" borderId="1" xfId="1" applyFont="1" applyFill="1" applyBorder="1" applyAlignment="1">
      <alignment horizontal="center" vertical="center"/>
    </xf>
    <xf numFmtId="41" fontId="9" fillId="0" borderId="1" xfId="1" applyNumberFormat="1" applyFont="1" applyBorder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Border="1"/>
    <xf numFmtId="0" fontId="19" fillId="0" borderId="1" xfId="0" applyFont="1" applyBorder="1" applyAlignment="1">
      <alignment wrapText="1"/>
    </xf>
    <xf numFmtId="41" fontId="13" fillId="0" borderId="1" xfId="1" applyNumberFormat="1" applyFont="1" applyFill="1" applyBorder="1" applyAlignment="1">
      <alignment horizontal="center" vertical="center" wrapText="1"/>
    </xf>
    <xf numFmtId="0" fontId="19" fillId="0" borderId="1" xfId="0" applyFont="1" applyBorder="1"/>
    <xf numFmtId="165" fontId="14" fillId="4" borderId="0" xfId="1" applyFont="1" applyFill="1" applyAlignment="1"/>
    <xf numFmtId="0" fontId="27" fillId="0" borderId="0" xfId="0" applyFont="1"/>
    <xf numFmtId="41" fontId="0" fillId="0" borderId="1" xfId="1" applyNumberFormat="1" applyFont="1" applyFill="1" applyBorder="1" applyAlignment="1">
      <alignment vertical="center"/>
    </xf>
    <xf numFmtId="15" fontId="0" fillId="0" borderId="10" xfId="0" applyNumberFormat="1" applyBorder="1" applyAlignment="1">
      <alignment vertical="center"/>
    </xf>
    <xf numFmtId="49" fontId="15" fillId="2" borderId="1" xfId="14" applyNumberFormat="1" applyFont="1" applyFill="1" applyBorder="1"/>
    <xf numFmtId="41" fontId="14" fillId="0" borderId="1" xfId="1" applyNumberFormat="1" applyFont="1" applyBorder="1" applyAlignment="1"/>
    <xf numFmtId="165" fontId="14" fillId="0" borderId="1" xfId="1" applyFont="1" applyBorder="1" applyAlignment="1"/>
    <xf numFmtId="165" fontId="0" fillId="0" borderId="1" xfId="1" applyFont="1" applyBorder="1" applyAlignment="1"/>
    <xf numFmtId="0" fontId="0" fillId="0" borderId="1" xfId="0" applyBorder="1" applyAlignment="1">
      <alignment vertical="center"/>
    </xf>
    <xf numFmtId="0" fontId="9" fillId="0" borderId="4" xfId="0" applyFont="1" applyBorder="1"/>
    <xf numFmtId="165" fontId="14" fillId="0" borderId="1" xfId="1" applyFont="1" applyFill="1" applyBorder="1" applyAlignment="1">
      <alignment horizontal="center"/>
    </xf>
    <xf numFmtId="16" fontId="14" fillId="0" borderId="1" xfId="1" applyNumberFormat="1" applyFont="1" applyFill="1" applyBorder="1" applyAlignment="1">
      <alignment vertical="center"/>
    </xf>
    <xf numFmtId="165" fontId="8" fillId="0" borderId="3" xfId="1" applyFont="1" applyFill="1" applyBorder="1" applyAlignment="1">
      <alignment vertical="center"/>
    </xf>
    <xf numFmtId="169" fontId="0" fillId="0" borderId="0" xfId="13" applyNumberFormat="1" applyFont="1"/>
    <xf numFmtId="41" fontId="14" fillId="0" borderId="1" xfId="1" applyNumberFormat="1" applyFont="1" applyBorder="1" applyAlignment="1">
      <alignment horizontal="center"/>
    </xf>
    <xf numFmtId="41" fontId="14" fillId="0" borderId="1" xfId="1" applyNumberFormat="1" applyFont="1" applyFill="1" applyBorder="1" applyAlignment="1">
      <alignment horizontal="center"/>
    </xf>
    <xf numFmtId="165" fontId="9" fillId="0" borderId="1" xfId="1" applyFont="1" applyBorder="1" applyAlignment="1"/>
    <xf numFmtId="49" fontId="15" fillId="2" borderId="1" xfId="3" applyNumberFormat="1" applyFont="1" applyFill="1" applyBorder="1" applyAlignment="1">
      <alignment horizontal="center"/>
    </xf>
    <xf numFmtId="165" fontId="15" fillId="2" borderId="1" xfId="1" applyFont="1" applyFill="1" applyBorder="1" applyAlignment="1">
      <alignment horizontal="center"/>
    </xf>
    <xf numFmtId="41" fontId="0" fillId="0" borderId="1" xfId="1" applyNumberFormat="1" applyFont="1" applyFill="1" applyBorder="1" applyAlignment="1">
      <alignment horizontal="center"/>
    </xf>
    <xf numFmtId="49" fontId="8" fillId="0" borderId="1" xfId="3" applyNumberFormat="1" applyFont="1" applyBorder="1" applyAlignment="1">
      <alignment horizontal="center"/>
    </xf>
    <xf numFmtId="165" fontId="8" fillId="0" borderId="1" xfId="1" applyFont="1" applyFill="1" applyBorder="1" applyAlignment="1">
      <alignment horizontal="center"/>
    </xf>
    <xf numFmtId="165" fontId="15" fillId="0" borderId="1" xfId="1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top"/>
    </xf>
    <xf numFmtId="0" fontId="28" fillId="0" borderId="1" xfId="0" applyFont="1" applyBorder="1" applyAlignment="1">
      <alignment horizontal="left" vertical="top"/>
    </xf>
    <xf numFmtId="0" fontId="28" fillId="0" borderId="0" xfId="0" applyFont="1" applyAlignment="1">
      <alignment horizontal="left"/>
    </xf>
    <xf numFmtId="0" fontId="28" fillId="0" borderId="1" xfId="0" applyFont="1" applyBorder="1"/>
    <xf numFmtId="0" fontId="28" fillId="0" borderId="11" xfId="0" applyFont="1" applyBorder="1" applyAlignment="1">
      <alignment horizontal="left" vertical="top"/>
    </xf>
    <xf numFmtId="165" fontId="28" fillId="9" borderId="1" xfId="1" applyFont="1" applyFill="1" applyBorder="1" applyAlignment="1">
      <alignment vertical="center"/>
    </xf>
    <xf numFmtId="0" fontId="28" fillId="0" borderId="1" xfId="1" applyNumberFormat="1" applyFont="1" applyFill="1" applyBorder="1" applyAlignment="1">
      <alignment vertical="center"/>
    </xf>
    <xf numFmtId="0" fontId="28" fillId="0" borderId="1" xfId="1" applyNumberFormat="1" applyFont="1" applyBorder="1" applyAlignment="1">
      <alignment vertical="center"/>
    </xf>
    <xf numFmtId="0" fontId="28" fillId="0" borderId="1" xfId="0" applyFont="1" applyBorder="1" applyAlignment="1">
      <alignment horizontal="left"/>
    </xf>
    <xf numFmtId="0" fontId="28" fillId="9" borderId="4" xfId="0" applyFont="1" applyFill="1" applyBorder="1" applyAlignment="1">
      <alignment vertical="top"/>
    </xf>
    <xf numFmtId="0" fontId="30" fillId="0" borderId="1" xfId="1" applyNumberFormat="1" applyFont="1" applyBorder="1" applyAlignment="1">
      <alignment vertical="center"/>
    </xf>
    <xf numFmtId="0" fontId="30" fillId="0" borderId="1" xfId="1" applyNumberFormat="1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8" fillId="0" borderId="0" xfId="0" applyFont="1"/>
    <xf numFmtId="0" fontId="28" fillId="0" borderId="1" xfId="0" applyFont="1" applyBorder="1" applyAlignment="1">
      <alignment horizontal="center"/>
    </xf>
    <xf numFmtId="169" fontId="9" fillId="0" borderId="1" xfId="13" applyNumberFormat="1" applyFont="1" applyBorder="1" applyAlignment="1">
      <alignment horizontal="center" vertical="center"/>
    </xf>
    <xf numFmtId="169" fontId="14" fillId="0" borderId="1" xfId="13" applyNumberFormat="1" applyFont="1" applyFill="1" applyBorder="1" applyAlignment="1">
      <alignment vertical="center"/>
    </xf>
    <xf numFmtId="169" fontId="14" fillId="0" borderId="1" xfId="13" applyNumberFormat="1" applyFont="1" applyBorder="1"/>
    <xf numFmtId="169" fontId="8" fillId="0" borderId="1" xfId="13" applyNumberFormat="1" applyFont="1" applyFill="1" applyBorder="1" applyAlignment="1">
      <alignment vertical="center"/>
    </xf>
    <xf numFmtId="169" fontId="0" fillId="0" borderId="1" xfId="13" applyNumberFormat="1" applyFont="1" applyBorder="1" applyAlignment="1"/>
    <xf numFmtId="169" fontId="9" fillId="0" borderId="1" xfId="13" applyNumberFormat="1" applyFont="1" applyBorder="1"/>
    <xf numFmtId="169" fontId="14" fillId="0" borderId="0" xfId="0" applyNumberFormat="1" applyFont="1"/>
    <xf numFmtId="165" fontId="0" fillId="0" borderId="0" xfId="1" applyFont="1" applyFill="1" applyAlignment="1">
      <alignment horizontal="right"/>
    </xf>
    <xf numFmtId="49" fontId="15" fillId="2" borderId="1" xfId="3" applyNumberFormat="1" applyFont="1" applyFill="1" applyBorder="1"/>
    <xf numFmtId="169" fontId="0" fillId="0" borderId="1" xfId="13" applyNumberFormat="1" applyFont="1" applyBorder="1"/>
    <xf numFmtId="165" fontId="0" fillId="0" borderId="1" xfId="1" applyFont="1" applyBorder="1" applyAlignment="1">
      <alignment vertical="center"/>
    </xf>
    <xf numFmtId="41" fontId="9" fillId="0" borderId="1" xfId="2" applyFont="1" applyBorder="1" applyAlignment="1">
      <alignment horizontal="center" vertical="center" wrapText="1"/>
    </xf>
    <xf numFmtId="41" fontId="9" fillId="0" borderId="1" xfId="1" applyNumberFormat="1" applyFont="1" applyBorder="1" applyAlignment="1">
      <alignment horizontal="center" vertical="center" wrapText="1"/>
    </xf>
    <xf numFmtId="41" fontId="9" fillId="0" borderId="1" xfId="1" applyNumberFormat="1" applyFont="1" applyBorder="1"/>
    <xf numFmtId="0" fontId="8" fillId="0" borderId="1" xfId="2" applyNumberFormat="1" applyFont="1" applyBorder="1" applyAlignment="1">
      <alignment horizontal="center" vertical="center" wrapText="1"/>
    </xf>
    <xf numFmtId="41" fontId="8" fillId="0" borderId="1" xfId="1" applyNumberFormat="1" applyFont="1" applyBorder="1"/>
    <xf numFmtId="41" fontId="8" fillId="0" borderId="1" xfId="2" applyFont="1" applyBorder="1" applyAlignment="1">
      <alignment horizontal="left" vertical="center" wrapText="1"/>
    </xf>
    <xf numFmtId="41" fontId="8" fillId="0" borderId="1" xfId="1" applyNumberFormat="1" applyFont="1" applyBorder="1" applyAlignment="1">
      <alignment horizontal="center" vertical="center" wrapText="1"/>
    </xf>
    <xf numFmtId="41" fontId="0" fillId="0" borderId="1" xfId="0" applyNumberFormat="1" applyBorder="1" applyAlignment="1">
      <alignment wrapText="1"/>
    </xf>
    <xf numFmtId="41" fontId="8" fillId="0" borderId="1" xfId="1" applyNumberFormat="1" applyFont="1" applyBorder="1" applyAlignment="1">
      <alignment horizontal="center"/>
    </xf>
    <xf numFmtId="41" fontId="9" fillId="0" borderId="0" xfId="2" applyFont="1" applyBorder="1" applyAlignment="1">
      <alignment horizontal="center" vertical="center"/>
    </xf>
    <xf numFmtId="41" fontId="12" fillId="0" borderId="15" xfId="5" applyNumberFormat="1" applyFont="1" applyBorder="1" applyAlignment="1">
      <alignment horizontal="center" vertical="center"/>
    </xf>
    <xf numFmtId="41" fontId="12" fillId="0" borderId="15" xfId="1" applyNumberFormat="1" applyFont="1" applyFill="1" applyBorder="1" applyAlignment="1">
      <alignment horizontal="center" vertical="center"/>
    </xf>
    <xf numFmtId="41" fontId="1" fillId="0" borderId="1" xfId="1" applyNumberFormat="1" applyFont="1" applyBorder="1" applyAlignment="1">
      <alignment vertical="center"/>
    </xf>
    <xf numFmtId="41" fontId="9" fillId="0" borderId="1" xfId="5" applyNumberFormat="1" applyFont="1" applyBorder="1" applyAlignment="1">
      <alignment horizontal="center"/>
    </xf>
    <xf numFmtId="41" fontId="8" fillId="0" borderId="1" xfId="0" applyNumberFormat="1" applyFont="1" applyBorder="1" applyAlignment="1">
      <alignment wrapText="1"/>
    </xf>
    <xf numFmtId="41" fontId="22" fillId="0" borderId="11" xfId="0" applyNumberFormat="1" applyFont="1" applyBorder="1" applyAlignment="1">
      <alignment horizontal="left" vertical="top"/>
    </xf>
    <xf numFmtId="41" fontId="8" fillId="0" borderId="0" xfId="0" applyNumberFormat="1" applyFont="1"/>
    <xf numFmtId="0" fontId="8" fillId="0" borderId="1" xfId="0" applyFont="1" applyBorder="1"/>
    <xf numFmtId="41" fontId="12" fillId="0" borderId="13" xfId="5" applyNumberFormat="1" applyFont="1" applyBorder="1" applyAlignment="1">
      <alignment horizontal="center" vertical="center"/>
    </xf>
    <xf numFmtId="41" fontId="12" fillId="0" borderId="13" xfId="1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8" fillId="0" borderId="11" xfId="0" applyFont="1" applyBorder="1"/>
    <xf numFmtId="0" fontId="28" fillId="9" borderId="11" xfId="0" applyFont="1" applyFill="1" applyBorder="1"/>
    <xf numFmtId="0" fontId="28" fillId="9" borderId="12" xfId="0" applyFont="1" applyFill="1" applyBorder="1" applyAlignment="1">
      <alignment horizontal="left" vertical="top"/>
    </xf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169" fontId="9" fillId="0" borderId="1" xfId="13" applyNumberFormat="1" applyFont="1" applyBorder="1" applyAlignment="1">
      <alignment horizontal="center"/>
    </xf>
    <xf numFmtId="169" fontId="0" fillId="9" borderId="1" xfId="13" applyNumberFormat="1" applyFont="1" applyFill="1" applyBorder="1"/>
    <xf numFmtId="0" fontId="28" fillId="0" borderId="10" xfId="0" applyFont="1" applyBorder="1" applyAlignment="1">
      <alignment horizontal="left"/>
    </xf>
    <xf numFmtId="0" fontId="28" fillId="0" borderId="1" xfId="0" applyFont="1" applyBorder="1" applyAlignment="1">
      <alignment horizontal="left" vertical="center"/>
    </xf>
    <xf numFmtId="0" fontId="28" fillId="0" borderId="11" xfId="1" applyNumberFormat="1" applyFont="1" applyFill="1" applyBorder="1" applyAlignment="1">
      <alignment vertical="center"/>
    </xf>
    <xf numFmtId="0" fontId="19" fillId="0" borderId="0" xfId="0" applyFont="1"/>
    <xf numFmtId="0" fontId="31" fillId="0" borderId="9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6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0" fillId="0" borderId="15" xfId="0" applyBorder="1"/>
    <xf numFmtId="169" fontId="0" fillId="0" borderId="15" xfId="13" applyNumberFormat="1" applyFont="1" applyBorder="1"/>
    <xf numFmtId="0" fontId="0" fillId="0" borderId="16" xfId="0" applyBorder="1"/>
    <xf numFmtId="169" fontId="0" fillId="0" borderId="16" xfId="13" applyNumberFormat="1" applyFont="1" applyBorder="1"/>
    <xf numFmtId="0" fontId="30" fillId="10" borderId="1" xfId="1" applyNumberFormat="1" applyFont="1" applyFill="1" applyBorder="1" applyAlignment="1">
      <alignment vertical="center"/>
    </xf>
    <xf numFmtId="0" fontId="28" fillId="10" borderId="11" xfId="0" applyFont="1" applyFill="1" applyBorder="1" applyAlignment="1">
      <alignment horizontal="left" vertical="top"/>
    </xf>
    <xf numFmtId="169" fontId="0" fillId="10" borderId="1" xfId="13" applyNumberFormat="1" applyFont="1" applyFill="1" applyBorder="1"/>
    <xf numFmtId="0" fontId="29" fillId="0" borderId="0" xfId="0" applyFont="1" applyAlignment="1">
      <alignment horizontal="left"/>
    </xf>
    <xf numFmtId="169" fontId="9" fillId="0" borderId="0" xfId="13" applyNumberFormat="1" applyFont="1"/>
    <xf numFmtId="0" fontId="32" fillId="0" borderId="0" xfId="0" applyFont="1"/>
    <xf numFmtId="41" fontId="9" fillId="0" borderId="10" xfId="0" applyNumberFormat="1" applyFont="1" applyBorder="1" applyAlignment="1">
      <alignment horizontal="center" vertical="center"/>
    </xf>
    <xf numFmtId="41" fontId="9" fillId="0" borderId="4" xfId="0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horizontal="center" vertical="center"/>
    </xf>
    <xf numFmtId="41" fontId="10" fillId="0" borderId="0" xfId="2" applyFont="1" applyBorder="1" applyAlignment="1">
      <alignment vertical="center" wrapText="1"/>
    </xf>
    <xf numFmtId="41" fontId="10" fillId="0" borderId="2" xfId="2" applyFont="1" applyBorder="1" applyAlignment="1">
      <alignment vertical="center" wrapText="1"/>
    </xf>
    <xf numFmtId="41" fontId="10" fillId="0" borderId="2" xfId="2" applyFont="1" applyBorder="1" applyAlignment="1">
      <alignment horizontal="left" vertical="center" wrapText="1"/>
    </xf>
    <xf numFmtId="16" fontId="8" fillId="0" borderId="1" xfId="2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169" fontId="12" fillId="0" borderId="0" xfId="13" applyNumberFormat="1" applyFont="1" applyAlignment="1">
      <alignment horizontal="center"/>
    </xf>
    <xf numFmtId="0" fontId="22" fillId="0" borderId="0" xfId="0" applyFont="1" applyAlignment="1">
      <alignment horizontal="center" vertical="top"/>
    </xf>
    <xf numFmtId="0" fontId="28" fillId="0" borderId="0" xfId="0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69" fontId="0" fillId="0" borderId="0" xfId="13" applyNumberFormat="1" applyFont="1" applyAlignment="1">
      <alignment horizontal="center" vertical="center"/>
    </xf>
    <xf numFmtId="169" fontId="0" fillId="0" borderId="0" xfId="13" applyNumberFormat="1" applyFont="1" applyFill="1"/>
    <xf numFmtId="169" fontId="19" fillId="0" borderId="0" xfId="13" applyNumberFormat="1" applyFont="1"/>
    <xf numFmtId="169" fontId="0" fillId="0" borderId="0" xfId="13" applyNumberFormat="1" applyFont="1" applyAlignment="1">
      <alignment vertical="center"/>
    </xf>
    <xf numFmtId="169" fontId="19" fillId="0" borderId="0" xfId="13" applyNumberFormat="1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9" fontId="14" fillId="0" borderId="0" xfId="13" applyNumberFormat="1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28" fillId="11" borderId="0" xfId="0" applyFont="1" applyFill="1" applyAlignment="1">
      <alignment horizontal="left"/>
    </xf>
    <xf numFmtId="0" fontId="28" fillId="11" borderId="0" xfId="0" applyFont="1" applyFill="1"/>
    <xf numFmtId="169" fontId="0" fillId="11" borderId="0" xfId="13" applyNumberFormat="1" applyFont="1" applyFill="1"/>
    <xf numFmtId="0" fontId="29" fillId="0" borderId="0" xfId="0" applyFont="1" applyFill="1" applyBorder="1" applyAlignment="1">
      <alignment horizontal="left"/>
    </xf>
    <xf numFmtId="169" fontId="0" fillId="0" borderId="0" xfId="13" applyNumberFormat="1" applyFont="1" applyAlignment="1">
      <alignment horizontal="center"/>
    </xf>
    <xf numFmtId="0" fontId="28" fillId="0" borderId="0" xfId="0" applyFont="1" applyBorder="1" applyAlignment="1">
      <alignment horizontal="left"/>
    </xf>
    <xf numFmtId="169" fontId="0" fillId="0" borderId="0" xfId="13" applyNumberFormat="1" applyFont="1" applyBorder="1"/>
    <xf numFmtId="0" fontId="0" fillId="0" borderId="13" xfId="0" applyBorder="1"/>
    <xf numFmtId="169" fontId="0" fillId="0" borderId="13" xfId="13" applyNumberFormat="1" applyFont="1" applyBorder="1"/>
    <xf numFmtId="0" fontId="0" fillId="0" borderId="0" xfId="0" applyBorder="1"/>
    <xf numFmtId="0" fontId="9" fillId="0" borderId="1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0" fillId="0" borderId="1" xfId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41" fontId="9" fillId="0" borderId="10" xfId="2" applyFont="1" applyBorder="1" applyAlignment="1">
      <alignment horizontal="center" vertical="center" wrapText="1"/>
    </xf>
    <xf numFmtId="41" fontId="9" fillId="0" borderId="4" xfId="2" applyFont="1" applyBorder="1" applyAlignment="1">
      <alignment horizontal="center" vertical="center" wrapText="1"/>
    </xf>
    <xf numFmtId="41" fontId="9" fillId="0" borderId="3" xfId="2" applyFont="1" applyBorder="1" applyAlignment="1">
      <alignment horizontal="center" vertical="center" wrapText="1"/>
    </xf>
    <xf numFmtId="41" fontId="9" fillId="0" borderId="10" xfId="2" applyFont="1" applyBorder="1" applyAlignment="1">
      <alignment horizontal="center" vertical="center"/>
    </xf>
    <xf numFmtId="41" fontId="9" fillId="0" borderId="4" xfId="2" applyFont="1" applyBorder="1" applyAlignment="1">
      <alignment horizontal="center" vertical="center"/>
    </xf>
    <xf numFmtId="41" fontId="9" fillId="0" borderId="3" xfId="2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/>
    </xf>
    <xf numFmtId="165" fontId="9" fillId="0" borderId="1" xfId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4" borderId="1" xfId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5" fontId="14" fillId="0" borderId="1" xfId="1" applyFont="1" applyFill="1" applyBorder="1" applyAlignment="1">
      <alignment horizontal="center"/>
    </xf>
    <xf numFmtId="165" fontId="18" fillId="4" borderId="1" xfId="1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165" fontId="18" fillId="0" borderId="1" xfId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5" fontId="14" fillId="4" borderId="1" xfId="1" applyFont="1" applyFill="1" applyBorder="1" applyAlignment="1">
      <alignment horizontal="center"/>
    </xf>
    <xf numFmtId="165" fontId="14" fillId="4" borderId="1" xfId="1" applyFont="1" applyFill="1" applyBorder="1" applyAlignment="1">
      <alignment horizontal="center" vertical="center"/>
    </xf>
    <xf numFmtId="165" fontId="9" fillId="0" borderId="1" xfId="1" applyFont="1" applyBorder="1" applyAlignment="1">
      <alignment horizontal="center" vertical="center" wrapText="1"/>
    </xf>
    <xf numFmtId="165" fontId="9" fillId="0" borderId="10" xfId="1" applyFont="1" applyBorder="1" applyAlignment="1">
      <alignment horizontal="center" vertical="center"/>
    </xf>
    <xf numFmtId="165" fontId="9" fillId="0" borderId="3" xfId="1" applyFont="1" applyBorder="1" applyAlignment="1">
      <alignment horizontal="center" vertical="center"/>
    </xf>
    <xf numFmtId="165" fontId="18" fillId="0" borderId="11" xfId="1" applyFont="1" applyBorder="1" applyAlignment="1">
      <alignment horizontal="center" vertical="center"/>
    </xf>
    <xf numFmtId="165" fontId="18" fillId="0" borderId="8" xfId="1" applyFont="1" applyBorder="1" applyAlignment="1">
      <alignment horizontal="center" vertical="center"/>
    </xf>
    <xf numFmtId="165" fontId="18" fillId="0" borderId="7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9" borderId="7" xfId="0" applyFont="1" applyFill="1" applyBorder="1" applyAlignment="1">
      <alignment horizontal="center"/>
    </xf>
    <xf numFmtId="0" fontId="28" fillId="0" borderId="10" xfId="0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8" fillId="0" borderId="10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/>
    </xf>
    <xf numFmtId="0" fontId="29" fillId="0" borderId="11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8" fillId="0" borderId="5" xfId="0" applyFont="1" applyBorder="1" applyAlignment="1">
      <alignment horizontal="left" vertical="center"/>
    </xf>
    <xf numFmtId="0" fontId="28" fillId="0" borderId="14" xfId="0" applyFont="1" applyBorder="1" applyAlignment="1">
      <alignment horizontal="left" vertical="center"/>
    </xf>
    <xf numFmtId="0" fontId="0" fillId="9" borderId="7" xfId="0" applyFill="1" applyBorder="1" applyAlignment="1">
      <alignment horizontal="center"/>
    </xf>
    <xf numFmtId="0" fontId="28" fillId="9" borderId="11" xfId="0" applyFont="1" applyFill="1" applyBorder="1" applyAlignment="1">
      <alignment horizontal="center"/>
    </xf>
    <xf numFmtId="0" fontId="28" fillId="0" borderId="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169" fontId="0" fillId="0" borderId="0" xfId="13" applyNumberFormat="1" applyFont="1" applyAlignment="1">
      <alignment horizontal="center" vertical="center"/>
    </xf>
    <xf numFmtId="42" fontId="18" fillId="4" borderId="12" xfId="1" applyNumberFormat="1" applyFont="1" applyFill="1" applyBorder="1" applyAlignment="1">
      <alignment horizontal="center"/>
    </xf>
    <xf numFmtId="42" fontId="18" fillId="4" borderId="5" xfId="1" applyNumberFormat="1" applyFont="1" applyFill="1" applyBorder="1" applyAlignment="1">
      <alignment horizontal="center"/>
    </xf>
    <xf numFmtId="42" fontId="18" fillId="4" borderId="6" xfId="1" applyNumberFormat="1" applyFont="1" applyFill="1" applyBorder="1" applyAlignment="1">
      <alignment horizontal="center"/>
    </xf>
    <xf numFmtId="42" fontId="18" fillId="4" borderId="14" xfId="1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42" fontId="9" fillId="0" borderId="11" xfId="0" applyNumberFormat="1" applyFont="1" applyBorder="1" applyAlignment="1">
      <alignment horizontal="center" wrapText="1"/>
    </xf>
    <xf numFmtId="42" fontId="9" fillId="0" borderId="8" xfId="0" applyNumberFormat="1" applyFont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42" fontId="9" fillId="0" borderId="11" xfId="0" applyNumberFormat="1" applyFont="1" applyBorder="1" applyAlignment="1">
      <alignment horizontal="center" vertical="center"/>
    </xf>
    <xf numFmtId="42" fontId="9" fillId="0" borderId="8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</cellXfs>
  <cellStyles count="15">
    <cellStyle name="Comma" xfId="13" builtinId="3"/>
    <cellStyle name="Comma [0]" xfId="1" builtinId="6"/>
    <cellStyle name="Comma [0] 15" xfId="2"/>
    <cellStyle name="Currency 2" xfId="9"/>
    <cellStyle name="Normal" xfId="0" builtinId="0"/>
    <cellStyle name="Normal 10" xfId="12"/>
    <cellStyle name="Normal 2" xfId="4"/>
    <cellStyle name="Normal 3" xfId="5"/>
    <cellStyle name="Normal 4" xfId="6"/>
    <cellStyle name="Normal 5" xfId="7"/>
    <cellStyle name="Normal 6" xfId="8"/>
    <cellStyle name="Normal 7" xfId="10"/>
    <cellStyle name="Normal 8" xfId="3"/>
    <cellStyle name="Normal 8 2" xfId="14"/>
    <cellStyle name="Normal 9" xf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ed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</sheetNames>
    <sheetDataSet>
      <sheetData sheetId="0">
        <row r="5">
          <cell r="F5">
            <v>406667821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n.a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02"/>
  <sheetViews>
    <sheetView zoomScaleNormal="100" workbookViewId="0">
      <pane ySplit="1" topLeftCell="A583" activePane="bottomLeft" state="frozen"/>
      <selection activeCell="B1" sqref="B1"/>
      <selection pane="bottomLeft" activeCell="E594" sqref="E594"/>
    </sheetView>
  </sheetViews>
  <sheetFormatPr defaultRowHeight="15" x14ac:dyDescent="0.25"/>
  <cols>
    <col min="1" max="1" width="9.7109375" bestFit="1" customWidth="1"/>
    <col min="2" max="2" width="62" bestFit="1" customWidth="1"/>
    <col min="3" max="4" width="12.5703125" style="67" bestFit="1" customWidth="1"/>
    <col min="5" max="5" width="12.5703125" bestFit="1" customWidth="1"/>
    <col min="6" max="6" width="12.5703125" style="64" bestFit="1" customWidth="1"/>
    <col min="7" max="7" width="11.5703125" style="67" bestFit="1" customWidth="1"/>
    <col min="8" max="8" width="11.7109375" style="67" customWidth="1"/>
    <col min="9" max="9" width="11.5703125" style="67" bestFit="1" customWidth="1"/>
    <col min="10" max="11" width="12.5703125" style="67" bestFit="1" customWidth="1"/>
    <col min="12" max="12" width="18.28515625" customWidth="1"/>
    <col min="14" max="14" width="12.5703125" bestFit="1" customWidth="1"/>
  </cols>
  <sheetData>
    <row r="1" spans="1:23" s="118" customFormat="1" ht="15" customHeight="1" x14ac:dyDescent="0.25">
      <c r="A1" s="97"/>
      <c r="B1" s="24" t="s">
        <v>283</v>
      </c>
      <c r="C1" s="41" t="s">
        <v>120</v>
      </c>
      <c r="D1" s="41">
        <v>28767081</v>
      </c>
      <c r="E1" s="41" t="s">
        <v>119</v>
      </c>
      <c r="F1" s="115" t="s">
        <v>173</v>
      </c>
      <c r="G1" s="41" t="s">
        <v>0</v>
      </c>
      <c r="H1" s="41" t="s">
        <v>1</v>
      </c>
      <c r="I1" s="41" t="s">
        <v>2</v>
      </c>
      <c r="J1" s="41" t="s">
        <v>174</v>
      </c>
      <c r="K1" s="41" t="s">
        <v>3</v>
      </c>
      <c r="L1" s="116"/>
      <c r="M1" s="116"/>
      <c r="N1" s="116"/>
      <c r="O1" s="116"/>
      <c r="P1" s="116"/>
      <c r="Q1" s="116"/>
      <c r="R1" s="117"/>
      <c r="S1" s="117"/>
      <c r="T1" s="116"/>
      <c r="U1" s="116"/>
      <c r="V1" s="116"/>
      <c r="W1" s="116"/>
    </row>
    <row r="2" spans="1:23" s="5" customFormat="1" ht="15" customHeight="1" x14ac:dyDescent="0.25">
      <c r="A2" s="100">
        <v>45292</v>
      </c>
      <c r="B2" s="51" t="s">
        <v>474</v>
      </c>
      <c r="C2" s="104">
        <v>-140000</v>
      </c>
      <c r="D2" s="56">
        <f>SUM(D1,C2)</f>
        <v>28627081</v>
      </c>
      <c r="E2" s="36" t="s">
        <v>3</v>
      </c>
      <c r="F2" s="68"/>
      <c r="G2" s="65"/>
      <c r="H2" s="65"/>
      <c r="I2" s="65"/>
      <c r="J2" s="65"/>
      <c r="K2" s="65">
        <f>C2</f>
        <v>-140000</v>
      </c>
      <c r="L2" s="2"/>
      <c r="M2" s="2"/>
      <c r="N2" s="2"/>
      <c r="O2" s="2"/>
      <c r="P2" s="2"/>
      <c r="Q2" s="2"/>
      <c r="R2" s="3"/>
      <c r="S2" s="3"/>
      <c r="T2" s="2"/>
      <c r="U2" s="2"/>
      <c r="V2" s="4"/>
      <c r="W2" s="4"/>
    </row>
    <row r="3" spans="1:23" s="5" customFormat="1" ht="15" customHeight="1" x14ac:dyDescent="0.25">
      <c r="B3" s="51" t="s">
        <v>475</v>
      </c>
      <c r="C3" s="104">
        <v>-209000</v>
      </c>
      <c r="D3" s="56">
        <f t="shared" ref="D3:D66" si="0">SUM(D2,C3)</f>
        <v>28418081</v>
      </c>
      <c r="E3" s="36" t="s">
        <v>3</v>
      </c>
      <c r="F3" s="68"/>
      <c r="G3" s="65"/>
      <c r="H3" s="65"/>
      <c r="I3" s="65"/>
      <c r="J3" s="65"/>
      <c r="K3" s="65">
        <f>C3</f>
        <v>-209000</v>
      </c>
      <c r="L3" s="2"/>
      <c r="M3" s="2"/>
      <c r="N3" s="2"/>
      <c r="O3" s="2"/>
      <c r="P3" s="2"/>
      <c r="Q3" s="2"/>
      <c r="R3" s="3"/>
      <c r="S3" s="3"/>
      <c r="T3" s="2"/>
      <c r="U3" s="2"/>
      <c r="V3" s="4"/>
      <c r="W3" s="4"/>
    </row>
    <row r="4" spans="1:23" s="5" customFormat="1" ht="15" customHeight="1" x14ac:dyDescent="0.25">
      <c r="A4" s="100"/>
      <c r="B4" s="51" t="s">
        <v>476</v>
      </c>
      <c r="C4" s="104">
        <v>1320000</v>
      </c>
      <c r="D4" s="56">
        <f t="shared" si="0"/>
        <v>29738081</v>
      </c>
      <c r="E4" s="36" t="s">
        <v>233</v>
      </c>
      <c r="F4" s="68">
        <f>C4</f>
        <v>1320000</v>
      </c>
      <c r="G4" s="65"/>
      <c r="H4" s="65"/>
      <c r="I4" s="65"/>
      <c r="J4" s="65"/>
      <c r="K4" s="65"/>
      <c r="L4" s="2"/>
      <c r="M4" s="2"/>
      <c r="N4" s="2"/>
      <c r="O4" s="2"/>
      <c r="P4" s="2"/>
      <c r="Q4" s="2"/>
      <c r="R4" s="3"/>
      <c r="S4" s="3"/>
      <c r="T4" s="2"/>
      <c r="U4" s="2"/>
      <c r="V4" s="4"/>
      <c r="W4" s="4"/>
    </row>
    <row r="5" spans="1:23" s="5" customFormat="1" ht="15" customHeight="1" x14ac:dyDescent="0.25">
      <c r="A5" s="100"/>
      <c r="B5" s="51" t="s">
        <v>477</v>
      </c>
      <c r="C5" s="104">
        <v>-874088</v>
      </c>
      <c r="D5" s="56">
        <f t="shared" si="0"/>
        <v>28863993</v>
      </c>
      <c r="E5" s="36" t="s">
        <v>3</v>
      </c>
      <c r="F5" s="68"/>
      <c r="G5" s="65"/>
      <c r="H5" s="65"/>
      <c r="I5" s="65"/>
      <c r="J5" s="65"/>
      <c r="K5" s="65">
        <f t="shared" ref="K5:K11" si="1">C5</f>
        <v>-874088</v>
      </c>
      <c r="L5" s="2"/>
      <c r="M5" s="2"/>
      <c r="N5" s="2"/>
      <c r="O5" s="2"/>
      <c r="P5" s="2"/>
      <c r="Q5" s="2"/>
      <c r="R5" s="3"/>
      <c r="S5" s="3"/>
      <c r="T5" s="2"/>
      <c r="U5" s="2"/>
      <c r="V5" s="4"/>
      <c r="W5" s="4"/>
    </row>
    <row r="6" spans="1:23" s="5" customFormat="1" ht="15" customHeight="1" x14ac:dyDescent="0.25">
      <c r="A6" s="100"/>
      <c r="B6" s="51" t="s">
        <v>478</v>
      </c>
      <c r="C6" s="104">
        <v>-1908459</v>
      </c>
      <c r="D6" s="56">
        <f t="shared" si="0"/>
        <v>26955534</v>
      </c>
      <c r="E6" s="36" t="s">
        <v>3</v>
      </c>
      <c r="F6" s="68"/>
      <c r="G6" s="65"/>
      <c r="H6" s="65"/>
      <c r="I6" s="65"/>
      <c r="J6" s="65"/>
      <c r="K6" s="65">
        <f t="shared" si="1"/>
        <v>-1908459</v>
      </c>
      <c r="L6" s="2"/>
      <c r="M6" s="2"/>
      <c r="N6" s="2"/>
      <c r="O6" s="2"/>
      <c r="P6" s="2"/>
      <c r="Q6" s="2"/>
      <c r="R6" s="3"/>
      <c r="S6" s="3"/>
      <c r="T6" s="2"/>
      <c r="U6" s="2"/>
      <c r="V6" s="4"/>
      <c r="W6" s="4"/>
    </row>
    <row r="7" spans="1:23" s="5" customFormat="1" ht="15" customHeight="1" x14ac:dyDescent="0.25">
      <c r="A7" s="6"/>
      <c r="B7" s="51" t="s">
        <v>479</v>
      </c>
      <c r="C7" s="104">
        <v>-1028610</v>
      </c>
      <c r="D7" s="56">
        <f t="shared" si="0"/>
        <v>25926924</v>
      </c>
      <c r="E7" s="36" t="s">
        <v>3</v>
      </c>
      <c r="F7" s="68"/>
      <c r="G7" s="65"/>
      <c r="H7" s="65"/>
      <c r="I7" s="65"/>
      <c r="J7" s="65"/>
      <c r="K7" s="65">
        <f t="shared" si="1"/>
        <v>-1028610</v>
      </c>
      <c r="L7" s="2"/>
      <c r="M7" s="2"/>
      <c r="N7" s="2"/>
      <c r="O7" s="2"/>
      <c r="P7" s="2"/>
      <c r="Q7" s="2"/>
      <c r="R7" s="3"/>
      <c r="S7" s="3"/>
      <c r="T7" s="2"/>
      <c r="U7" s="2"/>
      <c r="V7" s="4"/>
      <c r="W7" s="4"/>
    </row>
    <row r="8" spans="1:23" s="5" customFormat="1" ht="15" customHeight="1" x14ac:dyDescent="0.25">
      <c r="A8" s="100"/>
      <c r="B8" s="178" t="s">
        <v>166</v>
      </c>
      <c r="C8" s="104">
        <v>-11000</v>
      </c>
      <c r="D8" s="56">
        <f t="shared" si="0"/>
        <v>25915924</v>
      </c>
      <c r="E8" s="36" t="s">
        <v>3</v>
      </c>
      <c r="F8" s="68"/>
      <c r="G8" s="65"/>
      <c r="H8" s="65"/>
      <c r="I8" s="65"/>
      <c r="J8" s="65"/>
      <c r="K8" s="65">
        <f t="shared" si="1"/>
        <v>-11000</v>
      </c>
      <c r="L8" s="2"/>
      <c r="M8" s="2"/>
      <c r="N8" s="2"/>
      <c r="O8" s="2"/>
      <c r="P8" s="2"/>
      <c r="Q8" s="2"/>
      <c r="R8" s="3"/>
      <c r="S8" s="3"/>
      <c r="T8" s="2"/>
      <c r="U8" s="2"/>
      <c r="V8" s="4"/>
      <c r="W8" s="4"/>
    </row>
    <row r="9" spans="1:23" s="5" customFormat="1" ht="15" customHeight="1" x14ac:dyDescent="0.25">
      <c r="B9" s="51" t="s">
        <v>488</v>
      </c>
      <c r="C9" s="104">
        <v>-65000</v>
      </c>
      <c r="D9" s="56">
        <f t="shared" si="0"/>
        <v>25850924</v>
      </c>
      <c r="E9" s="36" t="s">
        <v>3</v>
      </c>
      <c r="F9" s="68"/>
      <c r="G9" s="65"/>
      <c r="H9" s="65"/>
      <c r="I9" s="65"/>
      <c r="J9" s="65"/>
      <c r="K9" s="65">
        <f t="shared" si="1"/>
        <v>-65000</v>
      </c>
      <c r="L9" s="2"/>
      <c r="M9" s="2"/>
      <c r="N9" s="2"/>
      <c r="O9" s="2"/>
      <c r="P9" s="2"/>
      <c r="Q9" s="2"/>
      <c r="R9" s="3"/>
      <c r="S9" s="3"/>
      <c r="T9" s="2"/>
      <c r="U9" s="2"/>
      <c r="V9" s="4"/>
      <c r="W9" s="4"/>
    </row>
    <row r="10" spans="1:23" s="5" customFormat="1" ht="15" customHeight="1" x14ac:dyDescent="0.25">
      <c r="A10" s="100"/>
      <c r="B10" s="51" t="s">
        <v>461</v>
      </c>
      <c r="C10" s="104">
        <v>-202000</v>
      </c>
      <c r="D10" s="56">
        <f t="shared" si="0"/>
        <v>25648924</v>
      </c>
      <c r="E10" s="36" t="s">
        <v>3</v>
      </c>
      <c r="F10" s="68"/>
      <c r="G10" s="65"/>
      <c r="H10" s="65"/>
      <c r="I10" s="65"/>
      <c r="J10" s="65"/>
      <c r="K10" s="65">
        <f t="shared" si="1"/>
        <v>-202000</v>
      </c>
      <c r="L10" s="2"/>
      <c r="M10" s="2"/>
      <c r="N10" s="2"/>
      <c r="O10" s="2"/>
      <c r="P10" s="2"/>
      <c r="Q10" s="2"/>
      <c r="R10" s="3"/>
      <c r="S10" s="3"/>
      <c r="T10" s="2"/>
      <c r="U10" s="2"/>
      <c r="V10" s="4"/>
      <c r="W10" s="4"/>
    </row>
    <row r="11" spans="1:23" s="5" customFormat="1" ht="15" customHeight="1" x14ac:dyDescent="0.25">
      <c r="A11" s="100"/>
      <c r="B11" s="51" t="s">
        <v>481</v>
      </c>
      <c r="C11" s="104">
        <v>-345000</v>
      </c>
      <c r="D11" s="56">
        <f t="shared" si="0"/>
        <v>25303924</v>
      </c>
      <c r="E11" s="36" t="s">
        <v>3</v>
      </c>
      <c r="F11" s="68"/>
      <c r="G11" s="65"/>
      <c r="H11" s="65"/>
      <c r="I11" s="65"/>
      <c r="J11" s="65"/>
      <c r="K11" s="65">
        <f t="shared" si="1"/>
        <v>-345000</v>
      </c>
      <c r="L11" s="2"/>
      <c r="M11" s="2"/>
      <c r="N11" s="2"/>
      <c r="O11" s="2"/>
      <c r="P11" s="2"/>
      <c r="Q11" s="2"/>
      <c r="R11" s="3"/>
      <c r="S11" s="3"/>
      <c r="T11" s="2"/>
      <c r="U11" s="2"/>
      <c r="V11" s="4"/>
      <c r="W11" s="4"/>
    </row>
    <row r="12" spans="1:23" s="5" customFormat="1" ht="15" customHeight="1" x14ac:dyDescent="0.25">
      <c r="A12" s="100"/>
      <c r="B12" s="51" t="s">
        <v>482</v>
      </c>
      <c r="C12" s="104"/>
      <c r="D12" s="56">
        <f t="shared" si="0"/>
        <v>25303924</v>
      </c>
      <c r="E12" s="36" t="s">
        <v>59</v>
      </c>
      <c r="F12" s="68"/>
      <c r="G12" s="65"/>
      <c r="H12" s="65"/>
      <c r="I12" s="65"/>
      <c r="J12" s="65"/>
      <c r="K12" s="65"/>
      <c r="L12" s="2"/>
      <c r="M12" s="2"/>
      <c r="N12" s="2"/>
      <c r="O12" s="2"/>
      <c r="P12" s="2"/>
      <c r="Q12" s="2"/>
      <c r="R12" s="3"/>
      <c r="S12" s="3"/>
      <c r="T12" s="2"/>
      <c r="U12" s="2"/>
      <c r="V12" s="4"/>
      <c r="W12" s="4"/>
    </row>
    <row r="13" spans="1:23" s="5" customFormat="1" ht="15" customHeight="1" x14ac:dyDescent="0.25">
      <c r="B13" s="51" t="s">
        <v>468</v>
      </c>
      <c r="C13" s="104">
        <v>-2740000</v>
      </c>
      <c r="D13" s="56">
        <f t="shared" si="0"/>
        <v>22563924</v>
      </c>
      <c r="E13" s="36" t="s">
        <v>3</v>
      </c>
      <c r="F13" s="68"/>
      <c r="G13" s="65"/>
      <c r="H13" s="65"/>
      <c r="I13" s="65"/>
      <c r="J13" s="65"/>
      <c r="K13" s="65">
        <f>C13</f>
        <v>-2740000</v>
      </c>
      <c r="L13" s="2"/>
      <c r="M13" s="2"/>
      <c r="N13" s="2"/>
      <c r="O13" s="2"/>
      <c r="P13" s="2"/>
      <c r="Q13" s="2"/>
      <c r="R13" s="3"/>
      <c r="S13" s="3"/>
      <c r="T13" s="2"/>
      <c r="U13" s="2"/>
      <c r="V13" s="4"/>
      <c r="W13" s="4"/>
    </row>
    <row r="14" spans="1:23" s="5" customFormat="1" ht="15" customHeight="1" x14ac:dyDescent="0.25">
      <c r="A14" s="100"/>
      <c r="B14" s="51" t="s">
        <v>483</v>
      </c>
      <c r="C14" s="104"/>
      <c r="D14" s="56">
        <f t="shared" si="0"/>
        <v>22563924</v>
      </c>
      <c r="E14" s="36" t="s">
        <v>3</v>
      </c>
      <c r="F14" s="68"/>
      <c r="G14" s="65"/>
      <c r="H14" s="65"/>
      <c r="I14" s="65"/>
      <c r="J14" s="65"/>
      <c r="K14" s="65"/>
      <c r="L14" s="2"/>
      <c r="M14" s="2"/>
      <c r="N14" s="2"/>
      <c r="O14" s="2"/>
      <c r="P14" s="2"/>
      <c r="Q14" s="2"/>
      <c r="R14" s="3"/>
      <c r="S14" s="3"/>
      <c r="T14" s="2"/>
      <c r="U14" s="2"/>
      <c r="V14" s="4"/>
      <c r="W14" s="4"/>
    </row>
    <row r="15" spans="1:23" s="5" customFormat="1" ht="15" customHeight="1" x14ac:dyDescent="0.25">
      <c r="A15" s="6"/>
      <c r="B15" s="51" t="s">
        <v>250</v>
      </c>
      <c r="C15" s="104">
        <v>-850000</v>
      </c>
      <c r="D15" s="56">
        <f t="shared" si="0"/>
        <v>21713924</v>
      </c>
      <c r="E15" s="36" t="s">
        <v>3</v>
      </c>
      <c r="F15" s="68"/>
      <c r="G15" s="65"/>
      <c r="H15" s="65"/>
      <c r="I15" s="65"/>
      <c r="J15" s="65"/>
      <c r="K15" s="65">
        <f>C15</f>
        <v>-850000</v>
      </c>
      <c r="L15" s="2"/>
      <c r="M15" s="2"/>
      <c r="N15" s="2"/>
      <c r="O15" s="2"/>
      <c r="P15" s="2"/>
      <c r="Q15" s="2"/>
      <c r="R15" s="3"/>
      <c r="S15" s="3"/>
      <c r="T15" s="2"/>
      <c r="U15" s="2"/>
      <c r="V15" s="4"/>
      <c r="W15" s="4"/>
    </row>
    <row r="16" spans="1:23" s="5" customFormat="1" ht="15" customHeight="1" x14ac:dyDescent="0.25">
      <c r="A16" s="100"/>
      <c r="B16" s="51" t="s">
        <v>484</v>
      </c>
      <c r="C16" s="104"/>
      <c r="D16" s="56">
        <f t="shared" si="0"/>
        <v>21713924</v>
      </c>
      <c r="E16" s="36" t="s">
        <v>2</v>
      </c>
      <c r="F16" s="68"/>
      <c r="G16" s="65"/>
      <c r="H16" s="65"/>
      <c r="I16" s="65"/>
      <c r="J16" s="65"/>
      <c r="K16" s="65"/>
      <c r="L16" s="2"/>
      <c r="M16" s="2"/>
      <c r="N16" s="2"/>
      <c r="O16" s="2"/>
      <c r="P16" s="2"/>
      <c r="Q16" s="2"/>
      <c r="R16" s="3"/>
      <c r="S16" s="3"/>
      <c r="T16" s="2"/>
      <c r="U16" s="2"/>
      <c r="V16" s="4"/>
      <c r="W16" s="4"/>
    </row>
    <row r="17" spans="1:23" s="5" customFormat="1" ht="15" customHeight="1" x14ac:dyDescent="0.25">
      <c r="A17" s="100"/>
      <c r="B17" s="184" t="s">
        <v>485</v>
      </c>
      <c r="C17" s="104">
        <v>50000</v>
      </c>
      <c r="D17" s="56">
        <f t="shared" si="0"/>
        <v>21763924</v>
      </c>
      <c r="E17" s="36" t="s">
        <v>1</v>
      </c>
      <c r="F17" s="68"/>
      <c r="G17" s="65"/>
      <c r="H17" s="65">
        <f>C17</f>
        <v>50000</v>
      </c>
      <c r="I17" s="65"/>
      <c r="J17" s="65"/>
      <c r="K17" s="65"/>
      <c r="L17" s="2"/>
      <c r="M17" s="2"/>
      <c r="N17" s="2"/>
      <c r="O17" s="2"/>
      <c r="P17" s="2"/>
      <c r="Q17" s="2"/>
      <c r="R17" s="3"/>
      <c r="S17" s="3"/>
      <c r="T17" s="2"/>
      <c r="U17" s="2"/>
      <c r="V17" s="4"/>
      <c r="W17" s="4"/>
    </row>
    <row r="18" spans="1:23" s="5" customFormat="1" ht="15" customHeight="1" x14ac:dyDescent="0.25">
      <c r="A18" s="100"/>
      <c r="B18" s="51" t="s">
        <v>486</v>
      </c>
      <c r="C18" s="104"/>
      <c r="D18" s="56">
        <f t="shared" si="0"/>
        <v>21763924</v>
      </c>
      <c r="E18" s="36" t="s">
        <v>2</v>
      </c>
      <c r="F18" s="68"/>
      <c r="G18" s="65"/>
      <c r="H18" s="65"/>
      <c r="I18" s="65"/>
      <c r="J18" s="65"/>
      <c r="K18" s="65"/>
      <c r="L18" s="2"/>
      <c r="M18" s="2"/>
      <c r="N18" s="2"/>
      <c r="O18" s="2"/>
      <c r="P18" s="2"/>
      <c r="Q18" s="2"/>
      <c r="R18" s="3"/>
      <c r="S18" s="3"/>
      <c r="T18" s="2"/>
      <c r="U18" s="2"/>
      <c r="V18" s="4"/>
      <c r="W18" s="4"/>
    </row>
    <row r="19" spans="1:23" s="5" customFormat="1" ht="15" customHeight="1" x14ac:dyDescent="0.25">
      <c r="A19" s="6"/>
      <c r="B19" s="51" t="s">
        <v>487</v>
      </c>
      <c r="C19" s="104">
        <v>-100000</v>
      </c>
      <c r="D19" s="56">
        <f t="shared" si="0"/>
        <v>21663924</v>
      </c>
      <c r="E19" s="36" t="s">
        <v>3</v>
      </c>
      <c r="F19" s="68"/>
      <c r="G19" s="65"/>
      <c r="H19" s="65"/>
      <c r="I19" s="65"/>
      <c r="J19" s="65"/>
      <c r="K19" s="65">
        <f>C19</f>
        <v>-100000</v>
      </c>
      <c r="L19" s="2"/>
      <c r="M19" s="2"/>
      <c r="N19" s="2"/>
      <c r="O19" s="2"/>
      <c r="P19" s="2"/>
      <c r="Q19" s="2"/>
      <c r="R19" s="3"/>
      <c r="S19" s="3"/>
      <c r="T19" s="2"/>
      <c r="U19" s="2"/>
      <c r="V19" s="4"/>
      <c r="W19" s="4"/>
    </row>
    <row r="20" spans="1:23" s="5" customFormat="1" ht="15" customHeight="1" x14ac:dyDescent="0.25">
      <c r="A20" s="100">
        <v>45293</v>
      </c>
      <c r="B20" s="51" t="s">
        <v>166</v>
      </c>
      <c r="C20" s="104">
        <v>-11000</v>
      </c>
      <c r="D20" s="56">
        <f t="shared" si="0"/>
        <v>21652924</v>
      </c>
      <c r="E20" s="36" t="s">
        <v>3</v>
      </c>
      <c r="F20" s="68"/>
      <c r="G20" s="65"/>
      <c r="H20" s="65"/>
      <c r="I20" s="65"/>
      <c r="J20" s="65"/>
      <c r="K20" s="65">
        <f>C20</f>
        <v>-11000</v>
      </c>
      <c r="L20" s="2"/>
      <c r="M20" s="2"/>
      <c r="N20" s="2"/>
      <c r="O20" s="2"/>
      <c r="P20" s="2"/>
      <c r="Q20" s="2"/>
      <c r="R20" s="3"/>
      <c r="S20" s="3"/>
      <c r="T20" s="2"/>
      <c r="U20" s="2"/>
      <c r="V20" s="4"/>
      <c r="W20" s="4"/>
    </row>
    <row r="21" spans="1:23" s="5" customFormat="1" ht="15" customHeight="1" x14ac:dyDescent="0.25">
      <c r="B21" s="51" t="s">
        <v>464</v>
      </c>
      <c r="C21" s="104">
        <v>-407000</v>
      </c>
      <c r="D21" s="56">
        <f t="shared" si="0"/>
        <v>21245924</v>
      </c>
      <c r="E21" s="36" t="s">
        <v>3</v>
      </c>
      <c r="F21" s="68"/>
      <c r="G21" s="65"/>
      <c r="H21" s="65"/>
      <c r="I21" s="65"/>
      <c r="J21" s="65"/>
      <c r="K21" s="65">
        <f t="shared" ref="K21:K122" si="2">C21</f>
        <v>-407000</v>
      </c>
      <c r="L21" s="2"/>
      <c r="M21" s="2"/>
      <c r="N21" s="2"/>
      <c r="O21" s="2"/>
      <c r="P21" s="2"/>
      <c r="Q21" s="2"/>
      <c r="R21" s="3"/>
      <c r="S21" s="3"/>
      <c r="T21" s="2"/>
      <c r="U21" s="2"/>
      <c r="V21" s="4"/>
      <c r="W21" s="4"/>
    </row>
    <row r="22" spans="1:23" s="5" customFormat="1" ht="15" customHeight="1" x14ac:dyDescent="0.25">
      <c r="A22" s="100"/>
      <c r="B22" s="51" t="s">
        <v>492</v>
      </c>
      <c r="C22" s="104"/>
      <c r="D22" s="56">
        <f t="shared" si="0"/>
        <v>21245924</v>
      </c>
      <c r="E22" s="36" t="s">
        <v>59</v>
      </c>
      <c r="F22" s="68"/>
      <c r="G22" s="65"/>
      <c r="H22" s="65"/>
      <c r="I22" s="65"/>
      <c r="J22" s="65"/>
      <c r="K22" s="65"/>
      <c r="L22" s="2"/>
      <c r="M22" s="2"/>
      <c r="N22" s="2"/>
      <c r="O22" s="2"/>
      <c r="P22" s="2"/>
      <c r="Q22" s="2"/>
      <c r="R22" s="3"/>
      <c r="S22" s="3"/>
      <c r="T22" s="2"/>
      <c r="U22" s="2"/>
      <c r="V22" s="4"/>
      <c r="W22" s="4"/>
    </row>
    <row r="23" spans="1:23" s="5" customFormat="1" ht="15" customHeight="1" x14ac:dyDescent="0.25">
      <c r="A23" s="6"/>
      <c r="B23" s="51" t="s">
        <v>493</v>
      </c>
      <c r="C23" s="104">
        <v>6600000</v>
      </c>
      <c r="D23" s="56">
        <f t="shared" si="0"/>
        <v>27845924</v>
      </c>
      <c r="E23" s="36" t="s">
        <v>2</v>
      </c>
      <c r="F23" s="68"/>
      <c r="G23" s="65"/>
      <c r="H23" s="65"/>
      <c r="I23" s="65">
        <f>C23</f>
        <v>6600000</v>
      </c>
      <c r="J23" s="65"/>
      <c r="K23" s="65"/>
      <c r="L23" s="2"/>
      <c r="M23" s="2"/>
      <c r="N23" s="2"/>
      <c r="O23" s="2"/>
      <c r="P23" s="2"/>
      <c r="Q23" s="2"/>
      <c r="R23" s="3"/>
      <c r="S23" s="3"/>
      <c r="T23" s="2"/>
      <c r="U23" s="2"/>
      <c r="V23" s="4"/>
      <c r="W23" s="4"/>
    </row>
    <row r="24" spans="1:23" s="5" customFormat="1" ht="15" customHeight="1" x14ac:dyDescent="0.25">
      <c r="A24" s="100"/>
      <c r="B24" s="51" t="s">
        <v>494</v>
      </c>
      <c r="C24" s="104">
        <v>-17200</v>
      </c>
      <c r="D24" s="56">
        <f t="shared" si="0"/>
        <v>27828724</v>
      </c>
      <c r="E24" s="36" t="s">
        <v>3</v>
      </c>
      <c r="F24" s="68"/>
      <c r="G24" s="65"/>
      <c r="H24" s="65"/>
      <c r="I24" s="65"/>
      <c r="J24" s="65"/>
      <c r="K24" s="65">
        <f t="shared" si="2"/>
        <v>-17200</v>
      </c>
      <c r="L24" s="2"/>
      <c r="M24" s="2"/>
      <c r="N24" s="2"/>
      <c r="O24" s="2"/>
      <c r="P24" s="2"/>
      <c r="Q24" s="2"/>
      <c r="R24" s="3"/>
      <c r="S24" s="3"/>
      <c r="T24" s="2"/>
      <c r="U24" s="2"/>
      <c r="V24" s="4"/>
      <c r="W24" s="4"/>
    </row>
    <row r="25" spans="1:23" s="5" customFormat="1" ht="15" customHeight="1" x14ac:dyDescent="0.25">
      <c r="A25" s="6"/>
      <c r="B25" s="51" t="s">
        <v>495</v>
      </c>
      <c r="C25" s="104">
        <v>-10900</v>
      </c>
      <c r="D25" s="56">
        <f t="shared" si="0"/>
        <v>27817824</v>
      </c>
      <c r="E25" s="36" t="s">
        <v>3</v>
      </c>
      <c r="F25" s="68"/>
      <c r="G25" s="65"/>
      <c r="H25" s="65"/>
      <c r="I25" s="65"/>
      <c r="J25" s="65"/>
      <c r="K25" s="65">
        <f t="shared" si="2"/>
        <v>-10900</v>
      </c>
      <c r="L25" s="2"/>
      <c r="M25" s="2"/>
      <c r="N25" s="2"/>
      <c r="O25" s="2"/>
      <c r="P25" s="2"/>
      <c r="Q25" s="2"/>
      <c r="R25" s="3"/>
      <c r="S25" s="3"/>
      <c r="T25" s="2"/>
      <c r="U25" s="2"/>
      <c r="V25" s="4"/>
      <c r="W25" s="4"/>
    </row>
    <row r="26" spans="1:23" s="5" customFormat="1" ht="15" customHeight="1" x14ac:dyDescent="0.25">
      <c r="A26" s="6"/>
      <c r="B26" s="178" t="s">
        <v>496</v>
      </c>
      <c r="C26" s="104">
        <v>-23000</v>
      </c>
      <c r="D26" s="56">
        <f t="shared" si="0"/>
        <v>27794824</v>
      </c>
      <c r="E26" s="36" t="s">
        <v>3</v>
      </c>
      <c r="F26" s="68"/>
      <c r="G26" s="65"/>
      <c r="H26" s="65"/>
      <c r="I26" s="65"/>
      <c r="J26" s="65"/>
      <c r="K26" s="65">
        <f t="shared" si="2"/>
        <v>-23000</v>
      </c>
      <c r="L26" s="2"/>
      <c r="M26" s="2"/>
      <c r="N26" s="2"/>
      <c r="O26" s="2"/>
      <c r="P26" s="2"/>
      <c r="Q26" s="2"/>
      <c r="R26" s="3"/>
      <c r="S26" s="3"/>
      <c r="T26" s="2"/>
      <c r="U26" s="2"/>
      <c r="V26" s="4"/>
      <c r="W26" s="4"/>
    </row>
    <row r="27" spans="1:23" s="5" customFormat="1" ht="15" customHeight="1" x14ac:dyDescent="0.25">
      <c r="A27" s="100"/>
      <c r="B27" s="51" t="s">
        <v>465</v>
      </c>
      <c r="C27" s="104">
        <v>-560500</v>
      </c>
      <c r="D27" s="56">
        <f t="shared" si="0"/>
        <v>27234324</v>
      </c>
      <c r="E27" s="36" t="s">
        <v>3</v>
      </c>
      <c r="F27" s="68"/>
      <c r="G27" s="65"/>
      <c r="H27" s="65"/>
      <c r="I27" s="65"/>
      <c r="J27" s="65"/>
      <c r="K27" s="65">
        <f t="shared" si="2"/>
        <v>-560500</v>
      </c>
      <c r="L27" s="2"/>
      <c r="M27" s="2"/>
      <c r="N27" s="2"/>
      <c r="O27" s="2"/>
      <c r="P27" s="2"/>
      <c r="Q27" s="2"/>
      <c r="R27" s="3"/>
      <c r="S27" s="3"/>
      <c r="T27" s="2"/>
      <c r="U27" s="2"/>
      <c r="V27" s="4"/>
      <c r="W27" s="4"/>
    </row>
    <row r="28" spans="1:23" s="5" customFormat="1" ht="15" customHeight="1" x14ac:dyDescent="0.25">
      <c r="A28" s="100"/>
      <c r="B28" s="51" t="s">
        <v>497</v>
      </c>
      <c r="C28" s="104">
        <v>-7000</v>
      </c>
      <c r="D28" s="56">
        <f t="shared" si="0"/>
        <v>27227324</v>
      </c>
      <c r="E28" s="36" t="s">
        <v>3</v>
      </c>
      <c r="F28" s="68"/>
      <c r="G28" s="65"/>
      <c r="H28" s="65"/>
      <c r="I28" s="65"/>
      <c r="J28" s="65"/>
      <c r="K28" s="65">
        <f t="shared" si="2"/>
        <v>-7000</v>
      </c>
      <c r="L28" s="2"/>
      <c r="M28" s="2"/>
      <c r="N28" s="2"/>
      <c r="O28" s="2"/>
      <c r="P28" s="2"/>
      <c r="Q28" s="2"/>
      <c r="R28" s="3"/>
      <c r="S28" s="3"/>
      <c r="T28" s="2"/>
      <c r="U28" s="2"/>
      <c r="V28" s="4"/>
      <c r="W28" s="4"/>
    </row>
    <row r="29" spans="1:23" s="5" customFormat="1" ht="15" customHeight="1" x14ac:dyDescent="0.25">
      <c r="B29" s="51" t="s">
        <v>298</v>
      </c>
      <c r="C29" s="104">
        <v>-425000</v>
      </c>
      <c r="D29" s="56">
        <f t="shared" si="0"/>
        <v>26802324</v>
      </c>
      <c r="E29" s="36" t="s">
        <v>3</v>
      </c>
      <c r="F29" s="68"/>
      <c r="G29" s="65"/>
      <c r="H29" s="65"/>
      <c r="I29" s="65"/>
      <c r="J29" s="65"/>
      <c r="K29" s="65">
        <f t="shared" si="2"/>
        <v>-425000</v>
      </c>
      <c r="L29" s="2"/>
      <c r="M29" s="2"/>
      <c r="N29" s="2"/>
      <c r="O29" s="2"/>
      <c r="P29" s="2"/>
      <c r="Q29" s="2"/>
      <c r="R29" s="3"/>
      <c r="S29" s="3"/>
      <c r="T29" s="2"/>
      <c r="U29" s="2"/>
      <c r="V29" s="4"/>
      <c r="W29" s="4"/>
    </row>
    <row r="30" spans="1:23" s="5" customFormat="1" ht="15" customHeight="1" x14ac:dyDescent="0.25">
      <c r="A30" s="100"/>
      <c r="B30" s="51" t="s">
        <v>466</v>
      </c>
      <c r="C30" s="104">
        <v>-1300000</v>
      </c>
      <c r="D30" s="56">
        <f t="shared" si="0"/>
        <v>25502324</v>
      </c>
      <c r="E30" s="36" t="s">
        <v>3</v>
      </c>
      <c r="F30" s="68"/>
      <c r="G30" s="65"/>
      <c r="H30" s="65"/>
      <c r="I30" s="65"/>
      <c r="J30" s="65"/>
      <c r="K30" s="65">
        <f t="shared" si="2"/>
        <v>-1300000</v>
      </c>
      <c r="L30" s="2"/>
      <c r="M30" s="2"/>
      <c r="N30" s="2"/>
      <c r="O30" s="2"/>
      <c r="P30" s="2"/>
      <c r="Q30" s="2"/>
      <c r="R30" s="3"/>
      <c r="S30" s="3"/>
      <c r="T30" s="2"/>
      <c r="U30" s="2"/>
      <c r="V30" s="4"/>
      <c r="W30" s="4"/>
    </row>
    <row r="31" spans="1:23" s="5" customFormat="1" ht="15" customHeight="1" x14ac:dyDescent="0.25">
      <c r="A31" s="100"/>
      <c r="B31" s="51" t="s">
        <v>498</v>
      </c>
      <c r="C31" s="104">
        <v>-750000</v>
      </c>
      <c r="D31" s="56">
        <f t="shared" si="0"/>
        <v>24752324</v>
      </c>
      <c r="E31" s="36" t="s">
        <v>3</v>
      </c>
      <c r="F31" s="68"/>
      <c r="G31" s="65"/>
      <c r="H31" s="65"/>
      <c r="I31" s="65"/>
      <c r="J31" s="65"/>
      <c r="K31" s="65">
        <f t="shared" si="2"/>
        <v>-750000</v>
      </c>
      <c r="L31" s="2"/>
      <c r="M31" s="2"/>
      <c r="N31" s="2"/>
      <c r="O31" s="2"/>
      <c r="P31" s="2"/>
      <c r="Q31" s="2"/>
      <c r="R31" s="3"/>
      <c r="S31" s="3"/>
      <c r="T31" s="2"/>
      <c r="U31" s="2"/>
      <c r="V31" s="4"/>
      <c r="W31" s="4"/>
    </row>
    <row r="32" spans="1:23" s="5" customFormat="1" ht="15" customHeight="1" x14ac:dyDescent="0.25">
      <c r="A32" s="100"/>
      <c r="B32" s="51" t="s">
        <v>499</v>
      </c>
      <c r="C32" s="104">
        <v>-500000</v>
      </c>
      <c r="D32" s="56">
        <f t="shared" si="0"/>
        <v>24252324</v>
      </c>
      <c r="E32" s="36" t="s">
        <v>3</v>
      </c>
      <c r="F32" s="68"/>
      <c r="G32" s="65"/>
      <c r="H32" s="65"/>
      <c r="I32" s="65"/>
      <c r="J32" s="65"/>
      <c r="K32" s="65">
        <f t="shared" si="2"/>
        <v>-500000</v>
      </c>
      <c r="L32" s="2"/>
      <c r="M32" s="2"/>
      <c r="N32" s="2"/>
      <c r="O32" s="2"/>
      <c r="P32" s="2"/>
      <c r="Q32" s="2"/>
      <c r="R32" s="3"/>
      <c r="S32" s="3"/>
      <c r="T32" s="2"/>
      <c r="U32" s="2"/>
      <c r="V32" s="4"/>
      <c r="W32" s="4"/>
    </row>
    <row r="33" spans="1:23" s="5" customFormat="1" ht="15" customHeight="1" x14ac:dyDescent="0.25">
      <c r="B33" s="51" t="s">
        <v>462</v>
      </c>
      <c r="C33" s="104">
        <v>-163775</v>
      </c>
      <c r="D33" s="56">
        <f t="shared" si="0"/>
        <v>24088549</v>
      </c>
      <c r="E33" s="36" t="s">
        <v>3</v>
      </c>
      <c r="F33" s="68"/>
      <c r="G33" s="65"/>
      <c r="H33" s="65"/>
      <c r="I33" s="65"/>
      <c r="J33" s="65"/>
      <c r="K33" s="65">
        <f t="shared" si="2"/>
        <v>-163775</v>
      </c>
      <c r="L33" s="2"/>
      <c r="M33" s="2"/>
      <c r="N33" s="2"/>
      <c r="O33" s="2"/>
      <c r="P33" s="2"/>
      <c r="Q33" s="2"/>
      <c r="R33" s="3"/>
      <c r="S33" s="3"/>
      <c r="T33" s="2"/>
      <c r="U33" s="2"/>
      <c r="V33" s="4"/>
      <c r="W33" s="4"/>
    </row>
    <row r="34" spans="1:23" s="5" customFormat="1" ht="15" customHeight="1" x14ac:dyDescent="0.25">
      <c r="A34" s="6"/>
      <c r="B34" s="51" t="s">
        <v>500</v>
      </c>
      <c r="C34" s="104">
        <v>-138800</v>
      </c>
      <c r="D34" s="56">
        <f t="shared" si="0"/>
        <v>23949749</v>
      </c>
      <c r="E34" s="36" t="s">
        <v>3</v>
      </c>
      <c r="F34" s="68"/>
      <c r="G34" s="65"/>
      <c r="H34" s="65"/>
      <c r="I34" s="65"/>
      <c r="J34" s="65"/>
      <c r="K34" s="65">
        <f t="shared" si="2"/>
        <v>-138800</v>
      </c>
      <c r="L34" s="2"/>
      <c r="M34" s="2"/>
      <c r="N34" s="2"/>
      <c r="O34" s="2"/>
      <c r="P34" s="2"/>
      <c r="Q34" s="2"/>
      <c r="R34" s="3"/>
      <c r="S34" s="3"/>
      <c r="T34" s="2"/>
      <c r="U34" s="2"/>
      <c r="V34" s="4"/>
      <c r="W34" s="4"/>
    </row>
    <row r="35" spans="1:23" s="5" customFormat="1" ht="15" customHeight="1" x14ac:dyDescent="0.25">
      <c r="A35" s="100"/>
      <c r="B35" s="184" t="s">
        <v>501</v>
      </c>
      <c r="C35" s="104">
        <v>-285000</v>
      </c>
      <c r="D35" s="56">
        <f t="shared" si="0"/>
        <v>23664749</v>
      </c>
      <c r="E35" s="36" t="s">
        <v>3</v>
      </c>
      <c r="F35" s="68"/>
      <c r="G35" s="65"/>
      <c r="H35" s="65"/>
      <c r="I35" s="65"/>
      <c r="J35" s="65"/>
      <c r="K35" s="65">
        <f t="shared" si="2"/>
        <v>-285000</v>
      </c>
      <c r="L35" s="2"/>
      <c r="M35" s="2"/>
      <c r="N35" s="2"/>
      <c r="O35" s="2"/>
      <c r="P35" s="2"/>
      <c r="Q35" s="2"/>
      <c r="R35" s="3"/>
      <c r="S35" s="3"/>
      <c r="T35" s="2"/>
      <c r="U35" s="2"/>
      <c r="V35" s="4"/>
      <c r="W35" s="4"/>
    </row>
    <row r="36" spans="1:23" s="5" customFormat="1" ht="15" customHeight="1" x14ac:dyDescent="0.25">
      <c r="A36" s="100"/>
      <c r="B36" s="184" t="s">
        <v>502</v>
      </c>
      <c r="C36" s="104"/>
      <c r="D36" s="56">
        <f t="shared" si="0"/>
        <v>23664749</v>
      </c>
      <c r="E36" s="36" t="s">
        <v>2</v>
      </c>
      <c r="F36" s="68"/>
      <c r="G36" s="65"/>
      <c r="H36" s="65"/>
      <c r="I36" s="65"/>
      <c r="J36" s="65"/>
      <c r="K36" s="65"/>
      <c r="L36" s="2"/>
      <c r="M36" s="2"/>
      <c r="N36" s="2"/>
      <c r="O36" s="2"/>
      <c r="P36" s="2"/>
      <c r="Q36" s="2"/>
      <c r="R36" s="3"/>
      <c r="S36" s="3"/>
      <c r="T36" s="2"/>
      <c r="U36" s="2"/>
      <c r="V36" s="4"/>
      <c r="W36" s="4"/>
    </row>
    <row r="37" spans="1:23" s="5" customFormat="1" ht="15" customHeight="1" x14ac:dyDescent="0.25">
      <c r="B37" s="51" t="s">
        <v>503</v>
      </c>
      <c r="C37" s="104">
        <v>100000</v>
      </c>
      <c r="D37" s="56">
        <f t="shared" si="0"/>
        <v>23764749</v>
      </c>
      <c r="E37" s="36" t="s">
        <v>1</v>
      </c>
      <c r="F37" s="68"/>
      <c r="G37" s="65"/>
      <c r="H37" s="65">
        <f>C37</f>
        <v>100000</v>
      </c>
      <c r="I37" s="65"/>
      <c r="J37" s="65"/>
      <c r="K37" s="65"/>
      <c r="L37" s="2"/>
      <c r="M37" s="2"/>
      <c r="N37" s="2"/>
      <c r="O37" s="2"/>
      <c r="P37" s="2"/>
      <c r="Q37" s="2"/>
      <c r="R37" s="3"/>
      <c r="S37" s="3"/>
      <c r="T37" s="2"/>
      <c r="U37" s="2"/>
      <c r="V37" s="4"/>
      <c r="W37" s="4"/>
    </row>
    <row r="38" spans="1:23" s="5" customFormat="1" ht="15" customHeight="1" x14ac:dyDescent="0.25">
      <c r="A38" s="100"/>
      <c r="B38" s="51" t="s">
        <v>190</v>
      </c>
      <c r="C38" s="104">
        <v>-1576000</v>
      </c>
      <c r="D38" s="56">
        <f t="shared" si="0"/>
        <v>22188749</v>
      </c>
      <c r="E38" s="36" t="s">
        <v>3</v>
      </c>
      <c r="F38" s="68"/>
      <c r="G38" s="65"/>
      <c r="H38" s="65"/>
      <c r="I38" s="65"/>
      <c r="J38" s="65"/>
      <c r="K38" s="65">
        <f t="shared" si="2"/>
        <v>-1576000</v>
      </c>
      <c r="L38" s="2"/>
      <c r="M38" s="2"/>
      <c r="N38" s="2"/>
      <c r="O38" s="2"/>
      <c r="P38" s="2"/>
      <c r="Q38" s="2"/>
      <c r="R38" s="3"/>
      <c r="S38" s="3"/>
      <c r="T38" s="2"/>
      <c r="U38" s="2"/>
      <c r="V38" s="4"/>
      <c r="W38" s="4"/>
    </row>
    <row r="39" spans="1:23" s="5" customFormat="1" ht="15" customHeight="1" x14ac:dyDescent="0.25">
      <c r="A39" s="100"/>
      <c r="B39" s="51" t="s">
        <v>504</v>
      </c>
      <c r="C39" s="104"/>
      <c r="D39" s="56">
        <f t="shared" si="0"/>
        <v>22188749</v>
      </c>
      <c r="E39" s="36" t="s">
        <v>2</v>
      </c>
      <c r="F39" s="68"/>
      <c r="G39" s="65"/>
      <c r="H39" s="65"/>
      <c r="I39" s="65"/>
      <c r="J39" s="65"/>
      <c r="K39" s="65"/>
      <c r="L39" s="2"/>
      <c r="M39" s="2"/>
      <c r="N39" s="2"/>
      <c r="O39" s="2"/>
      <c r="P39" s="2"/>
      <c r="Q39" s="2"/>
      <c r="R39" s="3"/>
      <c r="S39" s="3"/>
      <c r="T39" s="2"/>
      <c r="U39" s="2"/>
      <c r="V39" s="4"/>
      <c r="W39" s="4"/>
    </row>
    <row r="40" spans="1:23" s="5" customFormat="1" ht="15" customHeight="1" x14ac:dyDescent="0.25">
      <c r="A40" s="100"/>
      <c r="B40" s="51" t="s">
        <v>505</v>
      </c>
      <c r="C40" s="104">
        <v>-51000</v>
      </c>
      <c r="D40" s="56">
        <f t="shared" si="0"/>
        <v>22137749</v>
      </c>
      <c r="E40" s="36" t="s">
        <v>3</v>
      </c>
      <c r="F40" s="68"/>
      <c r="G40" s="65"/>
      <c r="H40" s="65"/>
      <c r="I40" s="65"/>
      <c r="J40" s="65"/>
      <c r="K40" s="65">
        <f t="shared" si="2"/>
        <v>-51000</v>
      </c>
      <c r="L40" s="2"/>
      <c r="M40" s="2"/>
      <c r="N40" s="2"/>
      <c r="O40" s="2"/>
      <c r="P40" s="2"/>
      <c r="Q40" s="2"/>
      <c r="R40" s="3"/>
      <c r="S40" s="3"/>
      <c r="T40" s="2"/>
      <c r="U40" s="2"/>
      <c r="V40" s="4"/>
      <c r="W40" s="4"/>
    </row>
    <row r="41" spans="1:23" s="5" customFormat="1" ht="15" customHeight="1" x14ac:dyDescent="0.25">
      <c r="A41" s="100"/>
      <c r="B41" s="51" t="s">
        <v>464</v>
      </c>
      <c r="C41" s="104">
        <v>-45000</v>
      </c>
      <c r="D41" s="56">
        <f t="shared" si="0"/>
        <v>22092749</v>
      </c>
      <c r="E41" s="36" t="s">
        <v>3</v>
      </c>
      <c r="F41" s="68"/>
      <c r="G41" s="65"/>
      <c r="H41" s="65"/>
      <c r="I41" s="65"/>
      <c r="J41" s="65"/>
      <c r="K41" s="65">
        <f t="shared" si="2"/>
        <v>-45000</v>
      </c>
      <c r="L41" s="2"/>
      <c r="M41" s="2"/>
      <c r="N41" s="2"/>
      <c r="O41" s="2"/>
      <c r="P41" s="2"/>
      <c r="Q41" s="2"/>
      <c r="R41" s="3"/>
      <c r="S41" s="3"/>
      <c r="T41" s="2"/>
      <c r="U41" s="2"/>
      <c r="V41" s="4"/>
      <c r="W41" s="4"/>
    </row>
    <row r="42" spans="1:23" s="5" customFormat="1" ht="15" customHeight="1" x14ac:dyDescent="0.25">
      <c r="A42" s="100">
        <v>45294</v>
      </c>
      <c r="B42" s="51" t="s">
        <v>166</v>
      </c>
      <c r="C42" s="104">
        <v>-11000</v>
      </c>
      <c r="D42" s="56">
        <f t="shared" si="0"/>
        <v>22081749</v>
      </c>
      <c r="E42" s="36" t="s">
        <v>3</v>
      </c>
      <c r="F42" s="68"/>
      <c r="G42" s="65"/>
      <c r="H42" s="65"/>
      <c r="I42" s="65"/>
      <c r="J42" s="65"/>
      <c r="K42" s="65">
        <f t="shared" si="2"/>
        <v>-11000</v>
      </c>
      <c r="L42" s="2"/>
      <c r="M42" s="2"/>
      <c r="N42" s="2"/>
      <c r="O42" s="2"/>
      <c r="P42" s="2"/>
      <c r="Q42" s="2"/>
      <c r="R42" s="3"/>
      <c r="S42" s="3"/>
      <c r="T42" s="2"/>
      <c r="U42" s="2"/>
      <c r="V42" s="4"/>
      <c r="W42" s="4"/>
    </row>
    <row r="43" spans="1:23" s="5" customFormat="1" ht="15" customHeight="1" x14ac:dyDescent="0.25">
      <c r="B43" s="51" t="s">
        <v>519</v>
      </c>
      <c r="C43" s="104">
        <v>-912000</v>
      </c>
      <c r="D43" s="56">
        <f t="shared" si="0"/>
        <v>21169749</v>
      </c>
      <c r="E43" s="36" t="s">
        <v>3</v>
      </c>
      <c r="F43" s="68"/>
      <c r="G43" s="65"/>
      <c r="H43" s="65"/>
      <c r="I43" s="65"/>
      <c r="J43" s="65"/>
      <c r="K43" s="65">
        <f t="shared" si="2"/>
        <v>-912000</v>
      </c>
      <c r="L43" s="2"/>
      <c r="M43" s="2"/>
      <c r="N43" s="2"/>
      <c r="O43" s="2"/>
      <c r="P43" s="2"/>
      <c r="Q43" s="2"/>
      <c r="R43" s="3"/>
      <c r="S43" s="3"/>
      <c r="T43" s="2"/>
      <c r="U43" s="2"/>
      <c r="V43" s="4"/>
      <c r="W43" s="4"/>
    </row>
    <row r="44" spans="1:23" s="5" customFormat="1" ht="15" customHeight="1" x14ac:dyDescent="0.25">
      <c r="A44" s="100"/>
      <c r="B44" s="51" t="s">
        <v>246</v>
      </c>
      <c r="C44" s="104">
        <v>-797500</v>
      </c>
      <c r="D44" s="56">
        <f t="shared" si="0"/>
        <v>20372249</v>
      </c>
      <c r="E44" s="36" t="s">
        <v>3</v>
      </c>
      <c r="F44" s="68"/>
      <c r="G44" s="65"/>
      <c r="H44" s="65"/>
      <c r="I44" s="65"/>
      <c r="J44" s="65"/>
      <c r="K44" s="65">
        <f t="shared" si="2"/>
        <v>-797500</v>
      </c>
      <c r="L44" s="2"/>
      <c r="M44" s="2"/>
      <c r="N44" s="2"/>
      <c r="O44" s="2"/>
      <c r="P44" s="2"/>
      <c r="Q44" s="2"/>
      <c r="R44" s="3"/>
      <c r="S44" s="3"/>
      <c r="T44" s="2"/>
      <c r="U44" s="2"/>
      <c r="V44" s="4"/>
      <c r="W44" s="4"/>
    </row>
    <row r="45" spans="1:23" s="5" customFormat="1" ht="15" customHeight="1" x14ac:dyDescent="0.25">
      <c r="A45" s="100"/>
      <c r="B45" s="51" t="s">
        <v>518</v>
      </c>
      <c r="C45" s="104">
        <v>2050000</v>
      </c>
      <c r="D45" s="56">
        <f t="shared" si="0"/>
        <v>22422249</v>
      </c>
      <c r="E45" s="36" t="s">
        <v>233</v>
      </c>
      <c r="F45" s="68">
        <f>C45</f>
        <v>2050000</v>
      </c>
      <c r="G45" s="65"/>
      <c r="H45" s="65"/>
      <c r="I45" s="65"/>
      <c r="J45" s="65"/>
      <c r="K45" s="65"/>
      <c r="L45" s="2"/>
      <c r="M45" s="2"/>
      <c r="N45" s="2"/>
      <c r="O45" s="2"/>
      <c r="P45" s="2"/>
      <c r="Q45" s="2"/>
      <c r="R45" s="3"/>
      <c r="S45" s="3"/>
      <c r="T45" s="2"/>
      <c r="U45" s="2"/>
      <c r="V45" s="4"/>
      <c r="W45" s="4"/>
    </row>
    <row r="46" spans="1:23" s="5" customFormat="1" ht="15" customHeight="1" x14ac:dyDescent="0.25">
      <c r="A46" s="100"/>
      <c r="B46" s="51" t="s">
        <v>508</v>
      </c>
      <c r="C46" s="104">
        <v>1700000</v>
      </c>
      <c r="D46" s="56">
        <f t="shared" si="0"/>
        <v>24122249</v>
      </c>
      <c r="E46" s="36" t="s">
        <v>2</v>
      </c>
      <c r="F46" s="68"/>
      <c r="G46" s="65"/>
      <c r="H46" s="65"/>
      <c r="I46" s="65">
        <f>C46</f>
        <v>1700000</v>
      </c>
      <c r="J46" s="65"/>
      <c r="K46" s="65"/>
      <c r="L46" s="2"/>
      <c r="M46" s="2"/>
      <c r="N46" s="2"/>
      <c r="O46" s="2"/>
      <c r="P46" s="2"/>
      <c r="Q46" s="2"/>
      <c r="R46" s="3"/>
      <c r="S46" s="3"/>
      <c r="T46" s="2"/>
      <c r="U46" s="2"/>
      <c r="V46" s="4"/>
      <c r="W46" s="4"/>
    </row>
    <row r="47" spans="1:23" s="5" customFormat="1" ht="15" customHeight="1" x14ac:dyDescent="0.25">
      <c r="A47" s="100"/>
      <c r="B47" s="51" t="s">
        <v>509</v>
      </c>
      <c r="C47" s="104">
        <v>-60000</v>
      </c>
      <c r="D47" s="56">
        <f t="shared" si="0"/>
        <v>24062249</v>
      </c>
      <c r="E47" s="36" t="s">
        <v>3</v>
      </c>
      <c r="F47" s="68"/>
      <c r="G47" s="65"/>
      <c r="H47" s="65"/>
      <c r="I47" s="65"/>
      <c r="J47" s="65"/>
      <c r="K47" s="65">
        <f t="shared" si="2"/>
        <v>-60000</v>
      </c>
      <c r="L47" s="2"/>
      <c r="M47" s="2"/>
      <c r="N47" s="2"/>
      <c r="O47" s="2"/>
      <c r="P47" s="2"/>
      <c r="Q47" s="2"/>
      <c r="R47" s="3"/>
      <c r="S47" s="3"/>
      <c r="T47" s="2"/>
      <c r="U47" s="2"/>
      <c r="V47" s="4"/>
      <c r="W47" s="4"/>
    </row>
    <row r="48" spans="1:23" s="5" customFormat="1" ht="15" customHeight="1" x14ac:dyDescent="0.25">
      <c r="B48" s="51" t="s">
        <v>460</v>
      </c>
      <c r="C48" s="104">
        <v>-480000</v>
      </c>
      <c r="D48" s="56">
        <f t="shared" si="0"/>
        <v>23582249</v>
      </c>
      <c r="E48" s="36" t="s">
        <v>3</v>
      </c>
      <c r="F48" s="68"/>
      <c r="G48" s="65"/>
      <c r="H48" s="65"/>
      <c r="I48" s="65"/>
      <c r="J48" s="65"/>
      <c r="K48" s="65">
        <f t="shared" si="2"/>
        <v>-480000</v>
      </c>
      <c r="L48" s="2"/>
      <c r="M48" s="2"/>
      <c r="N48" s="2"/>
      <c r="O48" s="2"/>
      <c r="P48" s="2"/>
      <c r="Q48" s="2"/>
      <c r="R48" s="3"/>
      <c r="S48" s="3"/>
      <c r="T48" s="2"/>
      <c r="U48" s="2"/>
      <c r="V48" s="4"/>
      <c r="W48" s="4"/>
    </row>
    <row r="49" spans="1:23" s="5" customFormat="1" ht="15" customHeight="1" x14ac:dyDescent="0.25">
      <c r="A49" s="100"/>
      <c r="B49" s="51" t="s">
        <v>246</v>
      </c>
      <c r="C49" s="104">
        <v>-509500</v>
      </c>
      <c r="D49" s="56">
        <f t="shared" si="0"/>
        <v>23072749</v>
      </c>
      <c r="E49" s="36" t="s">
        <v>3</v>
      </c>
      <c r="F49" s="68"/>
      <c r="G49" s="65"/>
      <c r="H49" s="65"/>
      <c r="I49" s="65"/>
      <c r="J49" s="65"/>
      <c r="K49" s="65">
        <f t="shared" si="2"/>
        <v>-509500</v>
      </c>
      <c r="L49" s="2"/>
      <c r="M49" s="2"/>
      <c r="N49" s="2"/>
      <c r="O49" s="2"/>
      <c r="P49" s="2"/>
      <c r="Q49" s="2"/>
      <c r="R49" s="3"/>
      <c r="S49" s="3"/>
      <c r="T49" s="2"/>
      <c r="U49" s="2"/>
      <c r="V49" s="4"/>
      <c r="W49" s="4"/>
    </row>
    <row r="50" spans="1:23" s="5" customFormat="1" ht="15" customHeight="1" x14ac:dyDescent="0.25">
      <c r="A50" s="100"/>
      <c r="B50" s="51" t="s">
        <v>510</v>
      </c>
      <c r="C50" s="104">
        <v>-170000</v>
      </c>
      <c r="D50" s="56">
        <f t="shared" si="0"/>
        <v>22902749</v>
      </c>
      <c r="E50" s="36" t="s">
        <v>3</v>
      </c>
      <c r="F50" s="68"/>
      <c r="G50" s="65"/>
      <c r="H50" s="65"/>
      <c r="I50" s="65"/>
      <c r="J50" s="65"/>
      <c r="K50" s="65">
        <f t="shared" si="2"/>
        <v>-170000</v>
      </c>
      <c r="L50" s="2"/>
      <c r="M50" s="2"/>
      <c r="N50" s="2"/>
      <c r="O50" s="2"/>
      <c r="P50" s="2"/>
      <c r="Q50" s="2"/>
      <c r="R50" s="3"/>
      <c r="S50" s="3"/>
      <c r="T50" s="2"/>
      <c r="U50" s="2"/>
      <c r="V50" s="4"/>
      <c r="W50" s="4"/>
    </row>
    <row r="51" spans="1:23" s="5" customFormat="1" ht="15" customHeight="1" x14ac:dyDescent="0.25">
      <c r="A51" s="6"/>
      <c r="B51" s="51" t="s">
        <v>511</v>
      </c>
      <c r="C51" s="104"/>
      <c r="D51" s="56">
        <f t="shared" si="0"/>
        <v>22902749</v>
      </c>
      <c r="E51" s="36" t="s">
        <v>2</v>
      </c>
      <c r="F51" s="68"/>
      <c r="G51" s="65"/>
      <c r="H51" s="65"/>
      <c r="I51" s="65"/>
      <c r="J51" s="65"/>
      <c r="K51" s="65"/>
      <c r="L51" s="2"/>
      <c r="M51" s="2"/>
      <c r="N51" s="2"/>
      <c r="O51" s="2"/>
      <c r="P51" s="2"/>
      <c r="Q51" s="2"/>
      <c r="R51" s="3"/>
      <c r="S51" s="3"/>
      <c r="T51" s="2"/>
      <c r="U51" s="2"/>
      <c r="V51" s="4"/>
      <c r="W51" s="4"/>
    </row>
    <row r="52" spans="1:23" s="5" customFormat="1" ht="15" customHeight="1" x14ac:dyDescent="0.25">
      <c r="A52" s="100"/>
      <c r="B52" s="51" t="s">
        <v>512</v>
      </c>
      <c r="C52" s="104"/>
      <c r="D52" s="56">
        <f t="shared" si="0"/>
        <v>22902749</v>
      </c>
      <c r="E52" s="36" t="s">
        <v>2</v>
      </c>
      <c r="F52" s="68"/>
      <c r="G52" s="65"/>
      <c r="H52" s="65"/>
      <c r="I52" s="65"/>
      <c r="J52" s="65"/>
      <c r="K52" s="65"/>
      <c r="L52" s="2"/>
      <c r="M52" s="2"/>
      <c r="N52" s="2"/>
      <c r="O52" s="2"/>
      <c r="P52" s="2"/>
      <c r="Q52" s="2"/>
      <c r="R52" s="3"/>
      <c r="S52" s="3"/>
      <c r="T52" s="2"/>
      <c r="U52" s="2"/>
      <c r="V52" s="4"/>
      <c r="W52" s="4"/>
    </row>
    <row r="53" spans="1:23" s="5" customFormat="1" ht="15" customHeight="1" x14ac:dyDescent="0.25">
      <c r="A53" s="100"/>
      <c r="B53" s="51" t="s">
        <v>513</v>
      </c>
      <c r="C53" s="104">
        <v>-750000</v>
      </c>
      <c r="D53" s="56">
        <f t="shared" si="0"/>
        <v>22152749</v>
      </c>
      <c r="E53" s="36" t="s">
        <v>3</v>
      </c>
      <c r="F53" s="68"/>
      <c r="G53" s="65"/>
      <c r="H53" s="65"/>
      <c r="I53" s="65"/>
      <c r="J53" s="65"/>
      <c r="K53" s="65">
        <f t="shared" si="2"/>
        <v>-750000</v>
      </c>
      <c r="L53" s="2"/>
      <c r="M53" s="2"/>
      <c r="N53" s="2"/>
      <c r="O53" s="2"/>
      <c r="P53" s="2"/>
      <c r="Q53" s="2"/>
      <c r="R53" s="3"/>
      <c r="S53" s="3"/>
      <c r="T53" s="2"/>
      <c r="U53" s="2"/>
      <c r="V53" s="4"/>
      <c r="W53" s="4"/>
    </row>
    <row r="54" spans="1:23" s="5" customFormat="1" ht="15" customHeight="1" x14ac:dyDescent="0.25">
      <c r="A54" s="100"/>
      <c r="B54" s="51" t="s">
        <v>514</v>
      </c>
      <c r="C54" s="104">
        <v>-10000</v>
      </c>
      <c r="D54" s="56">
        <f t="shared" si="0"/>
        <v>22142749</v>
      </c>
      <c r="E54" s="36" t="s">
        <v>3</v>
      </c>
      <c r="F54" s="68"/>
      <c r="G54" s="65"/>
      <c r="H54" s="65"/>
      <c r="I54" s="65"/>
      <c r="J54" s="65"/>
      <c r="K54" s="65">
        <f t="shared" si="2"/>
        <v>-10000</v>
      </c>
      <c r="L54" s="2"/>
      <c r="M54" s="2"/>
      <c r="N54" s="2"/>
      <c r="O54" s="2"/>
      <c r="P54" s="2"/>
      <c r="Q54" s="2"/>
      <c r="R54" s="3"/>
      <c r="S54" s="3"/>
      <c r="T54" s="2"/>
      <c r="U54" s="2"/>
      <c r="V54" s="4"/>
      <c r="W54" s="4"/>
    </row>
    <row r="55" spans="1:23" s="5" customFormat="1" ht="15" customHeight="1" x14ac:dyDescent="0.25">
      <c r="A55" s="100"/>
      <c r="B55" s="51" t="s">
        <v>515</v>
      </c>
      <c r="C55" s="104">
        <v>-750000</v>
      </c>
      <c r="D55" s="56">
        <f t="shared" si="0"/>
        <v>21392749</v>
      </c>
      <c r="E55" s="36" t="s">
        <v>3</v>
      </c>
      <c r="F55" s="104"/>
      <c r="G55" s="65"/>
      <c r="H55" s="65"/>
      <c r="I55" s="65"/>
      <c r="J55" s="65"/>
      <c r="K55" s="65">
        <f t="shared" si="2"/>
        <v>-750000</v>
      </c>
      <c r="L55" s="2"/>
      <c r="M55" s="2"/>
      <c r="N55" s="2"/>
      <c r="O55" s="2"/>
      <c r="P55" s="2"/>
      <c r="Q55" s="2"/>
      <c r="R55" s="3"/>
      <c r="S55" s="3"/>
      <c r="T55" s="2"/>
      <c r="U55" s="2"/>
      <c r="V55" s="4"/>
      <c r="W55" s="4"/>
    </row>
    <row r="56" spans="1:23" s="5" customFormat="1" ht="15" customHeight="1" x14ac:dyDescent="0.25">
      <c r="B56" s="51" t="s">
        <v>461</v>
      </c>
      <c r="C56" s="104">
        <v>-1505000</v>
      </c>
      <c r="D56" s="56">
        <f t="shared" si="0"/>
        <v>19887749</v>
      </c>
      <c r="E56" s="36" t="s">
        <v>3</v>
      </c>
      <c r="F56" s="68"/>
      <c r="G56" s="65"/>
      <c r="H56" s="65"/>
      <c r="I56" s="65"/>
      <c r="J56" s="65"/>
      <c r="K56" s="65">
        <f t="shared" si="2"/>
        <v>-1505000</v>
      </c>
      <c r="L56" s="2"/>
      <c r="M56" s="2"/>
      <c r="N56" s="2"/>
      <c r="O56" s="2"/>
      <c r="P56" s="2"/>
      <c r="Q56" s="2"/>
      <c r="R56" s="3"/>
      <c r="S56" s="3"/>
      <c r="T56" s="2"/>
      <c r="U56" s="2"/>
      <c r="V56" s="4"/>
      <c r="W56" s="4"/>
    </row>
    <row r="57" spans="1:23" s="5" customFormat="1" ht="15" customHeight="1" x14ac:dyDescent="0.25">
      <c r="A57" s="6"/>
      <c r="B57" s="51" t="s">
        <v>516</v>
      </c>
      <c r="C57" s="104">
        <v>7925000</v>
      </c>
      <c r="D57" s="56">
        <f t="shared" si="0"/>
        <v>27812749</v>
      </c>
      <c r="E57" s="36" t="s">
        <v>233</v>
      </c>
      <c r="F57" s="68">
        <f>C57</f>
        <v>7925000</v>
      </c>
      <c r="G57" s="65"/>
      <c r="H57" s="65"/>
      <c r="I57" s="65"/>
      <c r="J57" s="65"/>
      <c r="K57" s="65"/>
      <c r="L57" s="2"/>
      <c r="M57" s="2"/>
      <c r="N57" s="2"/>
      <c r="O57" s="2"/>
      <c r="P57" s="2"/>
      <c r="Q57" s="2"/>
      <c r="R57" s="3"/>
      <c r="S57" s="3"/>
      <c r="T57" s="2"/>
      <c r="U57" s="2"/>
      <c r="V57" s="4"/>
      <c r="W57" s="4"/>
    </row>
    <row r="58" spans="1:23" s="5" customFormat="1" ht="15" customHeight="1" x14ac:dyDescent="0.25">
      <c r="A58" s="100"/>
      <c r="B58" s="51" t="s">
        <v>517</v>
      </c>
      <c r="C58" s="104">
        <v>-65000</v>
      </c>
      <c r="D58" s="56">
        <f t="shared" si="0"/>
        <v>27747749</v>
      </c>
      <c r="E58" s="36" t="s">
        <v>3</v>
      </c>
      <c r="F58" s="68"/>
      <c r="G58" s="65"/>
      <c r="H58" s="65"/>
      <c r="I58" s="65"/>
      <c r="J58" s="65"/>
      <c r="K58" s="65">
        <f t="shared" si="2"/>
        <v>-65000</v>
      </c>
      <c r="L58" s="2"/>
      <c r="M58" s="2"/>
      <c r="N58" s="2"/>
      <c r="O58" s="2"/>
      <c r="P58" s="2"/>
      <c r="Q58" s="2"/>
      <c r="R58" s="3"/>
      <c r="S58" s="3"/>
      <c r="T58" s="2"/>
      <c r="U58" s="2"/>
      <c r="V58" s="4"/>
      <c r="W58" s="4"/>
    </row>
    <row r="59" spans="1:23" s="5" customFormat="1" ht="15" customHeight="1" x14ac:dyDescent="0.25">
      <c r="A59" s="100">
        <v>45295</v>
      </c>
      <c r="B59" s="51" t="s">
        <v>166</v>
      </c>
      <c r="C59" s="104">
        <v>-11000</v>
      </c>
      <c r="D59" s="56">
        <f t="shared" si="0"/>
        <v>27736749</v>
      </c>
      <c r="E59" s="36" t="s">
        <v>3</v>
      </c>
      <c r="F59" s="68"/>
      <c r="G59" s="65"/>
      <c r="H59" s="65"/>
      <c r="I59" s="65"/>
      <c r="J59" s="65"/>
      <c r="K59" s="65">
        <f t="shared" si="2"/>
        <v>-11000</v>
      </c>
      <c r="L59" s="2"/>
      <c r="M59" s="2"/>
      <c r="N59" s="2"/>
      <c r="O59" s="2"/>
      <c r="P59" s="2"/>
      <c r="Q59" s="2"/>
      <c r="R59" s="3"/>
      <c r="S59" s="3"/>
      <c r="T59" s="2"/>
      <c r="U59" s="2"/>
      <c r="V59" s="4"/>
      <c r="W59" s="4"/>
    </row>
    <row r="60" spans="1:23" s="5" customFormat="1" ht="15" customHeight="1" x14ac:dyDescent="0.25">
      <c r="B60" s="51" t="s">
        <v>519</v>
      </c>
      <c r="C60" s="104">
        <v>-400000</v>
      </c>
      <c r="D60" s="56">
        <f t="shared" si="0"/>
        <v>27336749</v>
      </c>
      <c r="E60" s="36" t="s">
        <v>3</v>
      </c>
      <c r="F60" s="68"/>
      <c r="G60" s="65"/>
      <c r="H60" s="65"/>
      <c r="I60" s="65"/>
      <c r="J60" s="65"/>
      <c r="K60" s="65">
        <f t="shared" si="2"/>
        <v>-400000</v>
      </c>
      <c r="L60" s="2"/>
      <c r="M60" s="2"/>
      <c r="N60" s="2"/>
      <c r="O60" s="2"/>
      <c r="P60" s="2"/>
      <c r="Q60" s="2"/>
      <c r="R60" s="3"/>
      <c r="S60" s="3"/>
      <c r="T60" s="2"/>
      <c r="U60" s="2"/>
      <c r="V60" s="4"/>
      <c r="W60" s="4"/>
    </row>
    <row r="61" spans="1:23" s="5" customFormat="1" ht="15" customHeight="1" x14ac:dyDescent="0.25">
      <c r="A61" s="100"/>
      <c r="B61" s="51" t="s">
        <v>246</v>
      </c>
      <c r="C61" s="104">
        <v>-321000</v>
      </c>
      <c r="D61" s="56">
        <f t="shared" si="0"/>
        <v>27015749</v>
      </c>
      <c r="E61" s="36" t="s">
        <v>3</v>
      </c>
      <c r="F61" s="68"/>
      <c r="G61" s="65"/>
      <c r="H61" s="65"/>
      <c r="I61" s="65"/>
      <c r="J61" s="65"/>
      <c r="K61" s="65">
        <f t="shared" si="2"/>
        <v>-321000</v>
      </c>
      <c r="L61" s="2"/>
      <c r="M61" s="2"/>
      <c r="N61" s="2"/>
      <c r="O61" s="2"/>
      <c r="P61" s="2"/>
      <c r="Q61" s="2"/>
      <c r="R61" s="3"/>
      <c r="S61" s="3"/>
      <c r="T61" s="2"/>
      <c r="U61" s="2"/>
      <c r="V61" s="4"/>
      <c r="W61" s="4"/>
    </row>
    <row r="62" spans="1:23" s="5" customFormat="1" ht="15" customHeight="1" x14ac:dyDescent="0.25">
      <c r="B62" s="51" t="s">
        <v>520</v>
      </c>
      <c r="C62" s="104">
        <v>14386000</v>
      </c>
      <c r="D62" s="56">
        <f t="shared" si="0"/>
        <v>41401749</v>
      </c>
      <c r="E62" s="36" t="s">
        <v>233</v>
      </c>
      <c r="F62" s="68">
        <f>C62</f>
        <v>14386000</v>
      </c>
      <c r="G62" s="65"/>
      <c r="H62" s="65"/>
      <c r="I62" s="65"/>
      <c r="J62" s="65"/>
      <c r="K62" s="65"/>
      <c r="L62" s="2"/>
      <c r="M62" s="2"/>
      <c r="N62" s="2"/>
      <c r="O62" s="2"/>
      <c r="P62" s="2"/>
      <c r="Q62" s="2"/>
      <c r="R62" s="3"/>
      <c r="S62" s="3"/>
      <c r="T62" s="2"/>
      <c r="U62" s="2"/>
      <c r="V62" s="4"/>
      <c r="W62" s="4"/>
    </row>
    <row r="63" spans="1:23" s="5" customFormat="1" ht="15" customHeight="1" x14ac:dyDescent="0.25">
      <c r="A63" s="100"/>
      <c r="B63" s="51" t="s">
        <v>521</v>
      </c>
      <c r="C63" s="104">
        <v>1500000</v>
      </c>
      <c r="D63" s="56">
        <f t="shared" si="0"/>
        <v>42901749</v>
      </c>
      <c r="E63" s="36" t="s">
        <v>2</v>
      </c>
      <c r="F63" s="68"/>
      <c r="G63" s="65"/>
      <c r="H63" s="65"/>
      <c r="I63" s="65">
        <f>C63</f>
        <v>1500000</v>
      </c>
      <c r="J63" s="65"/>
      <c r="K63" s="65"/>
      <c r="L63" s="2"/>
      <c r="M63" s="2"/>
      <c r="N63" s="2"/>
      <c r="O63" s="2"/>
      <c r="P63" s="2"/>
      <c r="Q63" s="2"/>
      <c r="R63" s="3"/>
      <c r="S63" s="3"/>
      <c r="T63" s="2"/>
      <c r="U63" s="2"/>
      <c r="V63" s="4"/>
      <c r="W63" s="4"/>
    </row>
    <row r="64" spans="1:23" s="5" customFormat="1" ht="15" customHeight="1" x14ac:dyDescent="0.25">
      <c r="A64" s="100"/>
      <c r="B64" s="51" t="s">
        <v>522</v>
      </c>
      <c r="C64" s="104">
        <v>-65000</v>
      </c>
      <c r="D64" s="56">
        <f t="shared" si="0"/>
        <v>42836749</v>
      </c>
      <c r="E64" s="36" t="s">
        <v>3</v>
      </c>
      <c r="F64" s="68"/>
      <c r="G64" s="65"/>
      <c r="H64" s="65"/>
      <c r="I64" s="65"/>
      <c r="J64" s="65"/>
      <c r="K64" s="65">
        <f t="shared" si="2"/>
        <v>-65000</v>
      </c>
      <c r="L64" s="2"/>
      <c r="M64" s="2"/>
      <c r="N64" s="2"/>
      <c r="O64" s="2"/>
      <c r="P64" s="2"/>
      <c r="Q64" s="2"/>
      <c r="R64" s="3"/>
      <c r="S64" s="3"/>
      <c r="T64" s="2"/>
      <c r="U64" s="2"/>
      <c r="V64" s="4"/>
      <c r="W64" s="4"/>
    </row>
    <row r="65" spans="1:23" s="5" customFormat="1" ht="15" customHeight="1" x14ac:dyDescent="0.25">
      <c r="A65" s="100"/>
      <c r="B65" s="51" t="s">
        <v>523</v>
      </c>
      <c r="C65" s="104">
        <v>-65000</v>
      </c>
      <c r="D65" s="56">
        <f t="shared" si="0"/>
        <v>42771749</v>
      </c>
      <c r="E65" s="36" t="s">
        <v>3</v>
      </c>
      <c r="F65" s="68"/>
      <c r="G65" s="65"/>
      <c r="H65" s="65"/>
      <c r="I65" s="65"/>
      <c r="J65" s="65"/>
      <c r="K65" s="65">
        <f t="shared" si="2"/>
        <v>-65000</v>
      </c>
      <c r="L65" s="2"/>
      <c r="M65" s="2"/>
      <c r="N65" s="2"/>
      <c r="O65" s="2"/>
      <c r="P65" s="2"/>
      <c r="Q65" s="2"/>
      <c r="R65" s="3"/>
      <c r="S65" s="3"/>
      <c r="T65" s="2"/>
      <c r="U65" s="2"/>
      <c r="V65" s="4"/>
      <c r="W65" s="4"/>
    </row>
    <row r="66" spans="1:23" s="5" customFormat="1" ht="15" customHeight="1" x14ac:dyDescent="0.25">
      <c r="A66" s="100"/>
      <c r="B66" s="51" t="s">
        <v>524</v>
      </c>
      <c r="C66" s="104">
        <v>-200000</v>
      </c>
      <c r="D66" s="56">
        <f t="shared" si="0"/>
        <v>42571749</v>
      </c>
      <c r="E66" s="36" t="s">
        <v>3</v>
      </c>
      <c r="F66" s="68"/>
      <c r="G66" s="65"/>
      <c r="H66" s="65"/>
      <c r="I66" s="65"/>
      <c r="J66" s="65"/>
      <c r="K66" s="65">
        <f t="shared" si="2"/>
        <v>-200000</v>
      </c>
      <c r="L66" s="2"/>
      <c r="M66" s="2"/>
      <c r="N66" s="2"/>
      <c r="O66" s="2"/>
      <c r="P66" s="2"/>
      <c r="Q66" s="2"/>
      <c r="R66" s="3"/>
      <c r="S66" s="3"/>
      <c r="T66" s="2"/>
      <c r="U66" s="2"/>
      <c r="V66" s="4"/>
      <c r="W66" s="4"/>
    </row>
    <row r="67" spans="1:23" s="5" customFormat="1" ht="15" customHeight="1" x14ac:dyDescent="0.25">
      <c r="A67" s="100"/>
      <c r="B67" s="51" t="s">
        <v>548</v>
      </c>
      <c r="C67" s="104">
        <v>3230000</v>
      </c>
      <c r="D67" s="56">
        <f t="shared" ref="D67:D130" si="3">SUM(D66,C67)</f>
        <v>45801749</v>
      </c>
      <c r="E67" s="36" t="s">
        <v>233</v>
      </c>
      <c r="F67" s="68">
        <f>C67</f>
        <v>3230000</v>
      </c>
      <c r="G67" s="65"/>
      <c r="H67" s="65"/>
      <c r="I67" s="65"/>
      <c r="J67" s="65"/>
      <c r="K67" s="65"/>
      <c r="L67" s="2"/>
      <c r="M67" s="2"/>
      <c r="N67" s="2"/>
      <c r="O67" s="2"/>
      <c r="P67" s="2"/>
      <c r="Q67" s="2"/>
      <c r="R67" s="3"/>
      <c r="S67" s="3"/>
      <c r="T67" s="2"/>
      <c r="U67" s="2"/>
      <c r="V67" s="4"/>
      <c r="W67" s="4"/>
    </row>
    <row r="68" spans="1:23" s="5" customFormat="1" ht="15" customHeight="1" x14ac:dyDescent="0.25">
      <c r="B68" s="51" t="s">
        <v>525</v>
      </c>
      <c r="C68" s="104">
        <v>-430000</v>
      </c>
      <c r="D68" s="56">
        <f t="shared" si="3"/>
        <v>45371749</v>
      </c>
      <c r="E68" s="36" t="s">
        <v>3</v>
      </c>
      <c r="F68" s="68"/>
      <c r="G68" s="65"/>
      <c r="H68" s="65"/>
      <c r="I68" s="65"/>
      <c r="J68" s="65"/>
      <c r="K68" s="65">
        <f t="shared" si="2"/>
        <v>-430000</v>
      </c>
      <c r="L68" s="2"/>
      <c r="M68" s="2"/>
      <c r="N68" s="2"/>
      <c r="O68" s="2"/>
      <c r="P68" s="2"/>
      <c r="Q68" s="2"/>
      <c r="R68" s="3"/>
      <c r="S68" s="3"/>
      <c r="T68" s="2"/>
      <c r="U68" s="2"/>
      <c r="V68" s="4"/>
      <c r="W68" s="4"/>
    </row>
    <row r="69" spans="1:23" s="5" customFormat="1" ht="15" customHeight="1" x14ac:dyDescent="0.25">
      <c r="A69" s="100"/>
      <c r="B69" s="51" t="s">
        <v>526</v>
      </c>
      <c r="C69" s="104">
        <v>-642000</v>
      </c>
      <c r="D69" s="56">
        <f t="shared" si="3"/>
        <v>44729749</v>
      </c>
      <c r="E69" s="36" t="s">
        <v>3</v>
      </c>
      <c r="F69" s="68"/>
      <c r="G69" s="65"/>
      <c r="H69" s="65"/>
      <c r="I69" s="65"/>
      <c r="J69" s="65"/>
      <c r="K69" s="65">
        <f t="shared" si="2"/>
        <v>-642000</v>
      </c>
      <c r="L69" s="2"/>
      <c r="M69" s="2"/>
      <c r="N69" s="2"/>
      <c r="O69" s="2"/>
      <c r="P69" s="2"/>
      <c r="Q69" s="2"/>
      <c r="R69" s="3"/>
      <c r="S69" s="3"/>
      <c r="T69" s="2"/>
      <c r="U69" s="2"/>
      <c r="V69" s="4"/>
      <c r="W69" s="4"/>
    </row>
    <row r="70" spans="1:23" s="5" customFormat="1" ht="15" customHeight="1" x14ac:dyDescent="0.25">
      <c r="A70" s="100"/>
      <c r="B70" s="51" t="s">
        <v>527</v>
      </c>
      <c r="C70" s="104">
        <v>-100000</v>
      </c>
      <c r="D70" s="56">
        <f t="shared" si="3"/>
        <v>44629749</v>
      </c>
      <c r="E70" s="36" t="s">
        <v>3</v>
      </c>
      <c r="F70" s="68"/>
      <c r="G70" s="65"/>
      <c r="H70" s="65"/>
      <c r="I70" s="65"/>
      <c r="J70" s="65"/>
      <c r="K70" s="65">
        <f t="shared" si="2"/>
        <v>-100000</v>
      </c>
      <c r="L70" s="2"/>
      <c r="M70" s="2"/>
      <c r="N70" s="2"/>
      <c r="O70" s="2"/>
      <c r="P70" s="2"/>
      <c r="Q70" s="2"/>
      <c r="R70" s="3"/>
      <c r="S70" s="3"/>
      <c r="T70" s="2"/>
      <c r="U70" s="2"/>
      <c r="V70" s="4"/>
      <c r="W70" s="4"/>
    </row>
    <row r="71" spans="1:23" s="5" customFormat="1" ht="15" customHeight="1" x14ac:dyDescent="0.25">
      <c r="A71" s="100"/>
      <c r="B71" s="51" t="s">
        <v>18</v>
      </c>
      <c r="C71" s="104">
        <v>70000</v>
      </c>
      <c r="D71" s="56">
        <f t="shared" si="3"/>
        <v>44699749</v>
      </c>
      <c r="E71" s="36" t="s">
        <v>1</v>
      </c>
      <c r="F71" s="68"/>
      <c r="G71" s="65"/>
      <c r="H71" s="65">
        <f>C71</f>
        <v>70000</v>
      </c>
      <c r="I71" s="65"/>
      <c r="J71" s="65"/>
      <c r="K71" s="65"/>
      <c r="L71" s="2"/>
      <c r="M71" s="2"/>
      <c r="N71" s="2"/>
      <c r="O71" s="2"/>
      <c r="P71" s="2"/>
      <c r="Q71" s="2"/>
      <c r="R71" s="3"/>
      <c r="S71" s="3"/>
      <c r="T71" s="2"/>
      <c r="U71" s="2"/>
      <c r="V71" s="4"/>
      <c r="W71" s="4"/>
    </row>
    <row r="72" spans="1:23" s="5" customFormat="1" ht="15" customHeight="1" x14ac:dyDescent="0.25">
      <c r="A72" s="6"/>
      <c r="B72" s="51" t="s">
        <v>528</v>
      </c>
      <c r="C72" s="104">
        <v>-80000</v>
      </c>
      <c r="D72" s="56">
        <f t="shared" si="3"/>
        <v>44619749</v>
      </c>
      <c r="E72" s="36" t="s">
        <v>3</v>
      </c>
      <c r="F72" s="68"/>
      <c r="G72" s="65"/>
      <c r="H72" s="65"/>
      <c r="I72" s="65"/>
      <c r="J72" s="65"/>
      <c r="K72" s="65">
        <f t="shared" si="2"/>
        <v>-80000</v>
      </c>
      <c r="L72" s="2"/>
      <c r="M72" s="2"/>
      <c r="N72" s="2"/>
      <c r="O72" s="2"/>
      <c r="P72" s="2"/>
      <c r="Q72" s="2"/>
      <c r="R72" s="3"/>
      <c r="S72" s="3"/>
      <c r="T72" s="2"/>
      <c r="U72" s="2"/>
      <c r="V72" s="4"/>
      <c r="W72" s="4"/>
    </row>
    <row r="73" spans="1:23" s="5" customFormat="1" ht="15" customHeight="1" x14ac:dyDescent="0.25">
      <c r="A73" s="100"/>
      <c r="B73" s="51" t="s">
        <v>529</v>
      </c>
      <c r="C73" s="104">
        <v>-1342500</v>
      </c>
      <c r="D73" s="56">
        <f t="shared" si="3"/>
        <v>43277249</v>
      </c>
      <c r="E73" s="36" t="s">
        <v>3</v>
      </c>
      <c r="F73" s="68"/>
      <c r="G73" s="65"/>
      <c r="H73" s="65"/>
      <c r="I73" s="65"/>
      <c r="J73" s="65"/>
      <c r="K73" s="65">
        <f t="shared" si="2"/>
        <v>-1342500</v>
      </c>
      <c r="L73" s="2"/>
      <c r="M73" s="2"/>
      <c r="N73" s="2"/>
      <c r="O73" s="2"/>
      <c r="P73" s="2"/>
      <c r="Q73" s="2"/>
      <c r="R73" s="3"/>
      <c r="S73" s="3"/>
      <c r="T73" s="2"/>
      <c r="U73" s="2"/>
      <c r="V73" s="4"/>
      <c r="W73" s="4"/>
    </row>
    <row r="74" spans="1:23" s="5" customFormat="1" ht="15" customHeight="1" x14ac:dyDescent="0.25">
      <c r="B74" s="51" t="s">
        <v>530</v>
      </c>
      <c r="C74" s="104">
        <v>10305000</v>
      </c>
      <c r="D74" s="56">
        <f t="shared" si="3"/>
        <v>53582249</v>
      </c>
      <c r="E74" s="36" t="s">
        <v>233</v>
      </c>
      <c r="F74" s="68">
        <f>C74</f>
        <v>10305000</v>
      </c>
      <c r="G74" s="65"/>
      <c r="H74" s="65"/>
      <c r="I74" s="65"/>
      <c r="J74" s="65"/>
      <c r="K74" s="65"/>
      <c r="L74" s="2"/>
      <c r="M74" s="2"/>
      <c r="N74" s="2"/>
      <c r="O74" s="2"/>
      <c r="P74" s="2"/>
      <c r="Q74" s="2"/>
      <c r="R74" s="3"/>
      <c r="S74" s="3"/>
      <c r="T74" s="2"/>
      <c r="U74" s="2"/>
      <c r="V74" s="4"/>
      <c r="W74" s="4"/>
    </row>
    <row r="75" spans="1:23" s="5" customFormat="1" ht="15" customHeight="1" x14ac:dyDescent="0.25">
      <c r="A75" s="100"/>
      <c r="B75" s="51" t="s">
        <v>461</v>
      </c>
      <c r="C75" s="104">
        <v>-1605000</v>
      </c>
      <c r="D75" s="56">
        <f t="shared" si="3"/>
        <v>51977249</v>
      </c>
      <c r="E75" s="36" t="s">
        <v>3</v>
      </c>
      <c r="F75" s="68"/>
      <c r="G75" s="65"/>
      <c r="H75" s="65"/>
      <c r="I75" s="65"/>
      <c r="J75" s="65"/>
      <c r="K75" s="65">
        <f t="shared" si="2"/>
        <v>-1605000</v>
      </c>
      <c r="L75" s="2"/>
      <c r="M75" s="2"/>
      <c r="N75" s="2"/>
      <c r="O75" s="2"/>
      <c r="P75" s="2"/>
      <c r="Q75" s="2"/>
      <c r="R75" s="3"/>
      <c r="S75" s="3"/>
      <c r="T75" s="2"/>
      <c r="U75" s="2"/>
      <c r="V75" s="4"/>
      <c r="W75" s="4"/>
    </row>
    <row r="76" spans="1:23" s="5" customFormat="1" ht="15" customHeight="1" x14ac:dyDescent="0.25">
      <c r="A76" s="100"/>
      <c r="B76" s="51" t="s">
        <v>546</v>
      </c>
      <c r="C76" s="104"/>
      <c r="D76" s="56">
        <f t="shared" si="3"/>
        <v>51977249</v>
      </c>
      <c r="E76" s="36" t="s">
        <v>2</v>
      </c>
      <c r="F76" s="68"/>
      <c r="G76" s="65"/>
      <c r="H76" s="65"/>
      <c r="I76" s="65"/>
      <c r="J76" s="65"/>
      <c r="K76" s="65"/>
      <c r="L76" s="2"/>
      <c r="M76" s="2"/>
      <c r="N76" s="2"/>
      <c r="O76" s="2"/>
      <c r="P76" s="2"/>
      <c r="Q76" s="2"/>
      <c r="R76" s="3"/>
      <c r="S76" s="3"/>
      <c r="T76" s="2"/>
      <c r="U76" s="2"/>
      <c r="V76" s="4"/>
      <c r="W76" s="4"/>
    </row>
    <row r="77" spans="1:23" s="5" customFormat="1" ht="15" customHeight="1" x14ac:dyDescent="0.25">
      <c r="A77" s="100">
        <v>45296</v>
      </c>
      <c r="B77" s="51" t="s">
        <v>166</v>
      </c>
      <c r="C77" s="104">
        <v>-11000</v>
      </c>
      <c r="D77" s="56">
        <f t="shared" si="3"/>
        <v>51966249</v>
      </c>
      <c r="E77" s="36" t="s">
        <v>3</v>
      </c>
      <c r="F77" s="68"/>
      <c r="G77" s="65"/>
      <c r="H77" s="65"/>
      <c r="I77" s="65"/>
      <c r="J77" s="65"/>
      <c r="K77" s="65">
        <f t="shared" si="2"/>
        <v>-11000</v>
      </c>
      <c r="L77" s="2"/>
      <c r="M77" s="2"/>
      <c r="N77" s="2"/>
      <c r="O77" s="2"/>
      <c r="P77" s="2"/>
      <c r="Q77" s="2"/>
      <c r="R77" s="3"/>
      <c r="S77" s="3"/>
      <c r="T77" s="2"/>
      <c r="U77" s="2"/>
      <c r="V77" s="4"/>
      <c r="W77" s="4"/>
    </row>
    <row r="78" spans="1:23" s="5" customFormat="1" ht="15" customHeight="1" x14ac:dyDescent="0.25">
      <c r="B78" s="51" t="s">
        <v>464</v>
      </c>
      <c r="C78" s="104">
        <v>-1120000</v>
      </c>
      <c r="D78" s="56">
        <f t="shared" si="3"/>
        <v>50846249</v>
      </c>
      <c r="E78" s="36" t="s">
        <v>3</v>
      </c>
      <c r="F78" s="68"/>
      <c r="G78" s="65"/>
      <c r="H78" s="65"/>
      <c r="I78" s="65"/>
      <c r="J78" s="65"/>
      <c r="K78" s="65">
        <f t="shared" si="2"/>
        <v>-1120000</v>
      </c>
      <c r="L78" s="2"/>
      <c r="M78" s="2"/>
      <c r="N78" s="2"/>
      <c r="O78" s="2"/>
      <c r="P78" s="2"/>
      <c r="Q78" s="2"/>
      <c r="R78" s="3"/>
      <c r="S78" s="3"/>
      <c r="T78" s="2"/>
      <c r="U78" s="2"/>
      <c r="V78" s="4"/>
      <c r="W78" s="4"/>
    </row>
    <row r="79" spans="1:23" s="5" customFormat="1" ht="15" customHeight="1" x14ac:dyDescent="0.25">
      <c r="A79" s="100"/>
      <c r="B79" s="51" t="s">
        <v>531</v>
      </c>
      <c r="C79" s="104">
        <v>-200000</v>
      </c>
      <c r="D79" s="56">
        <f t="shared" si="3"/>
        <v>50646249</v>
      </c>
      <c r="E79" s="36" t="s">
        <v>3</v>
      </c>
      <c r="F79" s="68"/>
      <c r="G79" s="65"/>
      <c r="H79" s="65"/>
      <c r="I79" s="65"/>
      <c r="J79" s="65"/>
      <c r="K79" s="65">
        <f t="shared" si="2"/>
        <v>-200000</v>
      </c>
      <c r="L79" s="2"/>
      <c r="M79" s="2"/>
      <c r="N79" s="2"/>
      <c r="O79" s="2"/>
      <c r="P79" s="2"/>
      <c r="Q79" s="2"/>
      <c r="R79" s="3"/>
      <c r="S79" s="3"/>
      <c r="T79" s="2"/>
      <c r="U79" s="2"/>
      <c r="V79" s="4"/>
      <c r="W79" s="4"/>
    </row>
    <row r="80" spans="1:23" s="5" customFormat="1" ht="15" customHeight="1" x14ac:dyDescent="0.25">
      <c r="A80" s="100"/>
      <c r="B80" s="51" t="s">
        <v>532</v>
      </c>
      <c r="C80" s="104">
        <v>-81100</v>
      </c>
      <c r="D80" s="56">
        <f t="shared" si="3"/>
        <v>50565149</v>
      </c>
      <c r="E80" s="36" t="s">
        <v>3</v>
      </c>
      <c r="F80" s="68"/>
      <c r="G80" s="65"/>
      <c r="H80" s="65"/>
      <c r="I80" s="65"/>
      <c r="J80" s="65"/>
      <c r="K80" s="65">
        <f t="shared" si="2"/>
        <v>-81100</v>
      </c>
      <c r="L80" s="2"/>
      <c r="M80" s="2"/>
      <c r="N80" s="2"/>
      <c r="O80" s="2"/>
      <c r="P80" s="2"/>
      <c r="Q80" s="2"/>
      <c r="R80" s="3"/>
      <c r="S80" s="3"/>
      <c r="T80" s="2"/>
      <c r="U80" s="2"/>
      <c r="V80" s="4"/>
      <c r="W80" s="4"/>
    </row>
    <row r="81" spans="1:23" s="5" customFormat="1" ht="15" customHeight="1" x14ac:dyDescent="0.25">
      <c r="B81" s="51" t="s">
        <v>533</v>
      </c>
      <c r="C81" s="104">
        <v>1100000</v>
      </c>
      <c r="D81" s="56">
        <f t="shared" si="3"/>
        <v>51665149</v>
      </c>
      <c r="E81" s="36" t="s">
        <v>2</v>
      </c>
      <c r="F81" s="68"/>
      <c r="G81" s="65"/>
      <c r="H81" s="65"/>
      <c r="I81" s="65">
        <f>C81</f>
        <v>1100000</v>
      </c>
      <c r="J81" s="65"/>
      <c r="K81" s="65"/>
      <c r="L81" s="2"/>
      <c r="M81" s="2"/>
      <c r="N81" s="2"/>
      <c r="O81" s="2"/>
      <c r="P81" s="2"/>
      <c r="Q81" s="2"/>
      <c r="R81" s="3"/>
      <c r="S81" s="3"/>
      <c r="T81" s="2"/>
      <c r="U81" s="2"/>
      <c r="V81" s="4"/>
      <c r="W81" s="4"/>
    </row>
    <row r="82" spans="1:23" s="5" customFormat="1" ht="15" customHeight="1" x14ac:dyDescent="0.25">
      <c r="A82" s="100"/>
      <c r="B82" s="51" t="s">
        <v>534</v>
      </c>
      <c r="C82" s="104">
        <v>-65000</v>
      </c>
      <c r="D82" s="56">
        <f t="shared" si="3"/>
        <v>51600149</v>
      </c>
      <c r="E82" s="36" t="s">
        <v>3</v>
      </c>
      <c r="F82" s="68"/>
      <c r="G82" s="65"/>
      <c r="H82" s="65"/>
      <c r="I82" s="65"/>
      <c r="J82" s="65"/>
      <c r="K82" s="65">
        <f t="shared" si="2"/>
        <v>-65000</v>
      </c>
      <c r="L82" s="2"/>
      <c r="M82" s="2"/>
      <c r="N82" s="2"/>
      <c r="O82" s="2"/>
      <c r="P82" s="2"/>
      <c r="Q82" s="2"/>
      <c r="R82" s="3"/>
      <c r="S82" s="3"/>
      <c r="T82" s="2"/>
      <c r="U82" s="2"/>
      <c r="V82" s="4"/>
      <c r="W82" s="4"/>
    </row>
    <row r="83" spans="1:23" s="5" customFormat="1" ht="15" customHeight="1" x14ac:dyDescent="0.25">
      <c r="A83" s="100"/>
      <c r="B83" s="51" t="s">
        <v>465</v>
      </c>
      <c r="C83" s="104">
        <v>-265500</v>
      </c>
      <c r="D83" s="56">
        <f t="shared" si="3"/>
        <v>51334649</v>
      </c>
      <c r="E83" s="36" t="s">
        <v>3</v>
      </c>
      <c r="F83" s="68"/>
      <c r="G83" s="65"/>
      <c r="H83" s="65"/>
      <c r="I83" s="65"/>
      <c r="J83" s="65"/>
      <c r="K83" s="65">
        <f t="shared" si="2"/>
        <v>-265500</v>
      </c>
      <c r="L83" s="2"/>
      <c r="M83" s="2"/>
      <c r="N83" s="2"/>
      <c r="O83" s="2"/>
      <c r="P83" s="2"/>
      <c r="Q83" s="2"/>
      <c r="R83" s="3"/>
      <c r="S83" s="3"/>
      <c r="T83" s="2"/>
      <c r="U83" s="2"/>
      <c r="V83" s="4"/>
      <c r="W83" s="4"/>
    </row>
    <row r="84" spans="1:23" s="5" customFormat="1" ht="15" customHeight="1" x14ac:dyDescent="0.25">
      <c r="A84" s="6"/>
      <c r="B84" s="51" t="s">
        <v>535</v>
      </c>
      <c r="C84" s="104">
        <v>-10095000</v>
      </c>
      <c r="D84" s="56">
        <f t="shared" si="3"/>
        <v>41239649</v>
      </c>
      <c r="E84" s="36" t="s">
        <v>3</v>
      </c>
      <c r="F84" s="68"/>
      <c r="G84" s="65"/>
      <c r="H84" s="65"/>
      <c r="I84" s="65"/>
      <c r="J84" s="65"/>
      <c r="K84" s="65">
        <f t="shared" si="2"/>
        <v>-10095000</v>
      </c>
      <c r="L84" s="2"/>
      <c r="M84" s="2"/>
      <c r="N84" s="2"/>
      <c r="O84" s="2"/>
      <c r="P84" s="2"/>
      <c r="Q84" s="2"/>
      <c r="R84" s="3"/>
      <c r="S84" s="3"/>
      <c r="T84" s="2"/>
      <c r="U84" s="2"/>
      <c r="V84" s="4"/>
      <c r="W84" s="4"/>
    </row>
    <row r="85" spans="1:23" s="5" customFormat="1" ht="15" customHeight="1" x14ac:dyDescent="0.25">
      <c r="A85" s="6"/>
      <c r="B85" s="51" t="s">
        <v>536</v>
      </c>
      <c r="C85" s="104">
        <v>-269000</v>
      </c>
      <c r="D85" s="56">
        <f t="shared" si="3"/>
        <v>40970649</v>
      </c>
      <c r="E85" s="36" t="s">
        <v>3</v>
      </c>
      <c r="F85" s="68"/>
      <c r="G85" s="65"/>
      <c r="H85" s="65"/>
      <c r="I85" s="65"/>
      <c r="J85" s="65"/>
      <c r="K85" s="65">
        <f t="shared" si="2"/>
        <v>-269000</v>
      </c>
      <c r="L85" s="2"/>
      <c r="M85" s="2"/>
      <c r="N85" s="2"/>
      <c r="O85" s="2"/>
      <c r="P85" s="2"/>
      <c r="Q85" s="2"/>
      <c r="R85" s="3"/>
      <c r="S85" s="3"/>
      <c r="T85" s="2"/>
      <c r="U85" s="2"/>
      <c r="V85" s="4"/>
      <c r="W85" s="4"/>
    </row>
    <row r="86" spans="1:23" s="5" customFormat="1" ht="15" customHeight="1" x14ac:dyDescent="0.25">
      <c r="A86" s="100"/>
      <c r="B86" s="51" t="s">
        <v>537</v>
      </c>
      <c r="C86" s="104">
        <v>0</v>
      </c>
      <c r="D86" s="56">
        <f t="shared" si="3"/>
        <v>40970649</v>
      </c>
      <c r="E86" s="36" t="s">
        <v>59</v>
      </c>
      <c r="F86" s="68"/>
      <c r="G86" s="65"/>
      <c r="H86" s="65"/>
      <c r="I86" s="65"/>
      <c r="J86" s="65"/>
      <c r="K86" s="65"/>
      <c r="L86" s="2"/>
      <c r="M86" s="2"/>
      <c r="N86" s="2"/>
      <c r="O86" s="2"/>
      <c r="P86" s="2"/>
      <c r="Q86" s="2"/>
      <c r="R86" s="3"/>
      <c r="S86" s="3"/>
      <c r="T86" s="2"/>
      <c r="U86" s="2"/>
      <c r="V86" s="4"/>
      <c r="W86" s="4"/>
    </row>
    <row r="87" spans="1:23" s="5" customFormat="1" ht="15" customHeight="1" x14ac:dyDescent="0.25">
      <c r="A87" s="100"/>
      <c r="B87" s="51" t="s">
        <v>538</v>
      </c>
      <c r="C87" s="104">
        <v>80000</v>
      </c>
      <c r="D87" s="56">
        <f t="shared" si="3"/>
        <v>41050649</v>
      </c>
      <c r="E87" s="36" t="s">
        <v>1</v>
      </c>
      <c r="F87" s="68"/>
      <c r="G87" s="65"/>
      <c r="H87" s="65">
        <f>C87</f>
        <v>80000</v>
      </c>
      <c r="I87" s="65"/>
      <c r="J87" s="65"/>
      <c r="K87" s="65"/>
      <c r="L87" s="2"/>
      <c r="M87" s="2"/>
      <c r="N87" s="2"/>
      <c r="O87" s="2"/>
      <c r="P87" s="2"/>
      <c r="Q87" s="2"/>
      <c r="R87" s="3"/>
      <c r="S87" s="3"/>
      <c r="T87" s="2"/>
      <c r="U87" s="2"/>
      <c r="V87" s="4"/>
      <c r="W87" s="4"/>
    </row>
    <row r="88" spans="1:23" s="5" customFormat="1" ht="15" customHeight="1" x14ac:dyDescent="0.25">
      <c r="A88" s="6"/>
      <c r="B88" s="51" t="s">
        <v>539</v>
      </c>
      <c r="C88" s="104">
        <v>-19368000</v>
      </c>
      <c r="D88" s="56">
        <f t="shared" si="3"/>
        <v>21682649</v>
      </c>
      <c r="E88" s="36" t="s">
        <v>3</v>
      </c>
      <c r="F88" s="68"/>
      <c r="G88" s="65"/>
      <c r="H88" s="65"/>
      <c r="I88" s="65"/>
      <c r="J88" s="65"/>
      <c r="K88" s="65">
        <f t="shared" si="2"/>
        <v>-19368000</v>
      </c>
      <c r="L88" s="2"/>
      <c r="M88" s="2"/>
      <c r="N88" s="2"/>
      <c r="O88" s="2"/>
      <c r="P88" s="2"/>
      <c r="Q88" s="2"/>
      <c r="R88" s="3"/>
      <c r="S88" s="3"/>
      <c r="T88" s="2"/>
      <c r="U88" s="2"/>
      <c r="V88" s="4"/>
      <c r="W88" s="4"/>
    </row>
    <row r="89" spans="1:23" s="5" customFormat="1" ht="15" customHeight="1" x14ac:dyDescent="0.25">
      <c r="A89" s="100"/>
      <c r="B89" s="51" t="s">
        <v>464</v>
      </c>
      <c r="C89" s="104">
        <v>-2432000</v>
      </c>
      <c r="D89" s="56">
        <f t="shared" si="3"/>
        <v>19250649</v>
      </c>
      <c r="E89" s="36" t="s">
        <v>3</v>
      </c>
      <c r="F89" s="68"/>
      <c r="G89" s="65"/>
      <c r="H89" s="65"/>
      <c r="I89" s="65"/>
      <c r="J89" s="65"/>
      <c r="K89" s="65">
        <f t="shared" si="2"/>
        <v>-2432000</v>
      </c>
      <c r="L89" s="2"/>
      <c r="M89" s="2"/>
      <c r="N89" s="2"/>
      <c r="O89" s="2"/>
      <c r="P89" s="2"/>
      <c r="Q89" s="2"/>
      <c r="R89" s="3"/>
      <c r="S89" s="3"/>
      <c r="T89" s="2"/>
      <c r="U89" s="2"/>
      <c r="V89" s="4"/>
      <c r="W89" s="4"/>
    </row>
    <row r="90" spans="1:23" s="5" customFormat="1" ht="15" customHeight="1" x14ac:dyDescent="0.25">
      <c r="A90" s="100"/>
      <c r="B90" s="51" t="s">
        <v>540</v>
      </c>
      <c r="C90" s="104">
        <v>-40000</v>
      </c>
      <c r="D90" s="56">
        <f t="shared" si="3"/>
        <v>19210649</v>
      </c>
      <c r="E90" s="36" t="s">
        <v>3</v>
      </c>
      <c r="F90" s="68"/>
      <c r="G90" s="65"/>
      <c r="H90" s="65"/>
      <c r="I90" s="65"/>
      <c r="J90" s="65"/>
      <c r="K90" s="65">
        <f t="shared" si="2"/>
        <v>-40000</v>
      </c>
      <c r="L90" s="2"/>
      <c r="M90" s="2"/>
      <c r="N90" s="2"/>
      <c r="O90" s="2"/>
      <c r="P90" s="2"/>
      <c r="Q90" s="2"/>
      <c r="R90" s="3"/>
      <c r="S90" s="3"/>
      <c r="T90" s="2"/>
      <c r="U90" s="2"/>
      <c r="V90" s="4"/>
      <c r="W90" s="4"/>
    </row>
    <row r="91" spans="1:23" s="5" customFormat="1" ht="15" customHeight="1" x14ac:dyDescent="0.25">
      <c r="A91" s="100">
        <v>45297</v>
      </c>
      <c r="B91" s="51" t="s">
        <v>556</v>
      </c>
      <c r="C91" s="104">
        <v>-600000</v>
      </c>
      <c r="D91" s="56">
        <f t="shared" si="3"/>
        <v>18610649</v>
      </c>
      <c r="E91" s="36" t="s">
        <v>3</v>
      </c>
      <c r="F91" s="68"/>
      <c r="G91" s="65"/>
      <c r="H91" s="65"/>
      <c r="I91" s="65"/>
      <c r="J91" s="65"/>
      <c r="K91" s="65">
        <f t="shared" si="2"/>
        <v>-600000</v>
      </c>
      <c r="L91" s="2"/>
      <c r="M91" s="2"/>
      <c r="N91" s="2"/>
      <c r="O91" s="2"/>
      <c r="P91" s="2"/>
      <c r="Q91" s="2"/>
      <c r="R91" s="3"/>
      <c r="S91" s="3"/>
      <c r="T91" s="2"/>
      <c r="U91" s="2"/>
      <c r="V91" s="4"/>
      <c r="W91" s="4"/>
    </row>
    <row r="92" spans="1:23" s="5" customFormat="1" ht="15" customHeight="1" x14ac:dyDescent="0.25">
      <c r="B92" s="51" t="s">
        <v>557</v>
      </c>
      <c r="C92" s="104">
        <v>4180000</v>
      </c>
      <c r="D92" s="56">
        <f t="shared" si="3"/>
        <v>22790649</v>
      </c>
      <c r="E92" s="36" t="s">
        <v>233</v>
      </c>
      <c r="F92" s="68">
        <f>C92</f>
        <v>4180000</v>
      </c>
      <c r="G92" s="65"/>
      <c r="H92" s="65"/>
      <c r="I92" s="65"/>
      <c r="J92" s="65"/>
      <c r="K92" s="65"/>
      <c r="L92" s="2"/>
      <c r="M92" s="2"/>
      <c r="N92" s="2"/>
      <c r="O92" s="2"/>
      <c r="P92" s="2"/>
      <c r="Q92" s="2"/>
      <c r="R92" s="3"/>
      <c r="S92" s="3"/>
      <c r="T92" s="2"/>
      <c r="U92" s="2"/>
      <c r="V92" s="4"/>
      <c r="W92" s="4"/>
    </row>
    <row r="93" spans="1:23" s="5" customFormat="1" ht="15" customHeight="1" x14ac:dyDescent="0.25">
      <c r="A93" s="100"/>
      <c r="B93" s="51" t="s">
        <v>166</v>
      </c>
      <c r="C93" s="104">
        <v>-11000</v>
      </c>
      <c r="D93" s="56">
        <f t="shared" si="3"/>
        <v>22779649</v>
      </c>
      <c r="E93" s="36" t="s">
        <v>3</v>
      </c>
      <c r="F93" s="68"/>
      <c r="G93" s="65"/>
      <c r="H93" s="65"/>
      <c r="I93" s="65"/>
      <c r="J93" s="65"/>
      <c r="K93" s="65">
        <f t="shared" si="2"/>
        <v>-11000</v>
      </c>
      <c r="L93" s="2"/>
      <c r="M93" s="2"/>
      <c r="N93" s="2"/>
      <c r="O93" s="2"/>
      <c r="P93" s="2"/>
      <c r="Q93" s="2"/>
      <c r="R93" s="3"/>
      <c r="S93" s="3"/>
      <c r="T93" s="2"/>
      <c r="U93" s="2"/>
      <c r="V93" s="4"/>
      <c r="W93" s="4"/>
    </row>
    <row r="94" spans="1:23" s="5" customFormat="1" ht="15" customHeight="1" x14ac:dyDescent="0.25">
      <c r="A94" s="100"/>
      <c r="B94" s="51" t="s">
        <v>519</v>
      </c>
      <c r="C94" s="104">
        <v>-697000</v>
      </c>
      <c r="D94" s="56">
        <f t="shared" si="3"/>
        <v>22082649</v>
      </c>
      <c r="E94" s="36" t="s">
        <v>3</v>
      </c>
      <c r="F94" s="68"/>
      <c r="G94" s="65"/>
      <c r="H94" s="65"/>
      <c r="I94" s="65"/>
      <c r="J94" s="65"/>
      <c r="K94" s="65">
        <f t="shared" si="2"/>
        <v>-697000</v>
      </c>
      <c r="L94" s="2"/>
      <c r="M94" s="2"/>
      <c r="N94" s="2"/>
      <c r="O94" s="2"/>
      <c r="P94" s="2"/>
      <c r="Q94" s="2"/>
      <c r="R94" s="3"/>
      <c r="S94" s="3"/>
      <c r="T94" s="2"/>
      <c r="U94" s="2"/>
      <c r="V94" s="4"/>
      <c r="W94" s="4"/>
    </row>
    <row r="95" spans="1:23" s="5" customFormat="1" ht="15" customHeight="1" x14ac:dyDescent="0.25">
      <c r="A95" s="100"/>
      <c r="B95" s="51" t="s">
        <v>246</v>
      </c>
      <c r="C95" s="104">
        <v>-685000</v>
      </c>
      <c r="D95" s="56">
        <f t="shared" si="3"/>
        <v>21397649</v>
      </c>
      <c r="E95" s="36" t="s">
        <v>3</v>
      </c>
      <c r="F95" s="68"/>
      <c r="G95" s="65"/>
      <c r="H95" s="65"/>
      <c r="I95" s="65"/>
      <c r="J95" s="65"/>
      <c r="K95" s="65">
        <f t="shared" si="2"/>
        <v>-685000</v>
      </c>
      <c r="L95" s="2"/>
      <c r="M95" s="2"/>
      <c r="N95" s="2"/>
      <c r="O95" s="2"/>
      <c r="P95" s="2"/>
      <c r="Q95" s="2"/>
      <c r="R95" s="3"/>
      <c r="S95" s="3"/>
      <c r="T95" s="2"/>
      <c r="U95" s="2"/>
      <c r="V95" s="4"/>
      <c r="W95" s="4"/>
    </row>
    <row r="96" spans="1:23" s="5" customFormat="1" ht="15" customHeight="1" x14ac:dyDescent="0.25">
      <c r="B96" s="51" t="s">
        <v>1245</v>
      </c>
      <c r="C96" s="104">
        <v>50000</v>
      </c>
      <c r="D96" s="56">
        <f t="shared" si="3"/>
        <v>21447649</v>
      </c>
      <c r="E96" s="36" t="s">
        <v>1</v>
      </c>
      <c r="F96" s="68"/>
      <c r="G96" s="65"/>
      <c r="H96" s="65">
        <f>C96</f>
        <v>50000</v>
      </c>
      <c r="I96" s="65"/>
      <c r="J96" s="65"/>
      <c r="K96" s="65"/>
      <c r="L96" s="2"/>
      <c r="M96" s="2"/>
      <c r="N96" s="2"/>
      <c r="O96" s="2"/>
      <c r="P96" s="2"/>
      <c r="Q96" s="2"/>
      <c r="R96" s="3"/>
      <c r="S96" s="3"/>
      <c r="T96" s="2"/>
      <c r="U96" s="2"/>
      <c r="V96" s="4"/>
      <c r="W96" s="4"/>
    </row>
    <row r="97" spans="1:23" s="5" customFormat="1" ht="15" customHeight="1" x14ac:dyDescent="0.25">
      <c r="A97" s="100"/>
      <c r="B97" s="51" t="s">
        <v>559</v>
      </c>
      <c r="C97" s="104">
        <v>1500000</v>
      </c>
      <c r="D97" s="56">
        <f t="shared" si="3"/>
        <v>22947649</v>
      </c>
      <c r="E97" s="36" t="s">
        <v>2</v>
      </c>
      <c r="F97" s="68"/>
      <c r="G97" s="65"/>
      <c r="H97" s="65"/>
      <c r="I97" s="65">
        <f>C97</f>
        <v>1500000</v>
      </c>
      <c r="J97" s="65"/>
      <c r="K97" s="65"/>
      <c r="L97" s="2"/>
      <c r="M97" s="2"/>
      <c r="N97" s="2"/>
      <c r="O97" s="2"/>
      <c r="P97" s="2"/>
      <c r="Q97" s="2"/>
      <c r="R97" s="3"/>
      <c r="S97" s="3"/>
      <c r="T97" s="2"/>
      <c r="U97" s="2"/>
      <c r="V97" s="4"/>
      <c r="W97" s="4"/>
    </row>
    <row r="98" spans="1:23" s="5" customFormat="1" ht="15" customHeight="1" x14ac:dyDescent="0.25">
      <c r="A98" s="100"/>
      <c r="B98" s="51" t="s">
        <v>560</v>
      </c>
      <c r="C98" s="104">
        <v>-65000</v>
      </c>
      <c r="D98" s="56">
        <f t="shared" si="3"/>
        <v>22882649</v>
      </c>
      <c r="E98" s="36" t="s">
        <v>3</v>
      </c>
      <c r="F98" s="68"/>
      <c r="G98" s="65"/>
      <c r="H98" s="65"/>
      <c r="I98" s="65"/>
      <c r="J98" s="65"/>
      <c r="K98" s="65">
        <f t="shared" si="2"/>
        <v>-65000</v>
      </c>
      <c r="L98" s="2"/>
      <c r="M98" s="2"/>
      <c r="N98" s="2"/>
      <c r="O98" s="2"/>
      <c r="P98" s="2"/>
      <c r="Q98" s="2"/>
      <c r="R98" s="3"/>
      <c r="S98" s="3"/>
      <c r="T98" s="2"/>
      <c r="U98" s="2"/>
      <c r="V98" s="4"/>
      <c r="W98" s="4"/>
    </row>
    <row r="99" spans="1:23" s="5" customFormat="1" ht="15" customHeight="1" x14ac:dyDescent="0.25">
      <c r="A99" s="100"/>
      <c r="B99" s="51" t="s">
        <v>561</v>
      </c>
      <c r="C99" s="104">
        <v>-195800</v>
      </c>
      <c r="D99" s="56">
        <f t="shared" si="3"/>
        <v>22686849</v>
      </c>
      <c r="E99" s="36" t="s">
        <v>3</v>
      </c>
      <c r="F99" s="68"/>
      <c r="G99" s="65"/>
      <c r="H99" s="65"/>
      <c r="I99" s="65"/>
      <c r="J99" s="65"/>
      <c r="K99" s="65">
        <f t="shared" si="2"/>
        <v>-195800</v>
      </c>
      <c r="L99" s="2"/>
      <c r="M99" s="2"/>
      <c r="N99" s="2"/>
      <c r="O99" s="2"/>
      <c r="P99" s="2"/>
      <c r="Q99" s="2"/>
      <c r="R99" s="3"/>
      <c r="S99" s="3"/>
      <c r="T99" s="2"/>
      <c r="U99" s="2"/>
      <c r="V99" s="4"/>
      <c r="W99" s="4"/>
    </row>
    <row r="100" spans="1:23" s="5" customFormat="1" ht="15" customHeight="1" x14ac:dyDescent="0.25">
      <c r="A100" s="100"/>
      <c r="B100" s="51" t="s">
        <v>562</v>
      </c>
      <c r="C100" s="104">
        <v>-10000</v>
      </c>
      <c r="D100" s="56">
        <f t="shared" si="3"/>
        <v>22676849</v>
      </c>
      <c r="E100" s="36" t="s">
        <v>3</v>
      </c>
      <c r="F100" s="68"/>
      <c r="G100" s="65"/>
      <c r="H100" s="65"/>
      <c r="I100" s="65"/>
      <c r="J100" s="65"/>
      <c r="K100" s="65">
        <f t="shared" si="2"/>
        <v>-10000</v>
      </c>
      <c r="L100" s="2"/>
      <c r="M100" s="2"/>
      <c r="N100" s="2"/>
      <c r="O100" s="2"/>
      <c r="P100" s="2"/>
      <c r="Q100" s="2"/>
      <c r="R100" s="3"/>
      <c r="S100" s="3"/>
      <c r="T100" s="2"/>
      <c r="U100" s="2"/>
      <c r="V100" s="4"/>
      <c r="W100" s="4"/>
    </row>
    <row r="101" spans="1:23" s="5" customFormat="1" ht="15" customHeight="1" x14ac:dyDescent="0.25">
      <c r="A101" s="100"/>
      <c r="B101" s="51" t="s">
        <v>563</v>
      </c>
      <c r="C101" s="104">
        <v>10000000</v>
      </c>
      <c r="D101" s="56">
        <f t="shared" si="3"/>
        <v>32676849</v>
      </c>
      <c r="E101" s="36" t="s">
        <v>237</v>
      </c>
      <c r="F101" s="68"/>
      <c r="G101" s="65"/>
      <c r="H101" s="65"/>
      <c r="I101" s="65"/>
      <c r="J101" s="65">
        <f>C101</f>
        <v>10000000</v>
      </c>
      <c r="K101" s="65"/>
      <c r="L101" s="2"/>
      <c r="M101" s="2"/>
      <c r="N101" s="2"/>
      <c r="O101" s="2"/>
      <c r="P101" s="2"/>
      <c r="Q101" s="2"/>
      <c r="R101" s="3"/>
      <c r="S101" s="3"/>
      <c r="T101" s="2"/>
      <c r="U101" s="2"/>
      <c r="V101" s="4"/>
      <c r="W101" s="4"/>
    </row>
    <row r="102" spans="1:23" s="5" customFormat="1" ht="15" customHeight="1" x14ac:dyDescent="0.25">
      <c r="A102" s="100"/>
      <c r="B102" s="51" t="s">
        <v>564</v>
      </c>
      <c r="C102" s="104">
        <v>-4340000</v>
      </c>
      <c r="D102" s="56">
        <f t="shared" si="3"/>
        <v>28336849</v>
      </c>
      <c r="E102" s="36" t="s">
        <v>3</v>
      </c>
      <c r="F102" s="68"/>
      <c r="G102" s="65"/>
      <c r="H102" s="65"/>
      <c r="I102" s="65"/>
      <c r="J102" s="65"/>
      <c r="K102" s="65">
        <f t="shared" si="2"/>
        <v>-4340000</v>
      </c>
      <c r="L102" s="2"/>
      <c r="M102" s="2"/>
      <c r="N102" s="2"/>
      <c r="O102" s="2"/>
      <c r="P102" s="2"/>
      <c r="Q102" s="2"/>
      <c r="R102" s="3"/>
      <c r="S102" s="3"/>
      <c r="T102" s="2"/>
      <c r="U102" s="2"/>
      <c r="V102" s="4"/>
      <c r="W102" s="4"/>
    </row>
    <row r="103" spans="1:23" s="5" customFormat="1" ht="15" customHeight="1" x14ac:dyDescent="0.25">
      <c r="B103" s="51" t="s">
        <v>565</v>
      </c>
      <c r="C103" s="104">
        <v>-340000</v>
      </c>
      <c r="D103" s="56">
        <f t="shared" si="3"/>
        <v>27996849</v>
      </c>
      <c r="E103" s="36" t="s">
        <v>3</v>
      </c>
      <c r="F103" s="68"/>
      <c r="G103" s="65"/>
      <c r="H103" s="65"/>
      <c r="I103" s="65"/>
      <c r="J103" s="65"/>
      <c r="K103" s="65">
        <f t="shared" si="2"/>
        <v>-340000</v>
      </c>
      <c r="L103" s="2"/>
      <c r="M103" s="2"/>
      <c r="N103" s="2"/>
      <c r="O103" s="2"/>
      <c r="P103" s="2"/>
      <c r="Q103" s="2"/>
      <c r="R103" s="3"/>
      <c r="S103" s="3"/>
      <c r="T103" s="2"/>
      <c r="U103" s="2"/>
      <c r="V103" s="4"/>
      <c r="W103" s="4"/>
    </row>
    <row r="104" spans="1:23" s="5" customFormat="1" ht="15" customHeight="1" x14ac:dyDescent="0.25">
      <c r="A104" s="100"/>
      <c r="B104" s="51" t="s">
        <v>270</v>
      </c>
      <c r="C104" s="104">
        <v>-2425000</v>
      </c>
      <c r="D104" s="56">
        <f t="shared" si="3"/>
        <v>25571849</v>
      </c>
      <c r="E104" s="36" t="s">
        <v>3</v>
      </c>
      <c r="F104" s="68"/>
      <c r="G104" s="65"/>
      <c r="H104" s="65"/>
      <c r="I104" s="65"/>
      <c r="J104" s="65"/>
      <c r="K104" s="65">
        <f t="shared" si="2"/>
        <v>-2425000</v>
      </c>
      <c r="L104" s="2"/>
      <c r="M104" s="2"/>
      <c r="N104" s="2"/>
      <c r="O104" s="2"/>
      <c r="P104" s="2"/>
      <c r="Q104" s="2"/>
      <c r="R104" s="3"/>
      <c r="S104" s="3"/>
      <c r="T104" s="2"/>
      <c r="U104" s="2"/>
      <c r="V104" s="4"/>
      <c r="W104" s="4"/>
    </row>
    <row r="105" spans="1:23" s="5" customFormat="1" ht="15" customHeight="1" x14ac:dyDescent="0.25">
      <c r="A105" s="100"/>
      <c r="B105" s="51" t="s">
        <v>566</v>
      </c>
      <c r="C105" s="104">
        <v>-209500</v>
      </c>
      <c r="D105" s="56">
        <f t="shared" si="3"/>
        <v>25362349</v>
      </c>
      <c r="E105" s="36" t="s">
        <v>3</v>
      </c>
      <c r="F105" s="68"/>
      <c r="G105" s="65"/>
      <c r="H105" s="65"/>
      <c r="I105" s="65"/>
      <c r="J105" s="65"/>
      <c r="K105" s="65">
        <f t="shared" si="2"/>
        <v>-209500</v>
      </c>
      <c r="L105" s="2"/>
      <c r="M105" s="2"/>
      <c r="N105" s="2"/>
      <c r="O105" s="2"/>
      <c r="P105" s="2"/>
      <c r="Q105" s="2"/>
      <c r="R105" s="3"/>
      <c r="S105" s="3"/>
      <c r="T105" s="2"/>
      <c r="U105" s="2"/>
      <c r="V105" s="4"/>
      <c r="W105" s="4"/>
    </row>
    <row r="106" spans="1:23" s="5" customFormat="1" ht="15" customHeight="1" x14ac:dyDescent="0.25">
      <c r="A106" s="6"/>
      <c r="B106" s="184" t="s">
        <v>567</v>
      </c>
      <c r="C106" s="104">
        <v>-2500000</v>
      </c>
      <c r="D106" s="56">
        <f t="shared" si="3"/>
        <v>22862349</v>
      </c>
      <c r="E106" s="36" t="s">
        <v>3</v>
      </c>
      <c r="F106" s="68"/>
      <c r="G106" s="65"/>
      <c r="H106" s="65"/>
      <c r="I106" s="65"/>
      <c r="J106" s="65"/>
      <c r="K106" s="65">
        <f t="shared" si="2"/>
        <v>-2500000</v>
      </c>
      <c r="L106" s="2"/>
      <c r="M106" s="2"/>
      <c r="N106" s="2"/>
      <c r="O106" s="2"/>
      <c r="P106" s="2"/>
      <c r="Q106" s="2"/>
      <c r="R106" s="3"/>
      <c r="S106" s="3"/>
      <c r="T106" s="2"/>
      <c r="U106" s="2"/>
      <c r="V106" s="4"/>
      <c r="W106" s="4"/>
    </row>
    <row r="107" spans="1:23" s="5" customFormat="1" ht="15" customHeight="1" x14ac:dyDescent="0.25">
      <c r="A107" s="100"/>
      <c r="B107" s="184" t="s">
        <v>190</v>
      </c>
      <c r="C107" s="104">
        <v>-1352000</v>
      </c>
      <c r="D107" s="56">
        <f t="shared" si="3"/>
        <v>21510349</v>
      </c>
      <c r="E107" s="36" t="s">
        <v>3</v>
      </c>
      <c r="F107" s="68"/>
      <c r="G107" s="65"/>
      <c r="H107" s="65"/>
      <c r="I107" s="65"/>
      <c r="J107" s="65"/>
      <c r="K107" s="65">
        <f t="shared" si="2"/>
        <v>-1352000</v>
      </c>
      <c r="L107" s="2"/>
      <c r="M107" s="2"/>
      <c r="N107" s="2"/>
      <c r="O107" s="2"/>
      <c r="P107" s="2"/>
      <c r="Q107" s="2"/>
      <c r="R107" s="3"/>
      <c r="S107" s="3"/>
      <c r="T107" s="2"/>
      <c r="U107" s="2"/>
      <c r="V107" s="4"/>
      <c r="W107" s="4"/>
    </row>
    <row r="108" spans="1:23" s="5" customFormat="1" ht="15" customHeight="1" x14ac:dyDescent="0.25">
      <c r="B108" s="51" t="s">
        <v>568</v>
      </c>
      <c r="C108" s="104"/>
      <c r="D108" s="56">
        <f t="shared" si="3"/>
        <v>21510349</v>
      </c>
      <c r="E108" s="36" t="s">
        <v>233</v>
      </c>
      <c r="F108" s="68"/>
      <c r="G108" s="65"/>
      <c r="H108" s="65"/>
      <c r="I108" s="65"/>
      <c r="J108" s="65"/>
      <c r="K108" s="65"/>
      <c r="L108" s="2"/>
      <c r="M108" s="2"/>
      <c r="N108" s="2"/>
      <c r="O108" s="2"/>
      <c r="P108" s="2"/>
      <c r="Q108" s="2"/>
      <c r="R108" s="3"/>
      <c r="S108" s="3"/>
      <c r="T108" s="2"/>
      <c r="U108" s="2"/>
      <c r="V108" s="4"/>
      <c r="W108" s="4"/>
    </row>
    <row r="109" spans="1:23" s="5" customFormat="1" ht="15" customHeight="1" x14ac:dyDescent="0.25">
      <c r="A109" s="100"/>
      <c r="B109" s="51" t="s">
        <v>18</v>
      </c>
      <c r="C109" s="104">
        <v>30000</v>
      </c>
      <c r="D109" s="56">
        <f t="shared" si="3"/>
        <v>21540349</v>
      </c>
      <c r="E109" s="36" t="s">
        <v>1</v>
      </c>
      <c r="F109" s="68"/>
      <c r="G109" s="65"/>
      <c r="H109" s="65">
        <f>C109</f>
        <v>30000</v>
      </c>
      <c r="I109" s="65"/>
      <c r="J109" s="65"/>
      <c r="K109" s="65"/>
      <c r="L109" s="2"/>
      <c r="M109" s="2"/>
      <c r="N109" s="2"/>
      <c r="O109" s="2"/>
      <c r="P109" s="2"/>
      <c r="Q109" s="2"/>
      <c r="R109" s="3"/>
      <c r="S109" s="3"/>
      <c r="T109" s="2"/>
      <c r="U109" s="2"/>
      <c r="V109" s="4"/>
      <c r="W109" s="4"/>
    </row>
    <row r="110" spans="1:23" s="5" customFormat="1" ht="15" customHeight="1" x14ac:dyDescent="0.25">
      <c r="A110" s="100"/>
      <c r="B110" s="51" t="s">
        <v>569</v>
      </c>
      <c r="C110" s="104">
        <v>10620000</v>
      </c>
      <c r="D110" s="56">
        <f t="shared" si="3"/>
        <v>32160349</v>
      </c>
      <c r="E110" s="36" t="s">
        <v>233</v>
      </c>
      <c r="F110" s="68">
        <f>C110</f>
        <v>10620000</v>
      </c>
      <c r="G110" s="65"/>
      <c r="H110" s="65"/>
      <c r="I110" s="65"/>
      <c r="J110" s="65"/>
      <c r="K110" s="65"/>
      <c r="L110" s="2"/>
      <c r="M110" s="2"/>
      <c r="N110" s="2"/>
      <c r="O110" s="2"/>
      <c r="P110" s="2"/>
      <c r="Q110" s="2"/>
      <c r="R110" s="3"/>
      <c r="S110" s="3"/>
      <c r="T110" s="2"/>
      <c r="U110" s="2"/>
      <c r="V110" s="4"/>
      <c r="W110" s="4"/>
    </row>
    <row r="111" spans="1:23" s="5" customFormat="1" ht="15" customHeight="1" x14ac:dyDescent="0.25">
      <c r="A111" s="100">
        <v>45298</v>
      </c>
      <c r="B111" s="185" t="s">
        <v>166</v>
      </c>
      <c r="C111" s="104">
        <v>-11000</v>
      </c>
      <c r="D111" s="56">
        <f t="shared" si="3"/>
        <v>32149349</v>
      </c>
      <c r="E111" s="36" t="s">
        <v>3</v>
      </c>
      <c r="F111" s="68"/>
      <c r="G111" s="65"/>
      <c r="H111" s="65"/>
      <c r="I111" s="65"/>
      <c r="J111" s="65"/>
      <c r="K111" s="65">
        <f t="shared" si="2"/>
        <v>-11000</v>
      </c>
      <c r="L111" s="2"/>
      <c r="M111" s="2"/>
      <c r="N111" s="2"/>
      <c r="O111" s="2"/>
      <c r="P111" s="2"/>
      <c r="Q111" s="2"/>
      <c r="R111" s="3"/>
      <c r="S111" s="3"/>
      <c r="T111" s="2"/>
      <c r="U111" s="2"/>
      <c r="V111" s="4"/>
      <c r="W111" s="4"/>
    </row>
    <row r="112" spans="1:23" s="5" customFormat="1" ht="15" customHeight="1" x14ac:dyDescent="0.25">
      <c r="B112" s="185" t="s">
        <v>570</v>
      </c>
      <c r="C112" s="104">
        <v>-135000</v>
      </c>
      <c r="D112" s="56">
        <f t="shared" si="3"/>
        <v>32014349</v>
      </c>
      <c r="E112" s="36" t="s">
        <v>3</v>
      </c>
      <c r="F112" s="68"/>
      <c r="G112" s="65"/>
      <c r="H112" s="65"/>
      <c r="I112" s="65"/>
      <c r="J112" s="65"/>
      <c r="K112" s="65">
        <f t="shared" si="2"/>
        <v>-135000</v>
      </c>
      <c r="L112" s="2"/>
      <c r="M112" s="2"/>
      <c r="N112" s="2"/>
      <c r="O112" s="2"/>
      <c r="P112" s="2"/>
      <c r="Q112" s="2"/>
      <c r="R112" s="3"/>
      <c r="S112" s="3"/>
      <c r="T112" s="2"/>
      <c r="U112" s="2"/>
      <c r="V112" s="4"/>
      <c r="W112" s="4"/>
    </row>
    <row r="113" spans="1:23" s="5" customFormat="1" ht="15" customHeight="1" x14ac:dyDescent="0.25">
      <c r="A113" s="100"/>
      <c r="B113" s="185" t="s">
        <v>519</v>
      </c>
      <c r="C113" s="104">
        <v>-155000</v>
      </c>
      <c r="D113" s="56">
        <f t="shared" si="3"/>
        <v>31859349</v>
      </c>
      <c r="E113" s="36" t="s">
        <v>3</v>
      </c>
      <c r="F113" s="68"/>
      <c r="G113" s="65"/>
      <c r="H113" s="65"/>
      <c r="I113" s="65"/>
      <c r="J113" s="65"/>
      <c r="K113" s="65">
        <f t="shared" si="2"/>
        <v>-155000</v>
      </c>
      <c r="L113" s="2"/>
      <c r="M113" s="2"/>
      <c r="N113" s="2"/>
      <c r="O113" s="2"/>
      <c r="P113" s="2"/>
      <c r="Q113" s="2"/>
      <c r="R113" s="3"/>
      <c r="S113" s="3"/>
      <c r="T113" s="2"/>
      <c r="U113" s="2"/>
      <c r="V113" s="4"/>
      <c r="W113" s="4"/>
    </row>
    <row r="114" spans="1:23" s="5" customFormat="1" ht="15" customHeight="1" x14ac:dyDescent="0.25">
      <c r="A114" s="100"/>
      <c r="B114" s="185" t="s">
        <v>236</v>
      </c>
      <c r="C114" s="104">
        <v>-159000</v>
      </c>
      <c r="D114" s="56">
        <f t="shared" si="3"/>
        <v>31700349</v>
      </c>
      <c r="E114" s="36" t="s">
        <v>3</v>
      </c>
      <c r="F114" s="68"/>
      <c r="G114" s="65"/>
      <c r="H114" s="65"/>
      <c r="I114" s="65"/>
      <c r="J114" s="65"/>
      <c r="K114" s="65">
        <f t="shared" si="2"/>
        <v>-159000</v>
      </c>
      <c r="L114" s="2"/>
      <c r="M114" s="2"/>
      <c r="N114" s="2"/>
      <c r="O114" s="2"/>
      <c r="P114" s="2"/>
      <c r="Q114" s="2"/>
      <c r="R114" s="3"/>
      <c r="S114" s="3"/>
      <c r="T114" s="2"/>
      <c r="U114" s="2"/>
      <c r="V114" s="4"/>
      <c r="W114" s="4"/>
    </row>
    <row r="115" spans="1:23" s="5" customFormat="1" ht="15" customHeight="1" x14ac:dyDescent="0.25">
      <c r="A115" s="100"/>
      <c r="B115" s="185" t="s">
        <v>571</v>
      </c>
      <c r="C115" s="104">
        <v>-65000</v>
      </c>
      <c r="D115" s="56">
        <f t="shared" si="3"/>
        <v>31635349</v>
      </c>
      <c r="E115" s="36" t="s">
        <v>3</v>
      </c>
      <c r="F115" s="68"/>
      <c r="G115" s="65"/>
      <c r="H115" s="65"/>
      <c r="I115" s="65"/>
      <c r="J115" s="65"/>
      <c r="K115" s="65">
        <f t="shared" si="2"/>
        <v>-65000</v>
      </c>
      <c r="L115" s="2"/>
      <c r="M115" s="2"/>
      <c r="N115" s="2"/>
      <c r="O115" s="2"/>
      <c r="P115" s="2"/>
      <c r="Q115" s="2"/>
      <c r="R115" s="3"/>
      <c r="S115" s="3"/>
      <c r="T115" s="2"/>
      <c r="U115" s="2"/>
      <c r="V115" s="4"/>
      <c r="W115" s="4"/>
    </row>
    <row r="116" spans="1:23" s="5" customFormat="1" ht="15" customHeight="1" x14ac:dyDescent="0.25">
      <c r="A116" s="100"/>
      <c r="B116" s="185" t="s">
        <v>572</v>
      </c>
      <c r="C116" s="104"/>
      <c r="D116" s="56">
        <f t="shared" si="3"/>
        <v>31635349</v>
      </c>
      <c r="E116" s="36" t="s">
        <v>59</v>
      </c>
      <c r="F116" s="68"/>
      <c r="G116" s="65"/>
      <c r="H116" s="65"/>
      <c r="I116" s="65"/>
      <c r="J116" s="65"/>
      <c r="K116" s="65"/>
      <c r="L116" s="2"/>
      <c r="M116" s="2"/>
      <c r="N116" s="2"/>
      <c r="O116" s="2"/>
      <c r="P116" s="2"/>
      <c r="Q116" s="2"/>
      <c r="R116" s="3"/>
      <c r="S116" s="3"/>
      <c r="T116" s="2"/>
      <c r="U116" s="2"/>
      <c r="V116" s="4"/>
      <c r="W116" s="4"/>
    </row>
    <row r="117" spans="1:23" s="5" customFormat="1" ht="15" customHeight="1" x14ac:dyDescent="0.25">
      <c r="B117" s="185" t="s">
        <v>573</v>
      </c>
      <c r="C117" s="104"/>
      <c r="D117" s="56">
        <f t="shared" si="3"/>
        <v>31635349</v>
      </c>
      <c r="E117" s="36" t="s">
        <v>59</v>
      </c>
      <c r="F117" s="68"/>
      <c r="G117" s="65"/>
      <c r="H117" s="65"/>
      <c r="I117" s="65"/>
      <c r="J117" s="65"/>
      <c r="K117" s="65"/>
      <c r="L117" s="2"/>
      <c r="M117" s="2"/>
      <c r="N117" s="2"/>
      <c r="O117" s="2"/>
      <c r="P117" s="2"/>
      <c r="Q117" s="2"/>
      <c r="R117" s="3"/>
      <c r="S117" s="3"/>
      <c r="T117" s="2"/>
      <c r="U117" s="2"/>
      <c r="V117" s="4"/>
      <c r="W117" s="4"/>
    </row>
    <row r="118" spans="1:23" s="5" customFormat="1" ht="15" customHeight="1" x14ac:dyDescent="0.25">
      <c r="A118" s="100"/>
      <c r="B118" s="185" t="s">
        <v>574</v>
      </c>
      <c r="C118" s="104"/>
      <c r="D118" s="56">
        <f t="shared" si="3"/>
        <v>31635349</v>
      </c>
      <c r="E118" s="36" t="s">
        <v>233</v>
      </c>
      <c r="F118" s="68"/>
      <c r="G118" s="65"/>
      <c r="H118" s="65"/>
      <c r="I118" s="65"/>
      <c r="J118" s="65"/>
      <c r="K118" s="65"/>
      <c r="L118" s="2"/>
      <c r="M118" s="2"/>
      <c r="N118" s="2"/>
      <c r="O118" s="2"/>
      <c r="P118" s="2"/>
      <c r="Q118" s="2"/>
      <c r="R118" s="3"/>
      <c r="S118" s="3"/>
      <c r="T118" s="2"/>
      <c r="U118" s="2"/>
      <c r="V118" s="4"/>
      <c r="W118" s="4"/>
    </row>
    <row r="119" spans="1:23" s="5" customFormat="1" ht="15" customHeight="1" x14ac:dyDescent="0.25">
      <c r="A119" s="100"/>
      <c r="B119" s="185" t="s">
        <v>575</v>
      </c>
      <c r="C119" s="104"/>
      <c r="D119" s="56">
        <f t="shared" si="3"/>
        <v>31635349</v>
      </c>
      <c r="E119" s="36" t="s">
        <v>59</v>
      </c>
      <c r="F119" s="68"/>
      <c r="G119" s="65"/>
      <c r="H119" s="65"/>
      <c r="I119" s="65"/>
      <c r="J119" s="65"/>
      <c r="K119" s="65"/>
      <c r="L119" s="2"/>
      <c r="M119" s="2"/>
      <c r="N119" s="2"/>
      <c r="O119" s="2"/>
      <c r="P119" s="2"/>
      <c r="Q119" s="2"/>
      <c r="R119" s="3"/>
      <c r="S119" s="3"/>
      <c r="T119" s="2"/>
      <c r="U119" s="2"/>
      <c r="V119" s="4"/>
      <c r="W119" s="4"/>
    </row>
    <row r="120" spans="1:23" s="5" customFormat="1" ht="15" customHeight="1" x14ac:dyDescent="0.25">
      <c r="B120" s="185" t="s">
        <v>18</v>
      </c>
      <c r="C120" s="104">
        <v>50000</v>
      </c>
      <c r="D120" s="56">
        <f t="shared" si="3"/>
        <v>31685349</v>
      </c>
      <c r="E120" s="36" t="s">
        <v>1</v>
      </c>
      <c r="F120" s="68"/>
      <c r="G120" s="65"/>
      <c r="H120" s="65">
        <f>C120</f>
        <v>50000</v>
      </c>
      <c r="I120" s="65"/>
      <c r="J120" s="65"/>
      <c r="K120" s="65"/>
      <c r="L120" s="2"/>
      <c r="M120" s="2"/>
      <c r="N120" s="2"/>
      <c r="O120" s="2"/>
      <c r="P120" s="2"/>
      <c r="Q120" s="2"/>
      <c r="R120" s="3"/>
      <c r="S120" s="3"/>
      <c r="T120" s="2"/>
      <c r="U120" s="2"/>
      <c r="V120" s="4"/>
      <c r="W120" s="4"/>
    </row>
    <row r="121" spans="1:23" s="5" customFormat="1" ht="15" customHeight="1" x14ac:dyDescent="0.25">
      <c r="A121" s="100"/>
      <c r="B121" s="185" t="s">
        <v>576</v>
      </c>
      <c r="C121" s="104">
        <v>230000</v>
      </c>
      <c r="D121" s="56">
        <f t="shared" si="3"/>
        <v>31915349</v>
      </c>
      <c r="E121" s="36" t="s">
        <v>2</v>
      </c>
      <c r="F121" s="68"/>
      <c r="G121" s="65"/>
      <c r="H121" s="65"/>
      <c r="I121" s="65">
        <f>C121</f>
        <v>230000</v>
      </c>
      <c r="J121" s="65"/>
      <c r="K121" s="65"/>
      <c r="L121" s="2"/>
      <c r="M121" s="2"/>
      <c r="N121" s="2"/>
      <c r="O121" s="2"/>
      <c r="P121" s="2"/>
      <c r="Q121" s="2"/>
      <c r="R121" s="3"/>
      <c r="S121" s="3"/>
      <c r="T121" s="2"/>
      <c r="U121" s="2"/>
      <c r="V121" s="4"/>
      <c r="W121" s="4"/>
    </row>
    <row r="122" spans="1:23" s="5" customFormat="1" ht="15" customHeight="1" x14ac:dyDescent="0.25">
      <c r="A122" s="100"/>
      <c r="B122" s="51" t="s">
        <v>464</v>
      </c>
      <c r="C122" s="104">
        <v>-442000</v>
      </c>
      <c r="D122" s="56">
        <f t="shared" si="3"/>
        <v>31473349</v>
      </c>
      <c r="E122" s="36" t="s">
        <v>3</v>
      </c>
      <c r="F122" s="68"/>
      <c r="G122" s="65"/>
      <c r="H122" s="65"/>
      <c r="I122" s="65"/>
      <c r="J122" s="65"/>
      <c r="K122" s="65">
        <f t="shared" si="2"/>
        <v>-442000</v>
      </c>
      <c r="L122" s="2"/>
      <c r="M122" s="2"/>
      <c r="N122" s="2"/>
      <c r="O122" s="2"/>
      <c r="P122" s="2"/>
      <c r="Q122" s="2"/>
      <c r="R122" s="3"/>
      <c r="S122" s="3"/>
      <c r="T122" s="2"/>
      <c r="U122" s="2"/>
      <c r="V122" s="4"/>
      <c r="W122" s="4"/>
    </row>
    <row r="123" spans="1:23" s="5" customFormat="1" ht="15" customHeight="1" x14ac:dyDescent="0.25">
      <c r="B123" s="51" t="s">
        <v>577</v>
      </c>
      <c r="C123" s="104">
        <v>210000</v>
      </c>
      <c r="D123" s="56">
        <f t="shared" si="3"/>
        <v>31683349</v>
      </c>
      <c r="E123" s="36" t="s">
        <v>59</v>
      </c>
      <c r="F123" s="68"/>
      <c r="G123" s="65">
        <f>C123</f>
        <v>210000</v>
      </c>
      <c r="H123" s="65"/>
      <c r="I123" s="65"/>
      <c r="J123" s="65"/>
      <c r="K123" s="65"/>
      <c r="L123" s="2"/>
      <c r="M123" s="2"/>
      <c r="N123" s="2"/>
      <c r="O123" s="2"/>
      <c r="P123" s="2"/>
      <c r="Q123" s="2"/>
      <c r="R123" s="3"/>
      <c r="S123" s="3"/>
      <c r="T123" s="2"/>
      <c r="U123" s="2"/>
      <c r="V123" s="4"/>
      <c r="W123" s="4"/>
    </row>
    <row r="124" spans="1:23" s="5" customFormat="1" ht="15" customHeight="1" x14ac:dyDescent="0.25">
      <c r="A124" s="100">
        <v>45299</v>
      </c>
      <c r="B124" s="51" t="s">
        <v>166</v>
      </c>
      <c r="C124" s="104">
        <v>-11000</v>
      </c>
      <c r="D124" s="56">
        <f t="shared" si="3"/>
        <v>31672349</v>
      </c>
      <c r="E124" s="36" t="s">
        <v>3</v>
      </c>
      <c r="F124" s="68"/>
      <c r="G124" s="65"/>
      <c r="H124" s="65"/>
      <c r="I124" s="65"/>
      <c r="J124" s="65"/>
      <c r="K124" s="65">
        <f>C124</f>
        <v>-11000</v>
      </c>
      <c r="L124" s="2"/>
      <c r="M124" s="2"/>
      <c r="N124" s="2"/>
      <c r="O124" s="2"/>
      <c r="P124" s="2"/>
      <c r="Q124" s="2"/>
      <c r="R124" s="3"/>
      <c r="S124" s="3"/>
      <c r="T124" s="2"/>
      <c r="U124" s="2"/>
      <c r="V124" s="4"/>
      <c r="W124" s="4"/>
    </row>
    <row r="125" spans="1:23" s="5" customFormat="1" ht="15" customHeight="1" x14ac:dyDescent="0.25">
      <c r="B125" s="51" t="s">
        <v>589</v>
      </c>
      <c r="C125" s="104">
        <v>2800000</v>
      </c>
      <c r="D125" s="56">
        <f t="shared" si="3"/>
        <v>34472349</v>
      </c>
      <c r="E125" s="36" t="s">
        <v>2</v>
      </c>
      <c r="F125" s="68"/>
      <c r="G125" s="65"/>
      <c r="H125" s="65"/>
      <c r="I125" s="65">
        <f>C125</f>
        <v>2800000</v>
      </c>
      <c r="J125" s="65"/>
      <c r="K125" s="65"/>
      <c r="L125" s="2"/>
      <c r="M125" s="2"/>
      <c r="N125" s="2"/>
      <c r="O125" s="2"/>
      <c r="P125" s="2"/>
      <c r="Q125" s="2"/>
      <c r="R125" s="3"/>
      <c r="S125" s="3"/>
      <c r="T125" s="2"/>
      <c r="U125" s="2"/>
      <c r="V125" s="4"/>
      <c r="W125" s="4"/>
    </row>
    <row r="126" spans="1:23" s="5" customFormat="1" ht="15" customHeight="1" x14ac:dyDescent="0.25">
      <c r="A126" s="100"/>
      <c r="B126" s="51" t="s">
        <v>590</v>
      </c>
      <c r="C126" s="104">
        <v>-428000</v>
      </c>
      <c r="D126" s="56">
        <f t="shared" si="3"/>
        <v>34044349</v>
      </c>
      <c r="E126" s="36" t="s">
        <v>3</v>
      </c>
      <c r="F126" s="68"/>
      <c r="G126" s="65"/>
      <c r="H126" s="65"/>
      <c r="I126" s="65"/>
      <c r="J126" s="65"/>
      <c r="K126" s="65">
        <f t="shared" ref="K126:K189" si="4">C126</f>
        <v>-428000</v>
      </c>
      <c r="L126" s="2"/>
      <c r="M126" s="2"/>
      <c r="N126" s="2"/>
      <c r="O126" s="2"/>
      <c r="P126" s="2"/>
      <c r="Q126" s="2"/>
      <c r="R126" s="3"/>
      <c r="S126" s="3"/>
      <c r="T126" s="2"/>
      <c r="U126" s="2"/>
      <c r="V126" s="4"/>
      <c r="W126" s="4"/>
    </row>
    <row r="127" spans="1:23" s="5" customFormat="1" ht="15" customHeight="1" x14ac:dyDescent="0.25">
      <c r="A127" s="100"/>
      <c r="B127" s="51" t="s">
        <v>591</v>
      </c>
      <c r="C127" s="104">
        <v>-1762500</v>
      </c>
      <c r="D127" s="56">
        <f t="shared" si="3"/>
        <v>32281849</v>
      </c>
      <c r="E127" s="36" t="s">
        <v>3</v>
      </c>
      <c r="F127" s="68"/>
      <c r="G127" s="65"/>
      <c r="H127" s="65"/>
      <c r="I127" s="65"/>
      <c r="J127" s="65"/>
      <c r="K127" s="65">
        <f t="shared" si="4"/>
        <v>-1762500</v>
      </c>
      <c r="L127" s="2"/>
      <c r="M127" s="2"/>
      <c r="N127" s="2"/>
      <c r="O127" s="2"/>
      <c r="P127" s="2"/>
      <c r="Q127" s="2"/>
      <c r="R127" s="3"/>
      <c r="S127" s="3"/>
      <c r="T127" s="2"/>
      <c r="U127" s="2"/>
      <c r="V127" s="4"/>
      <c r="W127" s="4"/>
    </row>
    <row r="128" spans="1:23" s="5" customFormat="1" ht="15" customHeight="1" x14ac:dyDescent="0.25">
      <c r="A128" s="100"/>
      <c r="B128" s="51" t="s">
        <v>592</v>
      </c>
      <c r="C128" s="104"/>
      <c r="D128" s="56">
        <f t="shared" si="3"/>
        <v>32281849</v>
      </c>
      <c r="E128" s="36" t="s">
        <v>59</v>
      </c>
      <c r="F128" s="68"/>
      <c r="G128" s="65"/>
      <c r="H128" s="65"/>
      <c r="I128" s="65"/>
      <c r="J128" s="65"/>
      <c r="K128" s="65"/>
      <c r="L128" s="2"/>
      <c r="M128" s="2"/>
      <c r="N128" s="2"/>
      <c r="O128" s="2"/>
      <c r="P128" s="2"/>
      <c r="Q128" s="2"/>
      <c r="R128" s="3"/>
      <c r="S128" s="3"/>
      <c r="T128" s="2"/>
      <c r="U128" s="2"/>
      <c r="V128" s="4"/>
      <c r="W128" s="4"/>
    </row>
    <row r="129" spans="1:23" s="5" customFormat="1" ht="15" customHeight="1" x14ac:dyDescent="0.25">
      <c r="A129" s="6"/>
      <c r="B129" s="51" t="s">
        <v>593</v>
      </c>
      <c r="C129" s="104">
        <v>-1750000</v>
      </c>
      <c r="D129" s="56">
        <f t="shared" si="3"/>
        <v>30531849</v>
      </c>
      <c r="E129" s="36" t="s">
        <v>3</v>
      </c>
      <c r="F129" s="68"/>
      <c r="G129" s="65"/>
      <c r="H129" s="65"/>
      <c r="I129" s="65"/>
      <c r="J129" s="65"/>
      <c r="K129" s="65">
        <f t="shared" si="4"/>
        <v>-1750000</v>
      </c>
      <c r="L129" s="2"/>
      <c r="M129" s="2"/>
      <c r="N129" s="2"/>
      <c r="O129" s="2"/>
      <c r="P129" s="2"/>
      <c r="Q129" s="2"/>
      <c r="R129" s="3"/>
      <c r="S129" s="3"/>
      <c r="T129" s="2"/>
      <c r="U129" s="2"/>
      <c r="V129" s="4"/>
      <c r="W129" s="4"/>
    </row>
    <row r="130" spans="1:23" s="5" customFormat="1" ht="15" customHeight="1" x14ac:dyDescent="0.25">
      <c r="A130" s="100"/>
      <c r="B130" s="51" t="s">
        <v>594</v>
      </c>
      <c r="C130" s="104">
        <v>-167925</v>
      </c>
      <c r="D130" s="56">
        <f t="shared" si="3"/>
        <v>30363924</v>
      </c>
      <c r="E130" s="36" t="s">
        <v>3</v>
      </c>
      <c r="F130" s="68"/>
      <c r="G130" s="65"/>
      <c r="H130" s="65"/>
      <c r="I130" s="65"/>
      <c r="J130" s="65"/>
      <c r="K130" s="65">
        <f t="shared" si="4"/>
        <v>-167925</v>
      </c>
      <c r="L130" s="2"/>
      <c r="M130" s="2"/>
      <c r="N130" s="2"/>
      <c r="O130" s="2"/>
      <c r="P130" s="2"/>
      <c r="Q130" s="2"/>
      <c r="R130" s="3"/>
      <c r="S130" s="3"/>
      <c r="T130" s="2"/>
      <c r="U130" s="2"/>
      <c r="V130" s="4"/>
      <c r="W130" s="4"/>
    </row>
    <row r="131" spans="1:23" s="5" customFormat="1" ht="15" customHeight="1" x14ac:dyDescent="0.25">
      <c r="A131" s="100"/>
      <c r="B131" s="51" t="s">
        <v>595</v>
      </c>
      <c r="C131" s="104">
        <v>-410000</v>
      </c>
      <c r="D131" s="56">
        <f t="shared" ref="D131:D194" si="5">SUM(D130,C131)</f>
        <v>29953924</v>
      </c>
      <c r="E131" s="36" t="s">
        <v>3</v>
      </c>
      <c r="F131" s="68"/>
      <c r="G131" s="65"/>
      <c r="H131" s="65"/>
      <c r="I131" s="65"/>
      <c r="J131" s="65"/>
      <c r="K131" s="65">
        <f t="shared" si="4"/>
        <v>-410000</v>
      </c>
      <c r="L131" s="2"/>
      <c r="M131" s="2"/>
      <c r="N131" s="2"/>
      <c r="O131" s="2"/>
      <c r="P131" s="2"/>
      <c r="Q131" s="2"/>
      <c r="R131" s="3"/>
      <c r="S131" s="3"/>
      <c r="T131" s="2"/>
      <c r="U131" s="2"/>
      <c r="V131" s="4"/>
      <c r="W131" s="4"/>
    </row>
    <row r="132" spans="1:23" s="5" customFormat="1" ht="15" customHeight="1" x14ac:dyDescent="0.25">
      <c r="B132" s="51" t="s">
        <v>596</v>
      </c>
      <c r="C132" s="104">
        <v>-3800000</v>
      </c>
      <c r="D132" s="56">
        <f t="shared" si="5"/>
        <v>26153924</v>
      </c>
      <c r="E132" s="36" t="s">
        <v>3</v>
      </c>
      <c r="F132" s="68"/>
      <c r="G132" s="65"/>
      <c r="H132" s="65"/>
      <c r="I132" s="65"/>
      <c r="J132" s="65"/>
      <c r="K132" s="65">
        <f t="shared" si="4"/>
        <v>-3800000</v>
      </c>
      <c r="L132" s="2"/>
      <c r="M132" s="2"/>
      <c r="N132" s="2"/>
      <c r="O132" s="2"/>
      <c r="P132" s="2"/>
      <c r="Q132" s="2"/>
      <c r="R132" s="3"/>
      <c r="S132" s="3"/>
      <c r="T132" s="2"/>
      <c r="U132" s="2"/>
      <c r="V132" s="4"/>
      <c r="W132" s="4"/>
    </row>
    <row r="133" spans="1:23" s="5" customFormat="1" ht="15" customHeight="1" x14ac:dyDescent="0.25">
      <c r="A133" s="100"/>
      <c r="B133" s="51" t="s">
        <v>597</v>
      </c>
      <c r="C133" s="104">
        <v>-24000</v>
      </c>
      <c r="D133" s="56">
        <f t="shared" si="5"/>
        <v>26129924</v>
      </c>
      <c r="E133" s="36" t="s">
        <v>3</v>
      </c>
      <c r="F133" s="68"/>
      <c r="G133" s="65"/>
      <c r="H133" s="65"/>
      <c r="I133" s="65"/>
      <c r="J133" s="65"/>
      <c r="K133" s="65">
        <f t="shared" si="4"/>
        <v>-24000</v>
      </c>
      <c r="L133" s="2"/>
      <c r="M133" s="2"/>
      <c r="N133" s="2"/>
      <c r="O133" s="2"/>
      <c r="P133" s="2"/>
      <c r="Q133" s="2"/>
      <c r="R133" s="3"/>
      <c r="S133" s="3"/>
      <c r="T133" s="2"/>
      <c r="U133" s="2"/>
      <c r="V133" s="4"/>
      <c r="W133" s="4"/>
    </row>
    <row r="134" spans="1:23" s="5" customFormat="1" ht="15" customHeight="1" x14ac:dyDescent="0.25">
      <c r="A134" s="6"/>
      <c r="B134" s="51" t="s">
        <v>1333</v>
      </c>
      <c r="C134" s="104">
        <v>10000000</v>
      </c>
      <c r="D134" s="56">
        <f t="shared" si="5"/>
        <v>36129924</v>
      </c>
      <c r="E134" s="36" t="s">
        <v>237</v>
      </c>
      <c r="F134" s="68"/>
      <c r="G134" s="65"/>
      <c r="H134" s="65"/>
      <c r="I134" s="65"/>
      <c r="J134" s="65">
        <f>C134</f>
        <v>10000000</v>
      </c>
      <c r="K134" s="65"/>
      <c r="L134" s="2"/>
      <c r="M134" s="2"/>
      <c r="N134" s="2"/>
      <c r="O134" s="2"/>
      <c r="P134" s="2"/>
      <c r="Q134" s="2"/>
      <c r="R134" s="3"/>
      <c r="S134" s="3"/>
      <c r="T134" s="2"/>
      <c r="U134" s="2"/>
      <c r="V134" s="4"/>
      <c r="W134" s="4"/>
    </row>
    <row r="135" spans="1:23" s="5" customFormat="1" ht="15" customHeight="1" x14ac:dyDescent="0.25">
      <c r="A135" s="100"/>
      <c r="B135" s="51" t="s">
        <v>599</v>
      </c>
      <c r="C135" s="104">
        <v>-460000</v>
      </c>
      <c r="D135" s="56">
        <f t="shared" si="5"/>
        <v>35669924</v>
      </c>
      <c r="E135" s="36" t="s">
        <v>3</v>
      </c>
      <c r="F135" s="68"/>
      <c r="G135" s="65"/>
      <c r="H135" s="65"/>
      <c r="I135" s="65"/>
      <c r="J135" s="65"/>
      <c r="K135" s="65">
        <f t="shared" si="4"/>
        <v>-460000</v>
      </c>
      <c r="L135" s="2"/>
      <c r="M135" s="2"/>
      <c r="N135" s="2"/>
      <c r="O135" s="2"/>
      <c r="P135" s="2"/>
      <c r="Q135" s="2"/>
      <c r="R135" s="3"/>
      <c r="S135" s="3"/>
      <c r="T135" s="2"/>
      <c r="U135" s="2"/>
      <c r="V135" s="4"/>
      <c r="W135" s="4"/>
    </row>
    <row r="136" spans="1:23" s="5" customFormat="1" ht="15" customHeight="1" x14ac:dyDescent="0.25">
      <c r="A136" s="100"/>
      <c r="B136" s="51" t="s">
        <v>600</v>
      </c>
      <c r="C136" s="104">
        <v>230000</v>
      </c>
      <c r="D136" s="56">
        <f t="shared" si="5"/>
        <v>35899924</v>
      </c>
      <c r="E136" s="36" t="s">
        <v>59</v>
      </c>
      <c r="F136" s="68"/>
      <c r="G136" s="65">
        <f>C136</f>
        <v>230000</v>
      </c>
      <c r="H136" s="65"/>
      <c r="I136" s="65"/>
      <c r="J136" s="65"/>
      <c r="K136" s="65"/>
      <c r="L136" s="2"/>
      <c r="M136" s="2"/>
      <c r="N136" s="2"/>
      <c r="O136" s="2"/>
      <c r="P136" s="2"/>
      <c r="Q136" s="2"/>
      <c r="R136" s="3"/>
      <c r="S136" s="3"/>
      <c r="T136" s="2"/>
      <c r="U136" s="2"/>
      <c r="V136" s="4"/>
      <c r="W136" s="4"/>
    </row>
    <row r="137" spans="1:23" s="5" customFormat="1" ht="15" customHeight="1" x14ac:dyDescent="0.25">
      <c r="A137" s="100"/>
      <c r="B137" s="51" t="s">
        <v>601</v>
      </c>
      <c r="C137" s="104">
        <v>-2500000</v>
      </c>
      <c r="D137" s="56">
        <f t="shared" si="5"/>
        <v>33399924</v>
      </c>
      <c r="E137" s="36" t="s">
        <v>3</v>
      </c>
      <c r="F137" s="68"/>
      <c r="G137" s="65"/>
      <c r="H137" s="65"/>
      <c r="I137" s="65"/>
      <c r="J137" s="65"/>
      <c r="K137" s="65">
        <f t="shared" si="4"/>
        <v>-2500000</v>
      </c>
      <c r="L137" s="2"/>
      <c r="M137" s="2"/>
      <c r="N137" s="2"/>
      <c r="O137" s="2"/>
      <c r="P137" s="2"/>
      <c r="Q137" s="2"/>
      <c r="R137" s="3"/>
      <c r="S137" s="3"/>
      <c r="T137" s="2"/>
      <c r="U137" s="2"/>
      <c r="V137" s="4"/>
      <c r="W137" s="4"/>
    </row>
    <row r="138" spans="1:23" s="5" customFormat="1" ht="15" customHeight="1" x14ac:dyDescent="0.25">
      <c r="A138" s="100"/>
      <c r="B138" s="51" t="s">
        <v>602</v>
      </c>
      <c r="C138" s="104">
        <v>-500000</v>
      </c>
      <c r="D138" s="56">
        <f t="shared" si="5"/>
        <v>32899924</v>
      </c>
      <c r="E138" s="36" t="s">
        <v>3</v>
      </c>
      <c r="F138" s="68"/>
      <c r="G138" s="65"/>
      <c r="H138" s="65"/>
      <c r="I138" s="65"/>
      <c r="J138" s="65"/>
      <c r="K138" s="65">
        <f t="shared" si="4"/>
        <v>-500000</v>
      </c>
      <c r="L138" s="2"/>
      <c r="M138" s="2"/>
      <c r="N138" s="2"/>
      <c r="O138" s="2"/>
      <c r="P138" s="2"/>
      <c r="Q138" s="2"/>
      <c r="R138" s="3"/>
      <c r="S138" s="3"/>
      <c r="T138" s="2"/>
      <c r="U138" s="2"/>
      <c r="V138" s="4"/>
      <c r="W138" s="4"/>
    </row>
    <row r="139" spans="1:23" s="5" customFormat="1" ht="15" customHeight="1" x14ac:dyDescent="0.25">
      <c r="A139" s="100"/>
      <c r="B139" s="51" t="s">
        <v>603</v>
      </c>
      <c r="C139" s="104">
        <v>-500000</v>
      </c>
      <c r="D139" s="56">
        <f t="shared" si="5"/>
        <v>32399924</v>
      </c>
      <c r="E139" s="36" t="s">
        <v>3</v>
      </c>
      <c r="F139" s="68"/>
      <c r="G139" s="65"/>
      <c r="H139" s="65"/>
      <c r="I139" s="65"/>
      <c r="J139" s="65"/>
      <c r="K139" s="65">
        <f t="shared" si="4"/>
        <v>-500000</v>
      </c>
      <c r="L139" s="2"/>
      <c r="M139" s="2"/>
      <c r="N139" s="2"/>
      <c r="O139" s="2"/>
      <c r="P139" s="2"/>
      <c r="Q139" s="2"/>
      <c r="R139" s="3"/>
      <c r="S139" s="3"/>
      <c r="T139" s="2"/>
      <c r="U139" s="2"/>
      <c r="V139" s="4"/>
      <c r="W139" s="4"/>
    </row>
    <row r="140" spans="1:23" s="5" customFormat="1" ht="15" customHeight="1" x14ac:dyDescent="0.25">
      <c r="A140" s="100"/>
      <c r="B140" s="184" t="s">
        <v>604</v>
      </c>
      <c r="C140" s="104">
        <v>-150000</v>
      </c>
      <c r="D140" s="56">
        <f t="shared" si="5"/>
        <v>32249924</v>
      </c>
      <c r="E140" s="36" t="s">
        <v>3</v>
      </c>
      <c r="F140" s="68"/>
      <c r="G140" s="65"/>
      <c r="H140" s="65"/>
      <c r="I140" s="65"/>
      <c r="J140" s="65"/>
      <c r="K140" s="65">
        <f t="shared" si="4"/>
        <v>-150000</v>
      </c>
      <c r="L140" s="2"/>
      <c r="M140" s="2"/>
      <c r="N140" s="2"/>
      <c r="O140" s="2"/>
      <c r="P140" s="2"/>
      <c r="Q140" s="2"/>
      <c r="R140" s="3"/>
      <c r="S140" s="3"/>
      <c r="T140" s="2"/>
      <c r="U140" s="2"/>
      <c r="V140" s="4"/>
      <c r="W140" s="4"/>
    </row>
    <row r="141" spans="1:23" s="5" customFormat="1" ht="15" customHeight="1" x14ac:dyDescent="0.25">
      <c r="B141" s="184" t="s">
        <v>605</v>
      </c>
      <c r="C141" s="104"/>
      <c r="D141" s="56">
        <f t="shared" si="5"/>
        <v>32249924</v>
      </c>
      <c r="E141" s="36" t="s">
        <v>2</v>
      </c>
      <c r="F141" s="68"/>
      <c r="G141" s="65"/>
      <c r="H141" s="65"/>
      <c r="I141" s="65"/>
      <c r="J141" s="65"/>
      <c r="K141" s="65"/>
      <c r="L141" s="2"/>
      <c r="M141" s="2"/>
      <c r="N141" s="2"/>
      <c r="O141" s="2"/>
      <c r="P141" s="2"/>
      <c r="Q141" s="2"/>
      <c r="R141" s="3"/>
      <c r="S141" s="3"/>
      <c r="T141" s="2"/>
      <c r="U141" s="2"/>
      <c r="V141" s="4"/>
      <c r="W141" s="4"/>
    </row>
    <row r="142" spans="1:23" s="5" customFormat="1" ht="15" customHeight="1" x14ac:dyDescent="0.25">
      <c r="A142" s="100"/>
      <c r="B142" s="51" t="s">
        <v>606</v>
      </c>
      <c r="C142" s="104">
        <v>-150000</v>
      </c>
      <c r="D142" s="56">
        <f t="shared" si="5"/>
        <v>32099924</v>
      </c>
      <c r="E142" s="36" t="s">
        <v>3</v>
      </c>
      <c r="F142" s="68"/>
      <c r="G142" s="65"/>
      <c r="H142" s="65"/>
      <c r="I142" s="65"/>
      <c r="J142" s="65"/>
      <c r="K142" s="65">
        <f t="shared" si="4"/>
        <v>-150000</v>
      </c>
      <c r="L142" s="2"/>
      <c r="M142" s="2"/>
      <c r="N142" s="2"/>
      <c r="O142" s="2"/>
      <c r="P142" s="2"/>
      <c r="Q142" s="2"/>
      <c r="R142" s="3"/>
      <c r="S142" s="3"/>
      <c r="T142" s="2"/>
      <c r="U142" s="2"/>
      <c r="V142" s="4"/>
      <c r="W142" s="4"/>
    </row>
    <row r="143" spans="1:23" s="5" customFormat="1" ht="15" customHeight="1" x14ac:dyDescent="0.25">
      <c r="A143" s="100"/>
      <c r="B143" s="51" t="s">
        <v>607</v>
      </c>
      <c r="C143" s="104">
        <v>-96000</v>
      </c>
      <c r="D143" s="56">
        <f t="shared" si="5"/>
        <v>32003924</v>
      </c>
      <c r="E143" s="36" t="s">
        <v>3</v>
      </c>
      <c r="F143" s="68"/>
      <c r="G143" s="65"/>
      <c r="H143" s="65"/>
      <c r="I143" s="65"/>
      <c r="J143" s="65"/>
      <c r="K143" s="65">
        <f t="shared" si="4"/>
        <v>-96000</v>
      </c>
      <c r="L143" s="2"/>
      <c r="M143" s="2"/>
      <c r="N143" s="2"/>
      <c r="O143" s="2"/>
      <c r="P143" s="2"/>
      <c r="Q143" s="2"/>
      <c r="R143" s="3"/>
      <c r="S143" s="3"/>
      <c r="T143" s="2"/>
      <c r="U143" s="2"/>
      <c r="V143" s="4"/>
      <c r="W143" s="4"/>
    </row>
    <row r="144" spans="1:23" s="5" customFormat="1" ht="15" customHeight="1" x14ac:dyDescent="0.25">
      <c r="A144" s="6"/>
      <c r="B144" s="51" t="s">
        <v>608</v>
      </c>
      <c r="C144" s="104">
        <v>-2025000</v>
      </c>
      <c r="D144" s="56">
        <f t="shared" si="5"/>
        <v>29978924</v>
      </c>
      <c r="E144" s="36" t="s">
        <v>3</v>
      </c>
      <c r="F144" s="68"/>
      <c r="G144" s="65"/>
      <c r="H144" s="65"/>
      <c r="I144" s="65"/>
      <c r="J144" s="65"/>
      <c r="K144" s="65">
        <f t="shared" si="4"/>
        <v>-2025000</v>
      </c>
      <c r="L144" s="2"/>
      <c r="M144" s="2"/>
      <c r="N144" s="2"/>
      <c r="O144" s="2"/>
      <c r="P144" s="2"/>
      <c r="Q144" s="2"/>
      <c r="R144" s="3"/>
      <c r="S144" s="3"/>
      <c r="T144" s="2"/>
      <c r="U144" s="2"/>
      <c r="V144" s="4"/>
      <c r="W144" s="4"/>
    </row>
    <row r="145" spans="1:23" s="5" customFormat="1" ht="15" customHeight="1" x14ac:dyDescent="0.25">
      <c r="A145" s="100"/>
      <c r="B145" s="51" t="s">
        <v>609</v>
      </c>
      <c r="C145" s="104">
        <v>-20000</v>
      </c>
      <c r="D145" s="56">
        <f t="shared" si="5"/>
        <v>29958924</v>
      </c>
      <c r="E145" s="36" t="s">
        <v>3</v>
      </c>
      <c r="F145" s="68"/>
      <c r="G145" s="65"/>
      <c r="H145" s="65"/>
      <c r="I145" s="65"/>
      <c r="J145" s="65"/>
      <c r="K145" s="65">
        <f t="shared" si="4"/>
        <v>-20000</v>
      </c>
      <c r="L145" s="2"/>
      <c r="M145" s="2"/>
      <c r="N145" s="2"/>
      <c r="O145" s="2"/>
      <c r="P145" s="2"/>
      <c r="Q145" s="2"/>
      <c r="R145" s="3"/>
      <c r="S145" s="3"/>
      <c r="T145" s="2"/>
      <c r="U145" s="2"/>
      <c r="V145" s="4"/>
      <c r="W145" s="4"/>
    </row>
    <row r="146" spans="1:23" s="5" customFormat="1" ht="15" customHeight="1" x14ac:dyDescent="0.25">
      <c r="A146" s="100"/>
      <c r="B146" s="51" t="s">
        <v>464</v>
      </c>
      <c r="C146" s="104">
        <v>-1081000</v>
      </c>
      <c r="D146" s="56">
        <f t="shared" si="5"/>
        <v>28877924</v>
      </c>
      <c r="E146" s="36" t="s">
        <v>3</v>
      </c>
      <c r="F146" s="68"/>
      <c r="G146" s="65"/>
      <c r="H146" s="65"/>
      <c r="I146" s="65"/>
      <c r="J146" s="65"/>
      <c r="K146" s="65">
        <f t="shared" si="4"/>
        <v>-1081000</v>
      </c>
      <c r="L146" s="2"/>
      <c r="M146" s="2"/>
      <c r="N146" s="2"/>
      <c r="O146" s="2"/>
      <c r="P146" s="2"/>
      <c r="Q146" s="2"/>
      <c r="R146" s="3"/>
      <c r="S146" s="3"/>
      <c r="T146" s="2"/>
      <c r="U146" s="2"/>
      <c r="V146" s="4"/>
      <c r="W146" s="4"/>
    </row>
    <row r="147" spans="1:23" s="5" customFormat="1" ht="15" customHeight="1" x14ac:dyDescent="0.25">
      <c r="A147" s="100"/>
      <c r="B147" s="232" t="s">
        <v>610</v>
      </c>
      <c r="C147" s="104">
        <v>0</v>
      </c>
      <c r="D147" s="56">
        <f t="shared" si="5"/>
        <v>28877924</v>
      </c>
      <c r="E147" s="36" t="s">
        <v>59</v>
      </c>
      <c r="F147" s="68"/>
      <c r="G147" s="65"/>
      <c r="H147" s="65"/>
      <c r="I147" s="65"/>
      <c r="J147" s="65"/>
      <c r="K147" s="65">
        <f t="shared" si="4"/>
        <v>0</v>
      </c>
      <c r="L147" s="2"/>
      <c r="M147" s="2"/>
      <c r="N147" s="2"/>
      <c r="O147" s="2"/>
      <c r="P147" s="2"/>
      <c r="Q147" s="2"/>
      <c r="R147" s="3"/>
      <c r="S147" s="3"/>
      <c r="T147" s="2"/>
      <c r="U147" s="2"/>
      <c r="V147" s="4"/>
      <c r="W147" s="4"/>
    </row>
    <row r="148" spans="1:23" s="5" customFormat="1" ht="15" customHeight="1" x14ac:dyDescent="0.25">
      <c r="A148" s="100">
        <v>45300</v>
      </c>
      <c r="B148" s="51" t="s">
        <v>166</v>
      </c>
      <c r="C148" s="104">
        <v>-11000</v>
      </c>
      <c r="D148" s="56">
        <f t="shared" si="5"/>
        <v>28866924</v>
      </c>
      <c r="E148" s="36" t="s">
        <v>3</v>
      </c>
      <c r="F148" s="68"/>
      <c r="G148" s="65"/>
      <c r="H148" s="65"/>
      <c r="I148" s="65"/>
      <c r="J148" s="65"/>
      <c r="K148" s="65">
        <f t="shared" si="4"/>
        <v>-11000</v>
      </c>
      <c r="L148" s="2"/>
      <c r="M148" s="2"/>
      <c r="N148" s="2"/>
      <c r="O148" s="2"/>
      <c r="P148" s="2"/>
      <c r="Q148" s="2"/>
      <c r="R148" s="3"/>
      <c r="S148" s="3"/>
      <c r="T148" s="2"/>
      <c r="U148" s="2"/>
      <c r="V148" s="4"/>
      <c r="W148" s="4"/>
    </row>
    <row r="149" spans="1:23" s="5" customFormat="1" ht="15" customHeight="1" x14ac:dyDescent="0.25">
      <c r="B149" s="51" t="s">
        <v>614</v>
      </c>
      <c r="C149" s="104">
        <v>-20900</v>
      </c>
      <c r="D149" s="56">
        <f t="shared" si="5"/>
        <v>28846024</v>
      </c>
      <c r="E149" s="36" t="s">
        <v>3</v>
      </c>
      <c r="F149" s="68"/>
      <c r="G149" s="65"/>
      <c r="H149" s="65"/>
      <c r="I149" s="65"/>
      <c r="J149" s="65"/>
      <c r="K149" s="65">
        <f t="shared" si="4"/>
        <v>-20900</v>
      </c>
      <c r="L149" s="2"/>
      <c r="M149" s="2"/>
      <c r="N149" s="2"/>
      <c r="O149" s="2"/>
      <c r="P149" s="2"/>
      <c r="Q149" s="2"/>
      <c r="R149" s="3"/>
      <c r="S149" s="3"/>
      <c r="T149" s="2"/>
      <c r="U149" s="2"/>
      <c r="V149" s="4"/>
      <c r="W149" s="4"/>
    </row>
    <row r="150" spans="1:23" s="5" customFormat="1" ht="15" customHeight="1" x14ac:dyDescent="0.25">
      <c r="A150" s="100"/>
      <c r="B150" s="51" t="s">
        <v>615</v>
      </c>
      <c r="C150" s="104">
        <v>-25000</v>
      </c>
      <c r="D150" s="56">
        <f t="shared" si="5"/>
        <v>28821024</v>
      </c>
      <c r="E150" s="36" t="s">
        <v>3</v>
      </c>
      <c r="F150" s="68"/>
      <c r="G150" s="65"/>
      <c r="H150" s="65"/>
      <c r="I150" s="65"/>
      <c r="J150" s="65"/>
      <c r="K150" s="65">
        <f t="shared" si="4"/>
        <v>-25000</v>
      </c>
      <c r="L150" s="2"/>
      <c r="M150" s="2"/>
      <c r="N150" s="2"/>
      <c r="O150" s="2"/>
      <c r="P150" s="2"/>
      <c r="Q150" s="2"/>
      <c r="R150" s="3"/>
      <c r="S150" s="3"/>
      <c r="T150" s="2"/>
      <c r="U150" s="2"/>
      <c r="V150" s="4"/>
      <c r="W150" s="4"/>
    </row>
    <row r="151" spans="1:23" s="5" customFormat="1" ht="15" customHeight="1" x14ac:dyDescent="0.25">
      <c r="A151" s="100"/>
      <c r="B151" s="51" t="s">
        <v>616</v>
      </c>
      <c r="C151" s="104">
        <v>1200000</v>
      </c>
      <c r="D151" s="56">
        <f t="shared" si="5"/>
        <v>30021024</v>
      </c>
      <c r="E151" s="36" t="s">
        <v>2</v>
      </c>
      <c r="F151" s="68"/>
      <c r="G151" s="65"/>
      <c r="H151" s="65"/>
      <c r="I151" s="65">
        <f>C151</f>
        <v>1200000</v>
      </c>
      <c r="J151" s="65"/>
      <c r="K151" s="65"/>
      <c r="L151" s="2"/>
      <c r="M151" s="2"/>
      <c r="N151" s="2"/>
      <c r="O151" s="2"/>
      <c r="P151" s="2"/>
      <c r="Q151" s="2"/>
      <c r="R151" s="3"/>
      <c r="S151" s="3"/>
      <c r="T151" s="2"/>
      <c r="U151" s="2"/>
      <c r="V151" s="4"/>
      <c r="W151" s="4"/>
    </row>
    <row r="152" spans="1:23" s="5" customFormat="1" ht="15" customHeight="1" x14ac:dyDescent="0.25">
      <c r="A152" s="100"/>
      <c r="B152" s="51" t="s">
        <v>617</v>
      </c>
      <c r="C152" s="104">
        <v>-925000</v>
      </c>
      <c r="D152" s="56">
        <f t="shared" si="5"/>
        <v>29096024</v>
      </c>
      <c r="E152" s="36" t="s">
        <v>3</v>
      </c>
      <c r="F152" s="68"/>
      <c r="G152" s="65"/>
      <c r="H152" s="65"/>
      <c r="I152" s="65"/>
      <c r="J152" s="65"/>
      <c r="K152" s="65">
        <f t="shared" si="4"/>
        <v>-925000</v>
      </c>
      <c r="L152" s="2"/>
      <c r="M152" s="2"/>
      <c r="N152" s="2"/>
      <c r="O152" s="2"/>
      <c r="P152" s="2"/>
      <c r="Q152" s="2"/>
      <c r="R152" s="3"/>
      <c r="S152" s="3"/>
      <c r="T152" s="2"/>
      <c r="U152" s="2"/>
      <c r="V152" s="4"/>
      <c r="W152" s="4"/>
    </row>
    <row r="153" spans="1:23" s="5" customFormat="1" ht="15" customHeight="1" x14ac:dyDescent="0.25">
      <c r="B153" s="51" t="s">
        <v>618</v>
      </c>
      <c r="C153" s="104">
        <v>-15500</v>
      </c>
      <c r="D153" s="56">
        <f t="shared" si="5"/>
        <v>29080524</v>
      </c>
      <c r="E153" s="36" t="s">
        <v>3</v>
      </c>
      <c r="F153" s="68"/>
      <c r="G153" s="65"/>
      <c r="H153" s="65"/>
      <c r="I153" s="65"/>
      <c r="J153" s="65"/>
      <c r="K153" s="65">
        <f t="shared" si="4"/>
        <v>-15500</v>
      </c>
      <c r="L153" s="2"/>
      <c r="M153" s="2"/>
      <c r="N153" s="2"/>
      <c r="O153" s="2"/>
      <c r="P153" s="2"/>
      <c r="Q153" s="2"/>
      <c r="R153" s="3"/>
      <c r="S153" s="3"/>
      <c r="T153" s="2"/>
      <c r="U153" s="2"/>
      <c r="V153" s="4"/>
      <c r="W153" s="4"/>
    </row>
    <row r="154" spans="1:23" s="5" customFormat="1" ht="15" customHeight="1" x14ac:dyDescent="0.25">
      <c r="A154" s="100"/>
      <c r="B154" s="51" t="s">
        <v>236</v>
      </c>
      <c r="C154" s="104">
        <v>-1423500</v>
      </c>
      <c r="D154" s="56">
        <f t="shared" si="5"/>
        <v>27657024</v>
      </c>
      <c r="E154" s="36" t="s">
        <v>3</v>
      </c>
      <c r="F154" s="68"/>
      <c r="G154" s="65"/>
      <c r="H154" s="65"/>
      <c r="I154" s="65"/>
      <c r="J154" s="65"/>
      <c r="K154" s="65">
        <f t="shared" si="4"/>
        <v>-1423500</v>
      </c>
      <c r="L154" s="2"/>
      <c r="M154" s="2"/>
      <c r="N154" s="2"/>
      <c r="O154" s="2"/>
      <c r="P154" s="2"/>
      <c r="Q154" s="2"/>
      <c r="R154" s="3"/>
      <c r="S154" s="3"/>
      <c r="T154" s="2"/>
      <c r="U154" s="2"/>
      <c r="V154" s="4"/>
      <c r="W154" s="4"/>
    </row>
    <row r="155" spans="1:23" s="5" customFormat="1" ht="15" customHeight="1" x14ac:dyDescent="0.25">
      <c r="A155" s="6"/>
      <c r="B155" s="51" t="s">
        <v>519</v>
      </c>
      <c r="C155" s="104">
        <v>-2001000</v>
      </c>
      <c r="D155" s="56">
        <f t="shared" si="5"/>
        <v>25656024</v>
      </c>
      <c r="E155" s="36" t="s">
        <v>3</v>
      </c>
      <c r="F155" s="68"/>
      <c r="G155" s="65"/>
      <c r="H155" s="65"/>
      <c r="I155" s="65"/>
      <c r="J155" s="65"/>
      <c r="K155" s="65">
        <f t="shared" si="4"/>
        <v>-2001000</v>
      </c>
      <c r="L155" s="2"/>
      <c r="M155" s="2"/>
      <c r="N155" s="2"/>
      <c r="O155" s="2"/>
      <c r="P155" s="2"/>
      <c r="Q155" s="2"/>
      <c r="R155" s="3"/>
      <c r="S155" s="3"/>
      <c r="T155" s="2"/>
      <c r="U155" s="2"/>
      <c r="V155" s="4"/>
      <c r="W155" s="4"/>
    </row>
    <row r="156" spans="1:23" s="5" customFormat="1" ht="15" customHeight="1" x14ac:dyDescent="0.25">
      <c r="A156" s="100"/>
      <c r="B156" s="51" t="s">
        <v>619</v>
      </c>
      <c r="C156" s="104">
        <v>-4950000</v>
      </c>
      <c r="D156" s="56">
        <f t="shared" si="5"/>
        <v>20706024</v>
      </c>
      <c r="E156" s="36" t="s">
        <v>3</v>
      </c>
      <c r="F156" s="68"/>
      <c r="G156" s="65"/>
      <c r="H156" s="65"/>
      <c r="I156" s="65"/>
      <c r="J156" s="65"/>
      <c r="K156" s="65">
        <f t="shared" si="4"/>
        <v>-4950000</v>
      </c>
      <c r="L156" s="2"/>
      <c r="M156" s="2"/>
      <c r="N156" s="2"/>
      <c r="O156" s="2"/>
      <c r="P156" s="2"/>
      <c r="Q156" s="2"/>
      <c r="R156" s="3"/>
      <c r="S156" s="3"/>
      <c r="T156" s="2"/>
      <c r="U156" s="2"/>
      <c r="V156" s="4"/>
      <c r="W156" s="4"/>
    </row>
    <row r="157" spans="1:23" s="5" customFormat="1" ht="15" customHeight="1" x14ac:dyDescent="0.25">
      <c r="B157" s="51" t="s">
        <v>620</v>
      </c>
      <c r="C157" s="104">
        <v>16875000</v>
      </c>
      <c r="D157" s="56">
        <f t="shared" si="5"/>
        <v>37581024</v>
      </c>
      <c r="E157" s="36" t="s">
        <v>233</v>
      </c>
      <c r="F157" s="68">
        <f>C157</f>
        <v>16875000</v>
      </c>
      <c r="G157" s="65"/>
      <c r="H157" s="65"/>
      <c r="I157" s="65"/>
      <c r="J157" s="65"/>
      <c r="K157" s="65"/>
      <c r="L157" s="2"/>
      <c r="M157" s="2"/>
      <c r="N157" s="2"/>
      <c r="O157" s="2"/>
      <c r="P157" s="2"/>
      <c r="Q157" s="2"/>
      <c r="R157" s="3"/>
      <c r="S157" s="3"/>
      <c r="T157" s="2"/>
      <c r="U157" s="2"/>
      <c r="V157" s="4"/>
      <c r="W157" s="4"/>
    </row>
    <row r="158" spans="1:23" s="5" customFormat="1" ht="15" customHeight="1" x14ac:dyDescent="0.25">
      <c r="A158" s="100"/>
      <c r="B158" s="51" t="s">
        <v>621</v>
      </c>
      <c r="C158" s="104">
        <v>-10500000</v>
      </c>
      <c r="D158" s="56">
        <f t="shared" si="5"/>
        <v>27081024</v>
      </c>
      <c r="E158" s="36" t="s">
        <v>3</v>
      </c>
      <c r="F158" s="68"/>
      <c r="G158" s="65"/>
      <c r="H158" s="65"/>
      <c r="I158" s="65"/>
      <c r="J158" s="65"/>
      <c r="K158" s="65">
        <f t="shared" si="4"/>
        <v>-10500000</v>
      </c>
      <c r="L158" s="2"/>
      <c r="M158" s="2"/>
      <c r="N158" s="2"/>
      <c r="O158" s="2"/>
      <c r="P158" s="2"/>
      <c r="Q158" s="2"/>
      <c r="R158" s="3"/>
      <c r="S158" s="3"/>
      <c r="T158" s="2"/>
      <c r="U158" s="2"/>
      <c r="V158" s="4"/>
      <c r="W158" s="4"/>
    </row>
    <row r="159" spans="1:23" s="5" customFormat="1" ht="15" customHeight="1" x14ac:dyDescent="0.25">
      <c r="A159" s="100"/>
      <c r="B159" s="51" t="s">
        <v>622</v>
      </c>
      <c r="C159" s="104">
        <v>-4515000</v>
      </c>
      <c r="D159" s="56">
        <f t="shared" si="5"/>
        <v>22566024</v>
      </c>
      <c r="E159" s="36" t="s">
        <v>3</v>
      </c>
      <c r="F159" s="68"/>
      <c r="G159" s="65"/>
      <c r="H159" s="65"/>
      <c r="I159" s="65"/>
      <c r="J159" s="65"/>
      <c r="K159" s="65">
        <f t="shared" si="4"/>
        <v>-4515000</v>
      </c>
      <c r="L159" s="2"/>
      <c r="M159" s="2"/>
      <c r="N159" s="2"/>
      <c r="O159" s="2"/>
      <c r="P159" s="2"/>
      <c r="Q159" s="2"/>
      <c r="R159" s="3"/>
      <c r="S159" s="3"/>
      <c r="T159" s="2"/>
      <c r="U159" s="2"/>
      <c r="V159" s="4"/>
      <c r="W159" s="4"/>
    </row>
    <row r="160" spans="1:23" s="5" customFormat="1" ht="15" customHeight="1" x14ac:dyDescent="0.25">
      <c r="A160" s="100"/>
      <c r="B160" s="51" t="s">
        <v>623</v>
      </c>
      <c r="C160" s="104">
        <v>-450000</v>
      </c>
      <c r="D160" s="56">
        <f t="shared" si="5"/>
        <v>22116024</v>
      </c>
      <c r="E160" s="36" t="s">
        <v>3</v>
      </c>
      <c r="F160" s="68"/>
      <c r="G160" s="65"/>
      <c r="H160" s="65"/>
      <c r="I160" s="65"/>
      <c r="J160" s="65"/>
      <c r="K160" s="65">
        <f t="shared" si="4"/>
        <v>-450000</v>
      </c>
      <c r="L160" s="2"/>
      <c r="M160" s="2"/>
      <c r="N160" s="2"/>
      <c r="O160" s="2"/>
      <c r="P160" s="2"/>
      <c r="Q160" s="2"/>
      <c r="R160" s="3"/>
      <c r="S160" s="3"/>
      <c r="T160" s="2"/>
      <c r="U160" s="2"/>
      <c r="V160" s="4"/>
      <c r="W160" s="4"/>
    </row>
    <row r="161" spans="1:23" s="5" customFormat="1" ht="15" customHeight="1" x14ac:dyDescent="0.25">
      <c r="A161" s="6"/>
      <c r="B161" s="51" t="s">
        <v>624</v>
      </c>
      <c r="C161" s="104"/>
      <c r="D161" s="56">
        <f t="shared" si="5"/>
        <v>22116024</v>
      </c>
      <c r="E161" s="36" t="s">
        <v>2</v>
      </c>
      <c r="F161" s="68"/>
      <c r="G161" s="65"/>
      <c r="H161" s="65"/>
      <c r="I161" s="65"/>
      <c r="J161" s="65"/>
      <c r="K161" s="65">
        <f t="shared" si="4"/>
        <v>0</v>
      </c>
      <c r="L161" s="2"/>
      <c r="M161" s="2"/>
      <c r="N161" s="2"/>
      <c r="O161" s="2"/>
      <c r="P161" s="2"/>
      <c r="Q161" s="2"/>
      <c r="R161" s="3"/>
      <c r="S161" s="3"/>
      <c r="T161" s="2"/>
      <c r="U161" s="2"/>
      <c r="V161" s="4"/>
      <c r="W161" s="4"/>
    </row>
    <row r="162" spans="1:23" s="5" customFormat="1" ht="15" customHeight="1" x14ac:dyDescent="0.25">
      <c r="A162" s="100"/>
      <c r="B162" s="51" t="s">
        <v>299</v>
      </c>
      <c r="C162" s="104">
        <v>-1274000</v>
      </c>
      <c r="D162" s="56">
        <f t="shared" si="5"/>
        <v>20842024</v>
      </c>
      <c r="E162" s="36" t="s">
        <v>3</v>
      </c>
      <c r="F162" s="68"/>
      <c r="G162" s="65"/>
      <c r="H162" s="65"/>
      <c r="I162" s="65"/>
      <c r="J162" s="65"/>
      <c r="K162" s="65">
        <f t="shared" si="4"/>
        <v>-1274000</v>
      </c>
      <c r="L162" s="2"/>
      <c r="M162" s="2"/>
      <c r="N162" s="2"/>
      <c r="O162" s="2"/>
      <c r="P162" s="2"/>
      <c r="Q162" s="2"/>
      <c r="R162" s="3"/>
      <c r="S162" s="3"/>
      <c r="T162" s="2"/>
      <c r="U162" s="2"/>
      <c r="V162" s="4"/>
      <c r="W162" s="4"/>
    </row>
    <row r="163" spans="1:23" s="5" customFormat="1" ht="15" customHeight="1" x14ac:dyDescent="0.25">
      <c r="A163" s="100"/>
      <c r="B163" s="51" t="s">
        <v>468</v>
      </c>
      <c r="C163" s="104">
        <v>-666000</v>
      </c>
      <c r="D163" s="56">
        <f t="shared" si="5"/>
        <v>20176024</v>
      </c>
      <c r="E163" s="36" t="s">
        <v>3</v>
      </c>
      <c r="F163" s="68"/>
      <c r="G163" s="65"/>
      <c r="H163" s="65"/>
      <c r="I163" s="65"/>
      <c r="J163" s="65"/>
      <c r="K163" s="65">
        <f t="shared" si="4"/>
        <v>-666000</v>
      </c>
      <c r="L163" s="2"/>
      <c r="M163" s="2"/>
      <c r="N163" s="2"/>
      <c r="O163" s="2"/>
      <c r="P163" s="2"/>
      <c r="Q163" s="2"/>
      <c r="R163" s="3"/>
      <c r="S163" s="3"/>
      <c r="T163" s="2"/>
      <c r="U163" s="2"/>
      <c r="V163" s="4"/>
      <c r="W163" s="4"/>
    </row>
    <row r="164" spans="1:23" s="5" customFormat="1" ht="15" customHeight="1" x14ac:dyDescent="0.25">
      <c r="A164" s="100"/>
      <c r="B164" s="184" t="s">
        <v>625</v>
      </c>
      <c r="C164" s="104">
        <v>-1500000</v>
      </c>
      <c r="D164" s="56">
        <f t="shared" si="5"/>
        <v>18676024</v>
      </c>
      <c r="E164" s="36" t="s">
        <v>3</v>
      </c>
      <c r="F164" s="68"/>
      <c r="G164" s="65"/>
      <c r="H164" s="65"/>
      <c r="I164" s="65"/>
      <c r="J164" s="65"/>
      <c r="K164" s="65">
        <f t="shared" si="4"/>
        <v>-1500000</v>
      </c>
      <c r="L164" s="2"/>
      <c r="M164" s="2"/>
      <c r="N164" s="2"/>
      <c r="O164" s="2"/>
      <c r="P164" s="2"/>
      <c r="Q164" s="2"/>
      <c r="R164" s="3"/>
      <c r="S164" s="3"/>
      <c r="T164" s="2"/>
      <c r="U164" s="2"/>
      <c r="V164" s="4"/>
      <c r="W164" s="4"/>
    </row>
    <row r="165" spans="1:23" s="5" customFormat="1" ht="15" customHeight="1" x14ac:dyDescent="0.25">
      <c r="A165" s="100"/>
      <c r="B165" s="184" t="s">
        <v>300</v>
      </c>
      <c r="C165" s="104">
        <v>60000</v>
      </c>
      <c r="D165" s="56">
        <f t="shared" si="5"/>
        <v>18736024</v>
      </c>
      <c r="E165" s="36" t="s">
        <v>1</v>
      </c>
      <c r="F165" s="68"/>
      <c r="G165" s="65"/>
      <c r="H165" s="65">
        <f>C165</f>
        <v>60000</v>
      </c>
      <c r="I165" s="65"/>
      <c r="J165" s="65"/>
      <c r="K165" s="65"/>
      <c r="L165" s="2"/>
      <c r="M165" s="2"/>
      <c r="N165" s="2"/>
      <c r="O165" s="2"/>
      <c r="P165" s="2"/>
      <c r="Q165" s="2"/>
      <c r="R165" s="3"/>
      <c r="S165" s="3"/>
      <c r="T165" s="2"/>
      <c r="U165" s="2"/>
      <c r="V165" s="4"/>
      <c r="W165" s="4"/>
    </row>
    <row r="166" spans="1:23" s="5" customFormat="1" ht="15" customHeight="1" x14ac:dyDescent="0.25">
      <c r="B166" s="51" t="s">
        <v>626</v>
      </c>
      <c r="C166" s="104">
        <v>33003000</v>
      </c>
      <c r="D166" s="56">
        <f t="shared" si="5"/>
        <v>51739024</v>
      </c>
      <c r="E166" s="36" t="s">
        <v>233</v>
      </c>
      <c r="F166" s="68">
        <f>C166</f>
        <v>33003000</v>
      </c>
      <c r="G166" s="65"/>
      <c r="H166" s="65"/>
      <c r="I166" s="65"/>
      <c r="J166" s="65"/>
      <c r="K166" s="65"/>
      <c r="L166" s="2"/>
      <c r="M166" s="2"/>
      <c r="N166" s="2"/>
      <c r="O166" s="2"/>
      <c r="P166" s="2"/>
      <c r="Q166" s="2"/>
      <c r="R166" s="3"/>
      <c r="S166" s="3"/>
      <c r="T166" s="2"/>
      <c r="U166" s="2"/>
      <c r="V166" s="4"/>
      <c r="W166" s="4"/>
    </row>
    <row r="167" spans="1:23" s="5" customFormat="1" ht="15" customHeight="1" x14ac:dyDescent="0.25">
      <c r="A167" s="100"/>
      <c r="B167" s="51" t="s">
        <v>627</v>
      </c>
      <c r="C167" s="104">
        <v>-65000</v>
      </c>
      <c r="D167" s="56">
        <f t="shared" si="5"/>
        <v>51674024</v>
      </c>
      <c r="E167" s="36" t="s">
        <v>3</v>
      </c>
      <c r="F167" s="68"/>
      <c r="G167" s="65"/>
      <c r="H167" s="65"/>
      <c r="I167" s="65"/>
      <c r="J167" s="65"/>
      <c r="K167" s="65">
        <f t="shared" si="4"/>
        <v>-65000</v>
      </c>
      <c r="L167" s="2"/>
      <c r="M167" s="2"/>
      <c r="N167" s="2"/>
      <c r="O167" s="2"/>
      <c r="P167" s="2"/>
      <c r="Q167" s="2"/>
      <c r="R167" s="3"/>
      <c r="S167" s="3"/>
      <c r="T167" s="2"/>
      <c r="U167" s="2"/>
      <c r="V167" s="4"/>
      <c r="W167" s="4"/>
    </row>
    <row r="168" spans="1:23" s="5" customFormat="1" ht="15" customHeight="1" x14ac:dyDescent="0.25">
      <c r="A168" s="100"/>
      <c r="B168" s="51" t="s">
        <v>628</v>
      </c>
      <c r="C168" s="104">
        <v>-65000</v>
      </c>
      <c r="D168" s="56">
        <f t="shared" si="5"/>
        <v>51609024</v>
      </c>
      <c r="E168" s="36" t="s">
        <v>3</v>
      </c>
      <c r="F168" s="68"/>
      <c r="G168" s="65"/>
      <c r="H168" s="65"/>
      <c r="I168" s="65"/>
      <c r="J168" s="65"/>
      <c r="K168" s="65">
        <f t="shared" si="4"/>
        <v>-65000</v>
      </c>
      <c r="L168" s="2"/>
      <c r="M168" s="2"/>
      <c r="N168" s="2"/>
      <c r="O168" s="2"/>
      <c r="P168" s="2"/>
      <c r="Q168" s="2"/>
      <c r="R168" s="3"/>
      <c r="S168" s="3"/>
      <c r="T168" s="2"/>
      <c r="U168" s="2"/>
      <c r="V168" s="4"/>
      <c r="W168" s="4"/>
    </row>
    <row r="169" spans="1:23" s="5" customFormat="1" ht="15" customHeight="1" x14ac:dyDescent="0.25">
      <c r="A169" s="100">
        <v>45301</v>
      </c>
      <c r="B169" s="51" t="s">
        <v>166</v>
      </c>
      <c r="C169" s="104">
        <v>-11000</v>
      </c>
      <c r="D169" s="56">
        <f t="shared" si="5"/>
        <v>51598024</v>
      </c>
      <c r="E169" s="36" t="s">
        <v>3</v>
      </c>
      <c r="F169" s="68"/>
      <c r="G169" s="65"/>
      <c r="H169" s="65"/>
      <c r="I169" s="65"/>
      <c r="J169" s="65"/>
      <c r="K169" s="65">
        <f t="shared" si="4"/>
        <v>-11000</v>
      </c>
      <c r="L169" s="2"/>
      <c r="M169" s="2"/>
      <c r="N169" s="2"/>
      <c r="O169" s="2"/>
      <c r="P169" s="2"/>
      <c r="Q169" s="2"/>
      <c r="R169" s="3"/>
      <c r="S169" s="3"/>
      <c r="T169" s="2"/>
      <c r="U169" s="2"/>
      <c r="V169" s="4"/>
      <c r="W169" s="4"/>
    </row>
    <row r="170" spans="1:23" s="5" customFormat="1" ht="15" customHeight="1" x14ac:dyDescent="0.25">
      <c r="B170" s="51" t="s">
        <v>246</v>
      </c>
      <c r="C170" s="104">
        <v>-594500</v>
      </c>
      <c r="D170" s="56">
        <f t="shared" si="5"/>
        <v>51003524</v>
      </c>
      <c r="E170" s="36" t="s">
        <v>3</v>
      </c>
      <c r="F170" s="68"/>
      <c r="G170" s="65"/>
      <c r="H170" s="65"/>
      <c r="I170" s="65"/>
      <c r="J170" s="65"/>
      <c r="K170" s="65">
        <f t="shared" si="4"/>
        <v>-594500</v>
      </c>
      <c r="L170" s="2"/>
      <c r="M170" s="2"/>
      <c r="N170" s="2"/>
      <c r="O170" s="2"/>
      <c r="P170" s="2"/>
      <c r="Q170" s="2"/>
      <c r="R170" s="3"/>
      <c r="S170" s="3"/>
      <c r="T170" s="2"/>
      <c r="U170" s="2"/>
      <c r="V170" s="4"/>
      <c r="W170" s="4"/>
    </row>
    <row r="171" spans="1:23" s="5" customFormat="1" ht="15" customHeight="1" x14ac:dyDescent="0.25">
      <c r="A171" s="100"/>
      <c r="B171" s="51" t="s">
        <v>519</v>
      </c>
      <c r="C171" s="104">
        <v>-604500</v>
      </c>
      <c r="D171" s="56">
        <f t="shared" si="5"/>
        <v>50399024</v>
      </c>
      <c r="E171" s="36" t="s">
        <v>3</v>
      </c>
      <c r="F171" s="68"/>
      <c r="G171" s="65"/>
      <c r="H171" s="65"/>
      <c r="I171" s="65"/>
      <c r="J171" s="65"/>
      <c r="K171" s="65">
        <f t="shared" si="4"/>
        <v>-604500</v>
      </c>
      <c r="L171" s="2"/>
      <c r="M171" s="2"/>
      <c r="N171" s="2"/>
      <c r="O171" s="2"/>
      <c r="P171" s="2"/>
      <c r="Q171" s="2"/>
      <c r="R171" s="3"/>
      <c r="S171" s="3"/>
      <c r="T171" s="2"/>
      <c r="U171" s="2"/>
      <c r="V171" s="4"/>
      <c r="W171" s="4"/>
    </row>
    <row r="172" spans="1:23" s="5" customFormat="1" ht="15" customHeight="1" x14ac:dyDescent="0.25">
      <c r="A172" s="100"/>
      <c r="B172" s="51" t="s">
        <v>635</v>
      </c>
      <c r="C172" s="104">
        <v>-320000</v>
      </c>
      <c r="D172" s="56">
        <f t="shared" si="5"/>
        <v>50079024</v>
      </c>
      <c r="E172" s="36" t="s">
        <v>3</v>
      </c>
      <c r="F172" s="68"/>
      <c r="G172" s="65"/>
      <c r="H172" s="65"/>
      <c r="I172" s="65"/>
      <c r="J172" s="65"/>
      <c r="K172" s="65">
        <f t="shared" si="4"/>
        <v>-320000</v>
      </c>
      <c r="L172" s="2"/>
      <c r="M172" s="2"/>
      <c r="N172" s="2"/>
      <c r="O172" s="2"/>
      <c r="P172" s="2"/>
      <c r="Q172" s="2"/>
      <c r="R172" s="3"/>
      <c r="S172" s="3"/>
      <c r="T172" s="2"/>
      <c r="U172" s="2"/>
      <c r="V172" s="4"/>
      <c r="W172" s="4"/>
    </row>
    <row r="173" spans="1:23" s="5" customFormat="1" ht="15" customHeight="1" x14ac:dyDescent="0.25">
      <c r="A173" s="100"/>
      <c r="B173" s="51" t="s">
        <v>636</v>
      </c>
      <c r="C173" s="104">
        <v>2200000</v>
      </c>
      <c r="D173" s="56">
        <f t="shared" si="5"/>
        <v>52279024</v>
      </c>
      <c r="E173" s="36" t="s">
        <v>2</v>
      </c>
      <c r="F173" s="68"/>
      <c r="G173" s="65"/>
      <c r="H173" s="65"/>
      <c r="I173" s="65">
        <f>C173</f>
        <v>2200000</v>
      </c>
      <c r="J173" s="65"/>
      <c r="K173" s="65"/>
      <c r="L173" s="2"/>
      <c r="M173" s="2"/>
      <c r="N173" s="2"/>
      <c r="O173" s="2"/>
      <c r="P173" s="2"/>
      <c r="Q173" s="2"/>
      <c r="R173" s="3"/>
      <c r="S173" s="3"/>
      <c r="T173" s="2"/>
      <c r="U173" s="2"/>
      <c r="V173" s="4"/>
      <c r="W173" s="4"/>
    </row>
    <row r="174" spans="1:23" s="5" customFormat="1" ht="15" customHeight="1" x14ac:dyDescent="0.25">
      <c r="A174" s="100"/>
      <c r="B174" s="51" t="s">
        <v>637</v>
      </c>
      <c r="C174" s="104"/>
      <c r="D174" s="56">
        <f t="shared" si="5"/>
        <v>52279024</v>
      </c>
      <c r="E174" s="36" t="s">
        <v>2</v>
      </c>
      <c r="F174" s="68"/>
      <c r="G174" s="65"/>
      <c r="H174" s="65"/>
      <c r="I174" s="65"/>
      <c r="J174" s="65"/>
      <c r="K174" s="65"/>
      <c r="L174" s="2"/>
      <c r="M174" s="2"/>
      <c r="N174" s="2"/>
      <c r="O174" s="2"/>
      <c r="P174" s="2"/>
      <c r="Q174" s="2"/>
      <c r="R174" s="3"/>
      <c r="S174" s="3"/>
      <c r="T174" s="2"/>
      <c r="U174" s="2"/>
      <c r="V174" s="4"/>
      <c r="W174" s="4"/>
    </row>
    <row r="175" spans="1:23" s="5" customFormat="1" ht="15" customHeight="1" x14ac:dyDescent="0.25">
      <c r="B175" s="51" t="s">
        <v>638</v>
      </c>
      <c r="C175" s="104">
        <v>-65000</v>
      </c>
      <c r="D175" s="56">
        <f t="shared" si="5"/>
        <v>52214024</v>
      </c>
      <c r="E175" s="36" t="s">
        <v>3</v>
      </c>
      <c r="F175" s="68"/>
      <c r="G175" s="65"/>
      <c r="H175" s="65"/>
      <c r="I175" s="65"/>
      <c r="J175" s="65"/>
      <c r="K175" s="65">
        <f t="shared" si="4"/>
        <v>-65000</v>
      </c>
      <c r="L175" s="2"/>
      <c r="M175" s="2"/>
      <c r="N175" s="2"/>
      <c r="O175" s="2"/>
      <c r="P175" s="2"/>
      <c r="Q175" s="2"/>
      <c r="R175" s="3"/>
      <c r="S175" s="3"/>
      <c r="T175" s="2"/>
      <c r="U175" s="2"/>
      <c r="V175" s="4"/>
      <c r="W175" s="4"/>
    </row>
    <row r="176" spans="1:23" s="5" customFormat="1" ht="15" customHeight="1" x14ac:dyDescent="0.25">
      <c r="A176" s="100"/>
      <c r="B176" s="51" t="s">
        <v>639</v>
      </c>
      <c r="C176" s="104">
        <v>-200000</v>
      </c>
      <c r="D176" s="56">
        <f t="shared" si="5"/>
        <v>52014024</v>
      </c>
      <c r="E176" s="36" t="s">
        <v>3</v>
      </c>
      <c r="F176" s="68"/>
      <c r="G176" s="65"/>
      <c r="H176" s="65"/>
      <c r="I176" s="65"/>
      <c r="J176" s="65"/>
      <c r="K176" s="65">
        <f t="shared" si="4"/>
        <v>-200000</v>
      </c>
      <c r="L176" s="2"/>
      <c r="M176" s="2"/>
      <c r="N176" s="2"/>
      <c r="O176" s="2"/>
      <c r="P176" s="2"/>
      <c r="Q176" s="2"/>
      <c r="R176" s="3"/>
      <c r="S176" s="3"/>
      <c r="T176" s="2"/>
      <c r="U176" s="2"/>
      <c r="V176" s="4"/>
      <c r="W176" s="4"/>
    </row>
    <row r="177" spans="1:23" s="5" customFormat="1" ht="15" customHeight="1" x14ac:dyDescent="0.25">
      <c r="A177" s="6"/>
      <c r="B177" s="51" t="s">
        <v>640</v>
      </c>
      <c r="C177" s="104">
        <v>-65000</v>
      </c>
      <c r="D177" s="56">
        <f t="shared" si="5"/>
        <v>51949024</v>
      </c>
      <c r="E177" s="36" t="s">
        <v>3</v>
      </c>
      <c r="F177" s="68"/>
      <c r="G177" s="65"/>
      <c r="H177" s="65"/>
      <c r="I177" s="65"/>
      <c r="J177" s="65"/>
      <c r="K177" s="65">
        <f t="shared" si="4"/>
        <v>-65000</v>
      </c>
      <c r="L177" s="2"/>
      <c r="M177" s="2"/>
      <c r="N177" s="2"/>
      <c r="O177" s="2"/>
      <c r="P177" s="2"/>
      <c r="Q177" s="2"/>
      <c r="R177" s="3"/>
      <c r="S177" s="3"/>
      <c r="T177" s="2"/>
      <c r="U177" s="2"/>
      <c r="V177" s="4"/>
      <c r="W177" s="4"/>
    </row>
    <row r="178" spans="1:23" s="5" customFormat="1" ht="15" customHeight="1" x14ac:dyDescent="0.25">
      <c r="A178" s="100"/>
      <c r="B178" s="51" t="s">
        <v>641</v>
      </c>
      <c r="C178" s="104">
        <v>-418000</v>
      </c>
      <c r="D178" s="56">
        <f t="shared" si="5"/>
        <v>51531024</v>
      </c>
      <c r="E178" s="36" t="s">
        <v>3</v>
      </c>
      <c r="F178" s="68"/>
      <c r="G178" s="65"/>
      <c r="H178" s="65"/>
      <c r="I178" s="65"/>
      <c r="J178" s="65"/>
      <c r="K178" s="65">
        <f t="shared" si="4"/>
        <v>-418000</v>
      </c>
      <c r="L178" s="2"/>
      <c r="M178" s="2"/>
      <c r="N178" s="2"/>
      <c r="O178" s="2"/>
      <c r="P178" s="2"/>
      <c r="Q178" s="2"/>
      <c r="R178" s="3"/>
      <c r="S178" s="3"/>
      <c r="T178" s="2"/>
      <c r="U178" s="2"/>
      <c r="V178" s="4"/>
      <c r="W178" s="4"/>
    </row>
    <row r="179" spans="1:23" s="5" customFormat="1" ht="15" customHeight="1" x14ac:dyDescent="0.25">
      <c r="A179" s="6"/>
      <c r="B179" s="51" t="s">
        <v>1332</v>
      </c>
      <c r="C179" s="104">
        <v>70000000</v>
      </c>
      <c r="D179" s="56">
        <f t="shared" si="5"/>
        <v>121531024</v>
      </c>
      <c r="E179" s="36" t="s">
        <v>237</v>
      </c>
      <c r="F179" s="68"/>
      <c r="G179" s="65"/>
      <c r="H179" s="65"/>
      <c r="I179" s="65"/>
      <c r="J179" s="65">
        <f>C179</f>
        <v>70000000</v>
      </c>
      <c r="K179" s="65"/>
      <c r="L179" s="2"/>
      <c r="M179" s="2"/>
      <c r="N179" s="2"/>
      <c r="O179" s="2"/>
      <c r="P179" s="2"/>
      <c r="Q179" s="2"/>
      <c r="R179" s="3"/>
      <c r="S179" s="3"/>
      <c r="T179" s="2"/>
      <c r="U179" s="2"/>
      <c r="V179" s="4"/>
      <c r="W179" s="4"/>
    </row>
    <row r="180" spans="1:23" s="5" customFormat="1" ht="15" customHeight="1" x14ac:dyDescent="0.25">
      <c r="A180" s="6"/>
      <c r="B180" s="51" t="s">
        <v>468</v>
      </c>
      <c r="C180" s="104">
        <v>-2700000</v>
      </c>
      <c r="D180" s="56">
        <f t="shared" si="5"/>
        <v>118831024</v>
      </c>
      <c r="E180" s="36" t="s">
        <v>3</v>
      </c>
      <c r="F180" s="68"/>
      <c r="G180" s="65"/>
      <c r="H180" s="65"/>
      <c r="I180" s="65"/>
      <c r="J180" s="65"/>
      <c r="K180" s="65">
        <f t="shared" si="4"/>
        <v>-2700000</v>
      </c>
      <c r="L180" s="2"/>
      <c r="M180" s="2"/>
      <c r="N180" s="2"/>
      <c r="O180" s="2"/>
      <c r="P180" s="2"/>
      <c r="Q180" s="2"/>
      <c r="R180" s="3"/>
      <c r="S180" s="3"/>
      <c r="T180" s="2"/>
      <c r="U180" s="2"/>
      <c r="V180" s="4"/>
      <c r="W180" s="4"/>
    </row>
    <row r="181" spans="1:23" s="5" customFormat="1" ht="15" customHeight="1" x14ac:dyDescent="0.25">
      <c r="A181" s="6"/>
      <c r="B181" s="51" t="s">
        <v>642</v>
      </c>
      <c r="C181" s="104">
        <v>-8579404</v>
      </c>
      <c r="D181" s="56">
        <f t="shared" si="5"/>
        <v>110251620</v>
      </c>
      <c r="E181" s="36" t="s">
        <v>3</v>
      </c>
      <c r="F181" s="68"/>
      <c r="G181" s="65"/>
      <c r="H181" s="65"/>
      <c r="I181" s="65"/>
      <c r="J181" s="65"/>
      <c r="K181" s="65">
        <f t="shared" si="4"/>
        <v>-8579404</v>
      </c>
      <c r="L181" s="2"/>
      <c r="M181" s="2"/>
      <c r="N181" s="2"/>
      <c r="O181" s="2"/>
      <c r="P181" s="2"/>
      <c r="Q181" s="2"/>
      <c r="R181" s="3"/>
      <c r="S181" s="3"/>
      <c r="T181" s="2"/>
      <c r="U181" s="2"/>
      <c r="V181" s="4"/>
      <c r="W181" s="4"/>
    </row>
    <row r="182" spans="1:23" s="5" customFormat="1" ht="15" customHeight="1" x14ac:dyDescent="0.25">
      <c r="A182" s="100"/>
      <c r="B182" s="51" t="s">
        <v>643</v>
      </c>
      <c r="C182" s="104">
        <v>-2085503</v>
      </c>
      <c r="D182" s="56">
        <f t="shared" si="5"/>
        <v>108166117</v>
      </c>
      <c r="E182" s="36" t="s">
        <v>3</v>
      </c>
      <c r="F182" s="68"/>
      <c r="G182" s="65"/>
      <c r="H182" s="65"/>
      <c r="I182" s="65"/>
      <c r="J182" s="65"/>
      <c r="K182" s="65">
        <f t="shared" si="4"/>
        <v>-2085503</v>
      </c>
      <c r="L182" s="2"/>
      <c r="M182" s="2"/>
      <c r="N182" s="2"/>
      <c r="O182" s="2"/>
      <c r="P182" s="2"/>
      <c r="Q182" s="2"/>
      <c r="R182" s="3"/>
      <c r="S182" s="3"/>
      <c r="T182" s="2"/>
      <c r="U182" s="2"/>
      <c r="V182" s="4"/>
      <c r="W182" s="4"/>
    </row>
    <row r="183" spans="1:23" s="5" customFormat="1" ht="15" customHeight="1" x14ac:dyDescent="0.25">
      <c r="A183" s="100"/>
      <c r="B183" s="51" t="s">
        <v>644</v>
      </c>
      <c r="C183" s="104">
        <v>-61166</v>
      </c>
      <c r="D183" s="56">
        <f t="shared" si="5"/>
        <v>108104951</v>
      </c>
      <c r="E183" s="36" t="s">
        <v>3</v>
      </c>
      <c r="F183" s="68"/>
      <c r="G183" s="65"/>
      <c r="H183" s="65"/>
      <c r="I183" s="65"/>
      <c r="J183" s="65"/>
      <c r="K183" s="65">
        <f t="shared" si="4"/>
        <v>-61166</v>
      </c>
      <c r="L183" s="2"/>
      <c r="M183" s="2"/>
      <c r="N183" s="2"/>
      <c r="O183" s="2"/>
      <c r="P183" s="2"/>
      <c r="Q183" s="2"/>
      <c r="R183" s="3"/>
      <c r="S183" s="3"/>
      <c r="T183" s="2"/>
      <c r="U183" s="2"/>
      <c r="V183" s="4"/>
      <c r="W183" s="4"/>
    </row>
    <row r="184" spans="1:23" s="5" customFormat="1" ht="15" customHeight="1" x14ac:dyDescent="0.25">
      <c r="A184" s="100"/>
      <c r="B184" s="51" t="s">
        <v>645</v>
      </c>
      <c r="C184" s="104">
        <v>-568600</v>
      </c>
      <c r="D184" s="56">
        <f t="shared" si="5"/>
        <v>107536351</v>
      </c>
      <c r="E184" s="36" t="s">
        <v>3</v>
      </c>
      <c r="F184" s="68"/>
      <c r="G184" s="65"/>
      <c r="H184" s="65"/>
      <c r="I184" s="65"/>
      <c r="J184" s="65"/>
      <c r="K184" s="65">
        <f t="shared" si="4"/>
        <v>-568600</v>
      </c>
      <c r="L184" s="2"/>
      <c r="M184" s="2"/>
      <c r="N184" s="2"/>
      <c r="O184" s="2"/>
      <c r="P184" s="2"/>
      <c r="Q184" s="2"/>
      <c r="R184" s="3"/>
      <c r="S184" s="3"/>
      <c r="T184" s="2"/>
      <c r="U184" s="2"/>
      <c r="V184" s="4"/>
      <c r="W184" s="4"/>
    </row>
    <row r="185" spans="1:23" s="5" customFormat="1" ht="15" customHeight="1" x14ac:dyDescent="0.25">
      <c r="A185" s="100"/>
      <c r="B185" s="51" t="s">
        <v>646</v>
      </c>
      <c r="C185" s="104">
        <v>-39544610</v>
      </c>
      <c r="D185" s="56">
        <f t="shared" si="5"/>
        <v>67991741</v>
      </c>
      <c r="E185" s="36" t="s">
        <v>3</v>
      </c>
      <c r="F185" s="68"/>
      <c r="G185" s="65"/>
      <c r="H185" s="65"/>
      <c r="I185" s="65"/>
      <c r="J185" s="65"/>
      <c r="K185" s="65">
        <f t="shared" si="4"/>
        <v>-39544610</v>
      </c>
      <c r="L185" s="2"/>
      <c r="M185" s="2"/>
      <c r="N185" s="2"/>
      <c r="O185" s="2"/>
      <c r="P185" s="2"/>
      <c r="Q185" s="2"/>
      <c r="R185" s="3"/>
      <c r="S185" s="3"/>
      <c r="T185" s="2"/>
      <c r="U185" s="2"/>
      <c r="V185" s="4"/>
      <c r="W185" s="4"/>
    </row>
    <row r="186" spans="1:23" s="5" customFormat="1" ht="15" customHeight="1" x14ac:dyDescent="0.25">
      <c r="A186" s="100"/>
      <c r="B186" s="51" t="s">
        <v>647</v>
      </c>
      <c r="C186" s="104">
        <v>-1014267</v>
      </c>
      <c r="D186" s="56">
        <f t="shared" si="5"/>
        <v>66977474</v>
      </c>
      <c r="E186" s="36" t="s">
        <v>3</v>
      </c>
      <c r="F186" s="68"/>
      <c r="G186" s="65"/>
      <c r="H186" s="65"/>
      <c r="I186" s="65"/>
      <c r="J186" s="65"/>
      <c r="K186" s="65">
        <f t="shared" si="4"/>
        <v>-1014267</v>
      </c>
      <c r="L186" s="2"/>
      <c r="M186" s="2"/>
      <c r="N186" s="2"/>
      <c r="O186" s="2"/>
      <c r="P186" s="2"/>
      <c r="Q186" s="2"/>
      <c r="R186" s="3"/>
      <c r="S186" s="3"/>
      <c r="T186" s="2"/>
      <c r="U186" s="2"/>
      <c r="V186" s="4"/>
      <c r="W186" s="4"/>
    </row>
    <row r="187" spans="1:23" s="5" customFormat="1" ht="15" customHeight="1" x14ac:dyDescent="0.25">
      <c r="B187" s="51" t="s">
        <v>648</v>
      </c>
      <c r="C187" s="104">
        <v>-275734</v>
      </c>
      <c r="D187" s="56">
        <f t="shared" si="5"/>
        <v>66701740</v>
      </c>
      <c r="E187" s="36" t="s">
        <v>3</v>
      </c>
      <c r="F187" s="68"/>
      <c r="G187" s="65"/>
      <c r="H187" s="65"/>
      <c r="I187" s="65"/>
      <c r="J187" s="65"/>
      <c r="K187" s="65">
        <f t="shared" si="4"/>
        <v>-275734</v>
      </c>
      <c r="L187" s="2"/>
      <c r="M187" s="2"/>
      <c r="N187" s="2"/>
      <c r="O187" s="2"/>
      <c r="P187" s="2"/>
      <c r="Q187" s="2"/>
      <c r="R187" s="3"/>
      <c r="S187" s="3"/>
      <c r="T187" s="2"/>
      <c r="U187" s="2"/>
      <c r="V187" s="4"/>
      <c r="W187" s="4"/>
    </row>
    <row r="188" spans="1:23" s="5" customFormat="1" ht="15" customHeight="1" x14ac:dyDescent="0.25">
      <c r="A188" s="100"/>
      <c r="B188" s="51" t="s">
        <v>649</v>
      </c>
      <c r="C188" s="104">
        <v>-13492500</v>
      </c>
      <c r="D188" s="56">
        <f t="shared" si="5"/>
        <v>53209240</v>
      </c>
      <c r="E188" s="36" t="s">
        <v>3</v>
      </c>
      <c r="F188" s="68"/>
      <c r="G188" s="65"/>
      <c r="H188" s="65"/>
      <c r="I188" s="65"/>
      <c r="J188" s="65"/>
      <c r="K188" s="65">
        <f t="shared" si="4"/>
        <v>-13492500</v>
      </c>
      <c r="L188" s="2"/>
      <c r="M188" s="2"/>
      <c r="N188" s="2"/>
      <c r="O188" s="2"/>
      <c r="P188" s="2"/>
      <c r="Q188" s="2"/>
      <c r="R188" s="3"/>
      <c r="S188" s="3"/>
      <c r="T188" s="2"/>
      <c r="U188" s="2"/>
      <c r="V188" s="4"/>
      <c r="W188" s="4"/>
    </row>
    <row r="189" spans="1:23" s="5" customFormat="1" ht="15" customHeight="1" x14ac:dyDescent="0.25">
      <c r="A189" s="100"/>
      <c r="B189" s="51" t="s">
        <v>650</v>
      </c>
      <c r="C189" s="104">
        <v>-267000</v>
      </c>
      <c r="D189" s="56">
        <f t="shared" si="5"/>
        <v>52942240</v>
      </c>
      <c r="E189" s="36" t="s">
        <v>3</v>
      </c>
      <c r="F189" s="68"/>
      <c r="G189" s="65"/>
      <c r="H189" s="65"/>
      <c r="I189" s="65"/>
      <c r="J189" s="65"/>
      <c r="K189" s="65">
        <f t="shared" si="4"/>
        <v>-267000</v>
      </c>
      <c r="L189" s="2"/>
      <c r="M189" s="2"/>
      <c r="N189" s="2"/>
      <c r="O189" s="2"/>
      <c r="P189" s="2"/>
      <c r="Q189" s="2"/>
      <c r="R189" s="3"/>
      <c r="S189" s="3"/>
      <c r="T189" s="2"/>
      <c r="U189" s="2"/>
      <c r="V189" s="4"/>
      <c r="W189" s="4"/>
    </row>
    <row r="190" spans="1:23" s="5" customFormat="1" ht="15" customHeight="1" x14ac:dyDescent="0.25">
      <c r="A190" s="100"/>
      <c r="B190" s="51" t="s">
        <v>461</v>
      </c>
      <c r="C190" s="104">
        <v>-808000</v>
      </c>
      <c r="D190" s="56">
        <f t="shared" si="5"/>
        <v>52134240</v>
      </c>
      <c r="E190" s="36" t="s">
        <v>3</v>
      </c>
      <c r="F190" s="68"/>
      <c r="G190" s="65"/>
      <c r="H190" s="65"/>
      <c r="I190" s="65"/>
      <c r="J190" s="65"/>
      <c r="K190" s="65">
        <f t="shared" ref="K190:K252" si="6">C190</f>
        <v>-808000</v>
      </c>
      <c r="L190" s="2"/>
      <c r="M190" s="2"/>
      <c r="N190" s="2"/>
      <c r="O190" s="2"/>
      <c r="P190" s="2"/>
      <c r="Q190" s="2"/>
      <c r="R190" s="3"/>
      <c r="S190" s="3"/>
      <c r="T190" s="2"/>
      <c r="U190" s="2"/>
      <c r="V190" s="4"/>
      <c r="W190" s="4"/>
    </row>
    <row r="191" spans="1:23" s="5" customFormat="1" ht="15" customHeight="1" x14ac:dyDescent="0.25">
      <c r="A191" s="100"/>
      <c r="B191" s="51" t="s">
        <v>468</v>
      </c>
      <c r="C191" s="104">
        <v>-1720000</v>
      </c>
      <c r="D191" s="56">
        <f t="shared" si="5"/>
        <v>50414240</v>
      </c>
      <c r="E191" s="36" t="s">
        <v>3</v>
      </c>
      <c r="F191" s="68"/>
      <c r="G191" s="65"/>
      <c r="H191" s="65"/>
      <c r="I191" s="65"/>
      <c r="J191" s="65"/>
      <c r="K191" s="65">
        <f t="shared" si="6"/>
        <v>-1720000</v>
      </c>
      <c r="L191" s="2"/>
      <c r="M191" s="2"/>
      <c r="N191" s="2"/>
      <c r="O191" s="2"/>
      <c r="P191" s="2"/>
      <c r="Q191" s="2"/>
      <c r="R191" s="3"/>
      <c r="S191" s="3"/>
      <c r="T191" s="2"/>
      <c r="U191" s="2"/>
      <c r="V191" s="4"/>
      <c r="W191" s="4"/>
    </row>
    <row r="192" spans="1:23" s="5" customFormat="1" ht="15" customHeight="1" x14ac:dyDescent="0.25">
      <c r="A192" s="100"/>
      <c r="B192" s="51" t="s">
        <v>651</v>
      </c>
      <c r="C192" s="104"/>
      <c r="D192" s="56">
        <f t="shared" si="5"/>
        <v>50414240</v>
      </c>
      <c r="E192" s="36" t="s">
        <v>2</v>
      </c>
      <c r="F192" s="68"/>
      <c r="G192" s="65"/>
      <c r="H192" s="65"/>
      <c r="I192" s="65"/>
      <c r="J192" s="65"/>
      <c r="K192" s="65"/>
      <c r="L192" s="2"/>
      <c r="M192" s="2"/>
      <c r="N192" s="2"/>
      <c r="O192" s="2"/>
      <c r="P192" s="2"/>
      <c r="Q192" s="2"/>
      <c r="R192" s="3"/>
      <c r="S192" s="3"/>
      <c r="T192" s="2"/>
      <c r="U192" s="2"/>
      <c r="V192" s="4"/>
      <c r="W192" s="4"/>
    </row>
    <row r="193" spans="1:23" s="5" customFormat="1" ht="15" customHeight="1" x14ac:dyDescent="0.25">
      <c r="A193" s="6"/>
      <c r="B193" s="51" t="s">
        <v>652</v>
      </c>
      <c r="C193" s="104">
        <v>-2000000</v>
      </c>
      <c r="D193" s="56">
        <f t="shared" si="5"/>
        <v>48414240</v>
      </c>
      <c r="E193" s="36" t="s">
        <v>3</v>
      </c>
      <c r="F193" s="68"/>
      <c r="G193" s="65"/>
      <c r="H193" s="65"/>
      <c r="I193" s="65"/>
      <c r="J193" s="65"/>
      <c r="K193" s="65">
        <f t="shared" si="6"/>
        <v>-2000000</v>
      </c>
      <c r="L193" s="2"/>
      <c r="M193" s="2"/>
      <c r="N193" s="2"/>
      <c r="O193" s="2"/>
      <c r="P193" s="2"/>
      <c r="Q193" s="2"/>
      <c r="R193" s="3"/>
      <c r="S193" s="3"/>
      <c r="T193" s="2"/>
      <c r="U193" s="2"/>
      <c r="V193" s="4"/>
      <c r="W193" s="4"/>
    </row>
    <row r="194" spans="1:23" s="5" customFormat="1" ht="15" customHeight="1" x14ac:dyDescent="0.25">
      <c r="A194" s="100"/>
      <c r="B194" s="51" t="s">
        <v>653</v>
      </c>
      <c r="C194" s="104">
        <v>-200000</v>
      </c>
      <c r="D194" s="56">
        <f t="shared" si="5"/>
        <v>48214240</v>
      </c>
      <c r="E194" s="36" t="s">
        <v>3</v>
      </c>
      <c r="F194" s="68"/>
      <c r="G194" s="65"/>
      <c r="H194" s="65"/>
      <c r="I194" s="65"/>
      <c r="J194" s="65"/>
      <c r="K194" s="65">
        <f t="shared" si="6"/>
        <v>-200000</v>
      </c>
      <c r="L194" s="2"/>
      <c r="M194" s="2"/>
      <c r="N194" s="2"/>
      <c r="O194" s="2"/>
      <c r="P194" s="2"/>
      <c r="Q194" s="2"/>
      <c r="R194" s="3"/>
      <c r="S194" s="3"/>
      <c r="T194" s="2"/>
      <c r="U194" s="2"/>
      <c r="V194" s="4"/>
      <c r="W194" s="4"/>
    </row>
    <row r="195" spans="1:23" s="5" customFormat="1" ht="15" customHeight="1" x14ac:dyDescent="0.25">
      <c r="A195" s="100"/>
      <c r="B195" s="51" t="s">
        <v>654</v>
      </c>
      <c r="C195" s="104">
        <v>-75000</v>
      </c>
      <c r="D195" s="56">
        <f t="shared" ref="D195:D258" si="7">SUM(D194,C195)</f>
        <v>48139240</v>
      </c>
      <c r="E195" s="36" t="s">
        <v>3</v>
      </c>
      <c r="F195" s="68"/>
      <c r="G195" s="65"/>
      <c r="H195" s="65"/>
      <c r="I195" s="65"/>
      <c r="J195" s="65"/>
      <c r="K195" s="65">
        <f t="shared" si="6"/>
        <v>-75000</v>
      </c>
      <c r="L195" s="2"/>
      <c r="M195" s="2"/>
      <c r="N195" s="2"/>
      <c r="O195" s="2"/>
      <c r="P195" s="2"/>
      <c r="Q195" s="2"/>
      <c r="R195" s="3"/>
      <c r="S195" s="3"/>
      <c r="T195" s="2"/>
      <c r="U195" s="2"/>
      <c r="V195" s="4"/>
      <c r="W195" s="4"/>
    </row>
    <row r="196" spans="1:23" s="5" customFormat="1" ht="15" customHeight="1" x14ac:dyDescent="0.25">
      <c r="A196" s="100"/>
      <c r="B196" s="51" t="s">
        <v>655</v>
      </c>
      <c r="C196" s="104">
        <v>-1264000</v>
      </c>
      <c r="D196" s="56">
        <f t="shared" si="7"/>
        <v>46875240</v>
      </c>
      <c r="E196" s="36" t="s">
        <v>3</v>
      </c>
      <c r="F196" s="68"/>
      <c r="G196" s="65"/>
      <c r="H196" s="65"/>
      <c r="I196" s="65"/>
      <c r="J196" s="65"/>
      <c r="K196" s="65">
        <f t="shared" si="6"/>
        <v>-1264000</v>
      </c>
      <c r="L196" s="2"/>
      <c r="M196" s="2"/>
      <c r="N196" s="2"/>
      <c r="O196" s="2"/>
      <c r="P196" s="2"/>
      <c r="Q196" s="2"/>
      <c r="R196" s="3"/>
      <c r="S196" s="3"/>
      <c r="T196" s="2"/>
      <c r="U196" s="2"/>
      <c r="V196" s="4"/>
      <c r="W196" s="4"/>
    </row>
    <row r="197" spans="1:23" s="5" customFormat="1" ht="15" customHeight="1" x14ac:dyDescent="0.25">
      <c r="B197" s="51" t="s">
        <v>656</v>
      </c>
      <c r="C197" s="104">
        <v>-200000</v>
      </c>
      <c r="D197" s="56">
        <f t="shared" si="7"/>
        <v>46675240</v>
      </c>
      <c r="E197" s="36" t="s">
        <v>3</v>
      </c>
      <c r="F197" s="68"/>
      <c r="G197" s="65"/>
      <c r="H197" s="65"/>
      <c r="I197" s="65"/>
      <c r="J197" s="65"/>
      <c r="K197" s="65">
        <f t="shared" si="6"/>
        <v>-200000</v>
      </c>
      <c r="L197" s="2"/>
      <c r="M197" s="2"/>
      <c r="N197" s="2"/>
      <c r="O197" s="2"/>
      <c r="P197" s="2"/>
      <c r="Q197" s="2"/>
      <c r="R197" s="3"/>
      <c r="S197" s="3"/>
      <c r="T197" s="2"/>
      <c r="U197" s="2"/>
      <c r="V197" s="4"/>
      <c r="W197" s="4"/>
    </row>
    <row r="198" spans="1:23" s="5" customFormat="1" ht="15" customHeight="1" x14ac:dyDescent="0.25">
      <c r="A198" s="6"/>
      <c r="B198" s="51" t="s">
        <v>657</v>
      </c>
      <c r="C198" s="104">
        <v>10225000</v>
      </c>
      <c r="D198" s="56">
        <f t="shared" si="7"/>
        <v>56900240</v>
      </c>
      <c r="E198" s="36" t="s">
        <v>233</v>
      </c>
      <c r="F198" s="68">
        <f>C198</f>
        <v>10225000</v>
      </c>
      <c r="G198" s="65"/>
      <c r="H198" s="65"/>
      <c r="I198" s="65"/>
      <c r="J198" s="65"/>
      <c r="K198" s="65"/>
      <c r="L198" s="2"/>
      <c r="M198" s="2"/>
      <c r="N198" s="2"/>
      <c r="O198" s="2"/>
      <c r="P198" s="2"/>
      <c r="Q198" s="2"/>
      <c r="R198" s="3"/>
      <c r="S198" s="3"/>
      <c r="T198" s="2"/>
      <c r="U198" s="2"/>
      <c r="V198" s="4"/>
      <c r="W198" s="4"/>
    </row>
    <row r="199" spans="1:23" s="5" customFormat="1" ht="15" customHeight="1" x14ac:dyDescent="0.25">
      <c r="A199" s="100">
        <v>45302</v>
      </c>
      <c r="B199" s="51" t="s">
        <v>166</v>
      </c>
      <c r="C199" s="104">
        <v>-11000</v>
      </c>
      <c r="D199" s="56">
        <f t="shared" si="7"/>
        <v>56889240</v>
      </c>
      <c r="E199" s="36" t="s">
        <v>3</v>
      </c>
      <c r="F199" s="68"/>
      <c r="G199" s="65"/>
      <c r="H199" s="65"/>
      <c r="I199" s="65"/>
      <c r="J199" s="65"/>
      <c r="K199" s="65">
        <f t="shared" si="6"/>
        <v>-11000</v>
      </c>
      <c r="L199" s="2"/>
      <c r="M199" s="2"/>
      <c r="N199" s="2"/>
      <c r="O199" s="2"/>
      <c r="P199" s="2"/>
      <c r="Q199" s="2"/>
      <c r="R199" s="3"/>
      <c r="S199" s="3"/>
      <c r="T199" s="2"/>
      <c r="U199" s="2"/>
      <c r="V199" s="4"/>
      <c r="W199" s="4"/>
    </row>
    <row r="200" spans="1:23" s="5" customFormat="1" ht="15" customHeight="1" x14ac:dyDescent="0.25">
      <c r="B200" s="51" t="s">
        <v>192</v>
      </c>
      <c r="C200" s="104">
        <v>-403000</v>
      </c>
      <c r="D200" s="56">
        <f t="shared" si="7"/>
        <v>56486240</v>
      </c>
      <c r="E200" s="36" t="s">
        <v>3</v>
      </c>
      <c r="F200" s="68"/>
      <c r="G200" s="65"/>
      <c r="H200" s="65"/>
      <c r="I200" s="65"/>
      <c r="J200" s="65"/>
      <c r="K200" s="65">
        <f t="shared" si="6"/>
        <v>-403000</v>
      </c>
      <c r="L200" s="2"/>
      <c r="M200" s="2"/>
      <c r="N200" s="2"/>
      <c r="O200" s="2"/>
      <c r="P200" s="2"/>
      <c r="Q200" s="2"/>
      <c r="R200" s="3"/>
      <c r="S200" s="3"/>
      <c r="T200" s="2"/>
      <c r="U200" s="2"/>
      <c r="V200" s="4"/>
      <c r="W200" s="4"/>
    </row>
    <row r="201" spans="1:23" s="5" customFormat="1" ht="15" customHeight="1" x14ac:dyDescent="0.25">
      <c r="A201" s="100"/>
      <c r="B201" s="51" t="s">
        <v>236</v>
      </c>
      <c r="C201" s="104">
        <v>-381000</v>
      </c>
      <c r="D201" s="56">
        <f t="shared" si="7"/>
        <v>56105240</v>
      </c>
      <c r="E201" s="36" t="s">
        <v>3</v>
      </c>
      <c r="F201" s="68"/>
      <c r="G201" s="65"/>
      <c r="H201" s="65"/>
      <c r="I201" s="65"/>
      <c r="J201" s="65"/>
      <c r="K201" s="65">
        <f t="shared" si="6"/>
        <v>-381000</v>
      </c>
      <c r="L201" s="2"/>
      <c r="M201" s="2"/>
      <c r="N201" s="2"/>
      <c r="O201" s="2"/>
      <c r="P201" s="2"/>
      <c r="Q201" s="2"/>
      <c r="R201" s="3"/>
      <c r="S201" s="3"/>
      <c r="T201" s="2"/>
      <c r="U201" s="2"/>
      <c r="V201" s="4"/>
      <c r="W201" s="4"/>
    </row>
    <row r="202" spans="1:23" s="5" customFormat="1" ht="15" customHeight="1" x14ac:dyDescent="0.25">
      <c r="A202" s="100"/>
      <c r="B202" s="51" t="s">
        <v>663</v>
      </c>
      <c r="C202" s="104">
        <v>1200000</v>
      </c>
      <c r="D202" s="56">
        <f t="shared" si="7"/>
        <v>57305240</v>
      </c>
      <c r="E202" s="36" t="s">
        <v>2</v>
      </c>
      <c r="F202" s="68"/>
      <c r="G202" s="65"/>
      <c r="H202" s="65"/>
      <c r="I202" s="65">
        <f>C202</f>
        <v>1200000</v>
      </c>
      <c r="J202" s="65"/>
      <c r="K202" s="65"/>
      <c r="L202" s="2"/>
      <c r="M202" s="2"/>
      <c r="N202" s="2"/>
      <c r="O202" s="2"/>
      <c r="P202" s="2"/>
      <c r="Q202" s="2"/>
      <c r="R202" s="3"/>
      <c r="S202" s="3"/>
      <c r="T202" s="2"/>
      <c r="U202" s="2"/>
      <c r="V202" s="4"/>
      <c r="W202" s="4"/>
    </row>
    <row r="203" spans="1:23" s="5" customFormat="1" ht="15" customHeight="1" x14ac:dyDescent="0.25">
      <c r="A203" s="100"/>
      <c r="B203" s="51" t="s">
        <v>664</v>
      </c>
      <c r="C203" s="104">
        <v>-500000</v>
      </c>
      <c r="D203" s="56">
        <f t="shared" si="7"/>
        <v>56805240</v>
      </c>
      <c r="E203" s="36" t="s">
        <v>3</v>
      </c>
      <c r="F203" s="68"/>
      <c r="G203" s="65"/>
      <c r="H203" s="65"/>
      <c r="I203" s="65"/>
      <c r="J203" s="65"/>
      <c r="K203" s="65">
        <f t="shared" si="6"/>
        <v>-500000</v>
      </c>
      <c r="L203" s="2"/>
      <c r="M203" s="2"/>
      <c r="N203" s="2"/>
      <c r="O203" s="2"/>
      <c r="P203" s="2"/>
      <c r="Q203" s="2"/>
      <c r="R203" s="3"/>
      <c r="S203" s="3"/>
      <c r="T203" s="2"/>
      <c r="U203" s="2"/>
      <c r="V203" s="4"/>
      <c r="W203" s="4"/>
    </row>
    <row r="204" spans="1:23" s="5" customFormat="1" ht="15" customHeight="1" x14ac:dyDescent="0.25">
      <c r="A204" s="100"/>
      <c r="B204" s="51" t="s">
        <v>665</v>
      </c>
      <c r="C204" s="104">
        <v>-65000</v>
      </c>
      <c r="D204" s="56">
        <f t="shared" si="7"/>
        <v>56740240</v>
      </c>
      <c r="E204" s="36" t="s">
        <v>3</v>
      </c>
      <c r="F204" s="68"/>
      <c r="G204" s="65"/>
      <c r="H204" s="65"/>
      <c r="I204" s="65"/>
      <c r="J204" s="65"/>
      <c r="K204" s="65">
        <f t="shared" si="6"/>
        <v>-65000</v>
      </c>
      <c r="L204" s="2"/>
      <c r="M204" s="2"/>
      <c r="N204" s="2"/>
      <c r="O204" s="2"/>
      <c r="P204" s="2"/>
      <c r="Q204" s="2"/>
      <c r="R204" s="3"/>
      <c r="S204" s="3"/>
      <c r="T204" s="2"/>
      <c r="U204" s="2"/>
      <c r="V204" s="4"/>
      <c r="W204" s="4"/>
    </row>
    <row r="205" spans="1:23" s="5" customFormat="1" ht="15" customHeight="1" x14ac:dyDescent="0.25">
      <c r="A205" s="100"/>
      <c r="B205" s="51" t="s">
        <v>666</v>
      </c>
      <c r="C205" s="104">
        <v>-100000</v>
      </c>
      <c r="D205" s="56">
        <f t="shared" si="7"/>
        <v>56640240</v>
      </c>
      <c r="E205" s="36" t="s">
        <v>3</v>
      </c>
      <c r="F205" s="68"/>
      <c r="G205" s="65"/>
      <c r="H205" s="65"/>
      <c r="I205" s="65"/>
      <c r="J205" s="65"/>
      <c r="K205" s="65">
        <f t="shared" si="6"/>
        <v>-100000</v>
      </c>
      <c r="L205" s="2"/>
      <c r="M205" s="2"/>
      <c r="N205" s="2"/>
      <c r="O205" s="2"/>
      <c r="P205" s="2"/>
      <c r="Q205" s="2"/>
      <c r="R205" s="3"/>
      <c r="S205" s="3"/>
      <c r="T205" s="2"/>
      <c r="U205" s="2"/>
      <c r="V205" s="4"/>
      <c r="W205" s="4"/>
    </row>
    <row r="206" spans="1:23" s="5" customFormat="1" ht="15" customHeight="1" x14ac:dyDescent="0.25">
      <c r="A206" s="100"/>
      <c r="B206" s="51" t="s">
        <v>667</v>
      </c>
      <c r="C206" s="104">
        <v>1000000</v>
      </c>
      <c r="D206" s="56">
        <f t="shared" si="7"/>
        <v>57640240</v>
      </c>
      <c r="E206" s="36" t="s">
        <v>2</v>
      </c>
      <c r="F206" s="68"/>
      <c r="G206" s="65"/>
      <c r="H206" s="65"/>
      <c r="I206" s="65">
        <f>C206</f>
        <v>1000000</v>
      </c>
      <c r="J206" s="65"/>
      <c r="K206" s="65"/>
      <c r="L206" s="2"/>
      <c r="M206" s="2"/>
      <c r="N206" s="2"/>
      <c r="O206" s="2"/>
      <c r="P206" s="2"/>
      <c r="Q206" s="2"/>
      <c r="R206" s="3"/>
      <c r="S206" s="3"/>
      <c r="T206" s="2"/>
      <c r="U206" s="2"/>
      <c r="V206" s="4"/>
      <c r="W206" s="4"/>
    </row>
    <row r="207" spans="1:23" s="5" customFormat="1" ht="15" customHeight="1" x14ac:dyDescent="0.25">
      <c r="A207" s="6"/>
      <c r="B207" s="51" t="s">
        <v>668</v>
      </c>
      <c r="C207" s="104">
        <v>-75000</v>
      </c>
      <c r="D207" s="56">
        <f t="shared" si="7"/>
        <v>57565240</v>
      </c>
      <c r="E207" s="36" t="s">
        <v>3</v>
      </c>
      <c r="F207" s="68"/>
      <c r="G207" s="65"/>
      <c r="H207" s="65"/>
      <c r="I207" s="65"/>
      <c r="J207" s="65"/>
      <c r="K207" s="65">
        <f t="shared" si="6"/>
        <v>-75000</v>
      </c>
      <c r="L207" s="2"/>
      <c r="M207" s="2"/>
      <c r="N207" s="2"/>
      <c r="O207" s="2"/>
      <c r="P207" s="2"/>
      <c r="Q207" s="2"/>
      <c r="R207" s="3"/>
      <c r="S207" s="3"/>
      <c r="T207" s="2"/>
      <c r="U207" s="2"/>
      <c r="V207" s="4"/>
      <c r="W207" s="4"/>
    </row>
    <row r="208" spans="1:23" s="5" customFormat="1" ht="15" customHeight="1" x14ac:dyDescent="0.25">
      <c r="A208" s="100"/>
      <c r="B208" s="51" t="s">
        <v>669</v>
      </c>
      <c r="C208" s="104"/>
      <c r="D208" s="56">
        <f t="shared" si="7"/>
        <v>57565240</v>
      </c>
      <c r="E208" s="36" t="s">
        <v>2</v>
      </c>
      <c r="F208" s="68"/>
      <c r="G208" s="65"/>
      <c r="H208" s="65"/>
      <c r="I208" s="65"/>
      <c r="J208" s="65"/>
      <c r="K208" s="65"/>
      <c r="L208" s="2"/>
      <c r="M208" s="2"/>
      <c r="N208" s="2"/>
      <c r="O208" s="2"/>
      <c r="P208" s="2"/>
      <c r="Q208" s="2"/>
      <c r="R208" s="3"/>
      <c r="S208" s="3"/>
      <c r="T208" s="2"/>
      <c r="U208" s="2"/>
      <c r="V208" s="4"/>
      <c r="W208" s="4"/>
    </row>
    <row r="209" spans="1:23" s="5" customFormat="1" ht="15" customHeight="1" x14ac:dyDescent="0.25">
      <c r="A209" s="100"/>
      <c r="B209" s="51" t="s">
        <v>461</v>
      </c>
      <c r="C209" s="104">
        <v>-1330000</v>
      </c>
      <c r="D209" s="56">
        <f t="shared" si="7"/>
        <v>56235240</v>
      </c>
      <c r="E209" s="36" t="s">
        <v>3</v>
      </c>
      <c r="F209" s="68"/>
      <c r="G209" s="65"/>
      <c r="H209" s="65"/>
      <c r="I209" s="65"/>
      <c r="J209" s="65"/>
      <c r="K209" s="65">
        <f t="shared" si="6"/>
        <v>-1330000</v>
      </c>
      <c r="L209" s="2"/>
      <c r="M209" s="2"/>
      <c r="N209" s="2"/>
      <c r="O209" s="2"/>
      <c r="P209" s="2"/>
      <c r="Q209" s="2"/>
      <c r="R209" s="3"/>
      <c r="S209" s="3"/>
      <c r="T209" s="2"/>
      <c r="U209" s="2"/>
      <c r="V209" s="4"/>
      <c r="W209" s="4"/>
    </row>
    <row r="210" spans="1:23" s="5" customFormat="1" ht="15" customHeight="1" x14ac:dyDescent="0.25">
      <c r="A210" s="100">
        <v>45303</v>
      </c>
      <c r="B210" s="51" t="s">
        <v>166</v>
      </c>
      <c r="C210" s="104">
        <v>-11000</v>
      </c>
      <c r="D210" s="56">
        <f t="shared" si="7"/>
        <v>56224240</v>
      </c>
      <c r="E210" s="36" t="s">
        <v>3</v>
      </c>
      <c r="F210" s="68"/>
      <c r="G210" s="65"/>
      <c r="H210" s="65"/>
      <c r="I210" s="65"/>
      <c r="J210" s="65"/>
      <c r="K210" s="65">
        <f t="shared" si="6"/>
        <v>-11000</v>
      </c>
      <c r="L210" s="2"/>
      <c r="M210" s="2"/>
      <c r="N210" s="2"/>
      <c r="O210" s="2"/>
      <c r="P210" s="2"/>
      <c r="Q210" s="2"/>
      <c r="R210" s="3"/>
      <c r="S210" s="3"/>
      <c r="T210" s="2"/>
      <c r="U210" s="2"/>
      <c r="V210" s="4"/>
      <c r="W210" s="4"/>
    </row>
    <row r="211" spans="1:23" s="5" customFormat="1" ht="15" customHeight="1" x14ac:dyDescent="0.25">
      <c r="B211" s="51" t="s">
        <v>676</v>
      </c>
      <c r="C211" s="104">
        <v>6975000</v>
      </c>
      <c r="D211" s="56">
        <f t="shared" si="7"/>
        <v>63199240</v>
      </c>
      <c r="E211" s="36" t="s">
        <v>233</v>
      </c>
      <c r="F211" s="68">
        <f>C211</f>
        <v>6975000</v>
      </c>
      <c r="G211" s="65"/>
      <c r="H211" s="65"/>
      <c r="I211" s="65"/>
      <c r="J211" s="65"/>
      <c r="K211" s="65"/>
      <c r="L211" s="2"/>
      <c r="M211" s="2"/>
      <c r="N211" s="2"/>
      <c r="O211" s="2"/>
      <c r="P211" s="2"/>
      <c r="Q211" s="2"/>
      <c r="R211" s="3"/>
      <c r="S211" s="3"/>
      <c r="T211" s="2"/>
      <c r="U211" s="2"/>
      <c r="V211" s="4"/>
      <c r="W211" s="4"/>
    </row>
    <row r="212" spans="1:23" s="5" customFormat="1" ht="15" customHeight="1" x14ac:dyDescent="0.25">
      <c r="A212" s="100"/>
      <c r="B212" s="51" t="s">
        <v>464</v>
      </c>
      <c r="C212" s="104">
        <v>-1741000</v>
      </c>
      <c r="D212" s="56">
        <f t="shared" si="7"/>
        <v>61458240</v>
      </c>
      <c r="E212" s="36" t="s">
        <v>3</v>
      </c>
      <c r="F212" s="68"/>
      <c r="G212" s="65"/>
      <c r="H212" s="65"/>
      <c r="I212" s="65"/>
      <c r="J212" s="65"/>
      <c r="K212" s="65">
        <f t="shared" si="6"/>
        <v>-1741000</v>
      </c>
      <c r="L212" s="2"/>
      <c r="M212" s="2"/>
      <c r="N212" s="2"/>
      <c r="O212" s="2"/>
      <c r="P212" s="2"/>
      <c r="Q212" s="2"/>
      <c r="R212" s="3"/>
      <c r="S212" s="3"/>
      <c r="T212" s="2"/>
      <c r="U212" s="2"/>
      <c r="V212" s="4"/>
      <c r="W212" s="4"/>
    </row>
    <row r="213" spans="1:23" s="5" customFormat="1" ht="15" customHeight="1" x14ac:dyDescent="0.25">
      <c r="A213" s="100"/>
      <c r="B213" s="51" t="s">
        <v>677</v>
      </c>
      <c r="C213" s="104">
        <v>-120000</v>
      </c>
      <c r="D213" s="56">
        <f t="shared" si="7"/>
        <v>61338240</v>
      </c>
      <c r="E213" s="36" t="s">
        <v>3</v>
      </c>
      <c r="F213" s="68"/>
      <c r="G213" s="65"/>
      <c r="H213" s="65"/>
      <c r="I213" s="65"/>
      <c r="J213" s="65"/>
      <c r="K213" s="65">
        <f t="shared" si="6"/>
        <v>-120000</v>
      </c>
      <c r="L213" s="2"/>
      <c r="M213" s="2"/>
      <c r="N213" s="2"/>
      <c r="O213" s="2"/>
      <c r="P213" s="2"/>
      <c r="Q213" s="2"/>
      <c r="R213" s="3"/>
      <c r="S213" s="3"/>
      <c r="T213" s="2"/>
      <c r="U213" s="2"/>
      <c r="V213" s="4"/>
      <c r="W213" s="4"/>
    </row>
    <row r="214" spans="1:23" s="5" customFormat="1" ht="15" customHeight="1" x14ac:dyDescent="0.25">
      <c r="A214" s="6"/>
      <c r="B214" s="51" t="s">
        <v>678</v>
      </c>
      <c r="C214" s="104">
        <v>-380500</v>
      </c>
      <c r="D214" s="56">
        <f t="shared" si="7"/>
        <v>60957740</v>
      </c>
      <c r="E214" s="36" t="s">
        <v>3</v>
      </c>
      <c r="F214" s="68"/>
      <c r="G214" s="65"/>
      <c r="H214" s="65"/>
      <c r="I214" s="65"/>
      <c r="J214" s="65"/>
      <c r="K214" s="65">
        <f t="shared" si="6"/>
        <v>-380500</v>
      </c>
      <c r="L214" s="2"/>
      <c r="M214" s="2"/>
      <c r="N214" s="2"/>
      <c r="O214" s="2"/>
      <c r="P214" s="2"/>
      <c r="Q214" s="2"/>
      <c r="R214" s="3"/>
      <c r="S214" s="3"/>
      <c r="T214" s="2"/>
      <c r="U214" s="2"/>
      <c r="V214" s="4"/>
      <c r="W214" s="4"/>
    </row>
    <row r="215" spans="1:23" s="5" customFormat="1" ht="15" customHeight="1" x14ac:dyDescent="0.25">
      <c r="A215" s="100"/>
      <c r="B215" s="51" t="s">
        <v>679</v>
      </c>
      <c r="C215" s="104">
        <v>-93000</v>
      </c>
      <c r="D215" s="56">
        <f t="shared" si="7"/>
        <v>60864740</v>
      </c>
      <c r="E215" s="36" t="s">
        <v>3</v>
      </c>
      <c r="F215" s="68"/>
      <c r="G215" s="65"/>
      <c r="H215" s="65"/>
      <c r="I215" s="65"/>
      <c r="J215" s="65"/>
      <c r="K215" s="65">
        <f t="shared" si="6"/>
        <v>-93000</v>
      </c>
      <c r="L215" s="2"/>
      <c r="M215" s="2"/>
      <c r="N215" s="2"/>
      <c r="O215" s="2"/>
      <c r="P215" s="2"/>
      <c r="Q215" s="2"/>
      <c r="R215" s="3"/>
      <c r="S215" s="3"/>
      <c r="T215" s="2"/>
      <c r="U215" s="2"/>
      <c r="V215" s="4"/>
      <c r="W215" s="4"/>
    </row>
    <row r="216" spans="1:23" s="5" customFormat="1" ht="15" customHeight="1" x14ac:dyDescent="0.25">
      <c r="A216" s="100"/>
      <c r="B216" s="51" t="s">
        <v>680</v>
      </c>
      <c r="C216" s="104">
        <v>210000</v>
      </c>
      <c r="D216" s="56">
        <f t="shared" si="7"/>
        <v>61074740</v>
      </c>
      <c r="E216" s="36" t="s">
        <v>1</v>
      </c>
      <c r="F216" s="68"/>
      <c r="G216" s="65"/>
      <c r="H216" s="65">
        <f>C216</f>
        <v>210000</v>
      </c>
      <c r="I216" s="65"/>
      <c r="J216" s="65"/>
      <c r="K216" s="65"/>
      <c r="L216" s="2"/>
      <c r="M216" s="2"/>
      <c r="N216" s="2"/>
      <c r="O216" s="2"/>
      <c r="P216" s="2"/>
      <c r="Q216" s="2"/>
      <c r="R216" s="3"/>
      <c r="S216" s="3"/>
      <c r="T216" s="2"/>
      <c r="U216" s="2"/>
      <c r="V216" s="4"/>
      <c r="W216" s="4"/>
    </row>
    <row r="217" spans="1:23" s="5" customFormat="1" ht="15" customHeight="1" x14ac:dyDescent="0.25">
      <c r="B217" s="51" t="s">
        <v>681</v>
      </c>
      <c r="C217" s="104">
        <v>-65000</v>
      </c>
      <c r="D217" s="56">
        <f t="shared" si="7"/>
        <v>61009740</v>
      </c>
      <c r="E217" s="36" t="s">
        <v>3</v>
      </c>
      <c r="F217" s="68"/>
      <c r="G217" s="65"/>
      <c r="H217" s="65"/>
      <c r="I217" s="65"/>
      <c r="J217" s="65"/>
      <c r="K217" s="65">
        <f t="shared" si="6"/>
        <v>-65000</v>
      </c>
      <c r="L217" s="2"/>
      <c r="M217" s="2"/>
      <c r="N217" s="2"/>
      <c r="O217" s="2"/>
      <c r="P217" s="2"/>
      <c r="Q217" s="2"/>
      <c r="R217" s="3"/>
      <c r="S217" s="3"/>
      <c r="T217" s="2"/>
      <c r="U217" s="2"/>
      <c r="V217" s="4"/>
      <c r="W217" s="4"/>
    </row>
    <row r="218" spans="1:23" s="5" customFormat="1" ht="15" customHeight="1" x14ac:dyDescent="0.25">
      <c r="A218" s="100"/>
      <c r="B218" s="51" t="s">
        <v>682</v>
      </c>
      <c r="C218" s="104">
        <v>-300000</v>
      </c>
      <c r="D218" s="56">
        <f t="shared" si="7"/>
        <v>60709740</v>
      </c>
      <c r="E218" s="36" t="s">
        <v>3</v>
      </c>
      <c r="F218" s="68"/>
      <c r="G218" s="65"/>
      <c r="H218" s="65"/>
      <c r="I218" s="65"/>
      <c r="J218" s="65"/>
      <c r="K218" s="65">
        <f t="shared" si="6"/>
        <v>-300000</v>
      </c>
      <c r="L218" s="2"/>
      <c r="M218" s="2"/>
      <c r="N218" s="2"/>
      <c r="O218" s="2"/>
      <c r="P218" s="2"/>
      <c r="Q218" s="2"/>
      <c r="R218" s="3"/>
      <c r="S218" s="3"/>
      <c r="T218" s="2"/>
      <c r="U218" s="2"/>
      <c r="V218" s="4"/>
      <c r="W218" s="4"/>
    </row>
    <row r="219" spans="1:23" s="5" customFormat="1" ht="15" customHeight="1" x14ac:dyDescent="0.25">
      <c r="A219" s="6"/>
      <c r="B219" s="51" t="s">
        <v>683</v>
      </c>
      <c r="C219" s="104">
        <v>-327500</v>
      </c>
      <c r="D219" s="56">
        <f t="shared" si="7"/>
        <v>60382240</v>
      </c>
      <c r="E219" s="36" t="s">
        <v>3</v>
      </c>
      <c r="F219" s="68"/>
      <c r="G219" s="65"/>
      <c r="H219" s="65"/>
      <c r="I219" s="65"/>
      <c r="J219" s="65"/>
      <c r="K219" s="65">
        <f t="shared" si="6"/>
        <v>-327500</v>
      </c>
      <c r="L219" s="2"/>
      <c r="M219" s="2"/>
      <c r="N219" s="2"/>
      <c r="O219" s="2"/>
      <c r="P219" s="2"/>
      <c r="Q219" s="2"/>
      <c r="R219" s="3"/>
      <c r="S219" s="3"/>
      <c r="T219" s="2"/>
      <c r="U219" s="2"/>
      <c r="V219" s="4"/>
      <c r="W219" s="4"/>
    </row>
    <row r="220" spans="1:23" s="5" customFormat="1" ht="15" customHeight="1" x14ac:dyDescent="0.25">
      <c r="A220" s="100"/>
      <c r="B220" s="51" t="s">
        <v>684</v>
      </c>
      <c r="C220" s="104">
        <v>-189500</v>
      </c>
      <c r="D220" s="56">
        <f t="shared" si="7"/>
        <v>60192740</v>
      </c>
      <c r="E220" s="36" t="s">
        <v>3</v>
      </c>
      <c r="F220" s="68"/>
      <c r="G220" s="65"/>
      <c r="H220" s="65"/>
      <c r="I220" s="65"/>
      <c r="J220" s="65"/>
      <c r="K220" s="65">
        <f t="shared" si="6"/>
        <v>-189500</v>
      </c>
      <c r="L220" s="2"/>
      <c r="M220" s="2"/>
      <c r="N220" s="2"/>
      <c r="O220" s="2"/>
      <c r="P220" s="2"/>
      <c r="Q220" s="2"/>
      <c r="R220" s="3"/>
      <c r="S220" s="3"/>
      <c r="T220" s="2"/>
      <c r="U220" s="2"/>
      <c r="V220" s="4"/>
      <c r="W220" s="4"/>
    </row>
    <row r="221" spans="1:23" s="5" customFormat="1" ht="15" customHeight="1" x14ac:dyDescent="0.25">
      <c r="A221" s="100"/>
      <c r="B221" s="51" t="s">
        <v>685</v>
      </c>
      <c r="C221" s="104">
        <v>-20000</v>
      </c>
      <c r="D221" s="56">
        <f t="shared" si="7"/>
        <v>60172740</v>
      </c>
      <c r="E221" s="36" t="s">
        <v>3</v>
      </c>
      <c r="F221" s="68"/>
      <c r="G221" s="65"/>
      <c r="H221" s="65"/>
      <c r="I221" s="65"/>
      <c r="J221" s="65"/>
      <c r="K221" s="65">
        <f t="shared" si="6"/>
        <v>-20000</v>
      </c>
      <c r="L221" s="2"/>
      <c r="M221" s="2"/>
      <c r="N221" s="2"/>
      <c r="O221" s="2"/>
      <c r="P221" s="2"/>
      <c r="Q221" s="2"/>
      <c r="R221" s="3"/>
      <c r="S221" s="3"/>
      <c r="T221" s="2"/>
      <c r="U221" s="2"/>
      <c r="V221" s="4"/>
      <c r="W221" s="4"/>
    </row>
    <row r="222" spans="1:23" s="5" customFormat="1" ht="15" customHeight="1" x14ac:dyDescent="0.25">
      <c r="A222" s="100"/>
      <c r="B222" s="51" t="s">
        <v>686</v>
      </c>
      <c r="C222" s="104">
        <v>-775000</v>
      </c>
      <c r="D222" s="56">
        <f t="shared" si="7"/>
        <v>59397740</v>
      </c>
      <c r="E222" s="36" t="s">
        <v>3</v>
      </c>
      <c r="F222" s="68"/>
      <c r="G222" s="65"/>
      <c r="H222" s="65"/>
      <c r="I222" s="65"/>
      <c r="J222" s="65"/>
      <c r="K222" s="65">
        <f t="shared" si="6"/>
        <v>-775000</v>
      </c>
      <c r="L222" s="2"/>
      <c r="M222" s="2"/>
      <c r="N222" s="2"/>
      <c r="O222" s="2"/>
      <c r="P222" s="2"/>
      <c r="Q222" s="2"/>
      <c r="R222" s="3"/>
      <c r="S222" s="3"/>
      <c r="T222" s="2"/>
      <c r="U222" s="2"/>
      <c r="V222" s="4"/>
      <c r="W222" s="4"/>
    </row>
    <row r="223" spans="1:23" s="5" customFormat="1" ht="15" customHeight="1" x14ac:dyDescent="0.25">
      <c r="A223" s="6"/>
      <c r="B223" s="51" t="s">
        <v>687</v>
      </c>
      <c r="C223" s="104">
        <v>-2360000</v>
      </c>
      <c r="D223" s="56">
        <f t="shared" si="7"/>
        <v>57037740</v>
      </c>
      <c r="E223" s="36" t="s">
        <v>3</v>
      </c>
      <c r="F223" s="68"/>
      <c r="G223" s="65"/>
      <c r="H223" s="65"/>
      <c r="I223" s="65"/>
      <c r="J223" s="65"/>
      <c r="K223" s="65">
        <f t="shared" si="6"/>
        <v>-2360000</v>
      </c>
      <c r="L223" s="2"/>
      <c r="M223" s="2"/>
      <c r="N223" s="2"/>
      <c r="O223" s="2"/>
      <c r="P223" s="2"/>
      <c r="Q223" s="2"/>
      <c r="R223" s="3"/>
      <c r="S223" s="3"/>
      <c r="T223" s="2"/>
      <c r="U223" s="2"/>
      <c r="V223" s="4"/>
      <c r="W223" s="4"/>
    </row>
    <row r="224" spans="1:23" s="5" customFormat="1" ht="15" customHeight="1" x14ac:dyDescent="0.25">
      <c r="A224" s="100"/>
      <c r="B224" s="51" t="s">
        <v>688</v>
      </c>
      <c r="C224" s="104">
        <v>-1800000</v>
      </c>
      <c r="D224" s="56">
        <f t="shared" si="7"/>
        <v>55237740</v>
      </c>
      <c r="E224" s="36" t="s">
        <v>3</v>
      </c>
      <c r="F224" s="68"/>
      <c r="G224" s="65"/>
      <c r="H224" s="65"/>
      <c r="I224" s="65"/>
      <c r="J224" s="65"/>
      <c r="K224" s="65">
        <f t="shared" si="6"/>
        <v>-1800000</v>
      </c>
      <c r="L224" s="2"/>
      <c r="M224" s="2"/>
      <c r="N224" s="2"/>
      <c r="O224" s="2"/>
      <c r="P224" s="2"/>
      <c r="Q224" s="2"/>
      <c r="R224" s="3"/>
      <c r="S224" s="3"/>
      <c r="T224" s="2"/>
      <c r="U224" s="2"/>
      <c r="V224" s="4"/>
      <c r="W224" s="4"/>
    </row>
    <row r="225" spans="1:23" s="5" customFormat="1" ht="15" customHeight="1" x14ac:dyDescent="0.25">
      <c r="A225" s="100"/>
      <c r="B225" s="51" t="s">
        <v>689</v>
      </c>
      <c r="C225" s="104"/>
      <c r="D225" s="56">
        <f t="shared" si="7"/>
        <v>55237740</v>
      </c>
      <c r="E225" s="36" t="s">
        <v>2</v>
      </c>
      <c r="F225" s="68"/>
      <c r="G225" s="65"/>
      <c r="H225" s="65"/>
      <c r="I225" s="65"/>
      <c r="J225" s="65"/>
      <c r="K225" s="65"/>
      <c r="L225" s="2"/>
      <c r="M225" s="2"/>
      <c r="N225" s="2"/>
      <c r="O225" s="2"/>
      <c r="P225" s="2"/>
      <c r="Q225" s="2"/>
      <c r="R225" s="3"/>
      <c r="S225" s="3"/>
      <c r="T225" s="2"/>
      <c r="U225" s="2"/>
      <c r="V225" s="4"/>
      <c r="W225" s="4"/>
    </row>
    <row r="226" spans="1:23" s="5" customFormat="1" ht="15" customHeight="1" x14ac:dyDescent="0.25">
      <c r="A226" s="100"/>
      <c r="B226" s="51" t="s">
        <v>467</v>
      </c>
      <c r="C226" s="104">
        <v>-1620000</v>
      </c>
      <c r="D226" s="56">
        <f t="shared" si="7"/>
        <v>53617740</v>
      </c>
      <c r="E226" s="36" t="s">
        <v>3</v>
      </c>
      <c r="F226" s="68"/>
      <c r="G226" s="65"/>
      <c r="H226" s="65"/>
      <c r="I226" s="65"/>
      <c r="J226" s="65"/>
      <c r="K226" s="65">
        <f t="shared" si="6"/>
        <v>-1620000</v>
      </c>
      <c r="L226" s="2"/>
      <c r="M226" s="2"/>
      <c r="N226" s="2"/>
      <c r="O226" s="2"/>
      <c r="P226" s="2"/>
      <c r="Q226" s="2"/>
      <c r="R226" s="3"/>
      <c r="S226" s="3"/>
      <c r="T226" s="2"/>
      <c r="U226" s="2"/>
      <c r="V226" s="4"/>
      <c r="W226" s="4"/>
    </row>
    <row r="227" spans="1:23" s="5" customFormat="1" ht="15" customHeight="1" x14ac:dyDescent="0.25">
      <c r="B227" s="51" t="s">
        <v>694</v>
      </c>
      <c r="C227" s="104">
        <v>3360000</v>
      </c>
      <c r="D227" s="56">
        <f t="shared" si="7"/>
        <v>56977740</v>
      </c>
      <c r="E227" s="36" t="s">
        <v>233</v>
      </c>
      <c r="F227" s="68">
        <f>C227</f>
        <v>3360000</v>
      </c>
      <c r="G227" s="65"/>
      <c r="H227" s="65"/>
      <c r="I227" s="65"/>
      <c r="J227" s="65"/>
      <c r="K227" s="65"/>
      <c r="L227" s="2"/>
      <c r="M227" s="2"/>
      <c r="N227" s="2"/>
      <c r="O227" s="2"/>
      <c r="P227" s="2"/>
      <c r="Q227" s="2"/>
      <c r="R227" s="3"/>
      <c r="S227" s="3"/>
      <c r="T227" s="2"/>
      <c r="U227" s="2"/>
      <c r="V227" s="4"/>
      <c r="W227" s="4"/>
    </row>
    <row r="228" spans="1:23" s="5" customFormat="1" ht="15" customHeight="1" x14ac:dyDescent="0.25">
      <c r="A228" s="100"/>
      <c r="B228" s="51" t="s">
        <v>690</v>
      </c>
      <c r="C228" s="104"/>
      <c r="D228" s="56">
        <f t="shared" si="7"/>
        <v>56977740</v>
      </c>
      <c r="E228" s="36" t="s">
        <v>2</v>
      </c>
      <c r="F228" s="68"/>
      <c r="G228" s="65"/>
      <c r="H228" s="65"/>
      <c r="I228" s="65"/>
      <c r="J228" s="65"/>
      <c r="K228" s="65"/>
      <c r="L228" s="2"/>
      <c r="M228" s="2"/>
      <c r="N228" s="2"/>
      <c r="O228" s="2"/>
      <c r="P228" s="2"/>
      <c r="Q228" s="2"/>
      <c r="R228" s="3"/>
      <c r="S228" s="3"/>
      <c r="T228" s="2"/>
      <c r="U228" s="2"/>
      <c r="V228" s="4"/>
      <c r="W228" s="4"/>
    </row>
    <row r="229" spans="1:23" s="5" customFormat="1" ht="15" customHeight="1" x14ac:dyDescent="0.25">
      <c r="A229" s="100"/>
      <c r="B229" s="51" t="s">
        <v>691</v>
      </c>
      <c r="C229" s="104">
        <v>50000</v>
      </c>
      <c r="D229" s="56">
        <f t="shared" si="7"/>
        <v>57027740</v>
      </c>
      <c r="E229" s="36" t="s">
        <v>1</v>
      </c>
      <c r="F229" s="68"/>
      <c r="G229" s="65"/>
      <c r="H229" s="65">
        <f>C229</f>
        <v>50000</v>
      </c>
      <c r="I229" s="65"/>
      <c r="J229" s="65"/>
      <c r="K229" s="65"/>
      <c r="L229" s="2"/>
      <c r="M229" s="2"/>
      <c r="N229" s="2"/>
      <c r="O229" s="2"/>
      <c r="P229" s="2"/>
      <c r="Q229" s="2"/>
      <c r="R229" s="3"/>
      <c r="S229" s="3"/>
      <c r="T229" s="2"/>
      <c r="U229" s="2"/>
      <c r="V229" s="4"/>
      <c r="W229" s="4"/>
    </row>
    <row r="230" spans="1:23" s="5" customFormat="1" ht="15" customHeight="1" x14ac:dyDescent="0.25">
      <c r="A230" s="100"/>
      <c r="B230" s="51" t="s">
        <v>461</v>
      </c>
      <c r="C230" s="104">
        <v>-605000</v>
      </c>
      <c r="D230" s="56">
        <f t="shared" si="7"/>
        <v>56422740</v>
      </c>
      <c r="E230" s="36" t="s">
        <v>3</v>
      </c>
      <c r="F230" s="68"/>
      <c r="G230" s="65"/>
      <c r="H230" s="65"/>
      <c r="I230" s="65"/>
      <c r="J230" s="65"/>
      <c r="K230" s="65">
        <f t="shared" si="6"/>
        <v>-605000</v>
      </c>
      <c r="L230" s="2"/>
      <c r="M230" s="2"/>
      <c r="N230" s="2"/>
      <c r="O230" s="2"/>
      <c r="P230" s="2"/>
      <c r="Q230" s="2"/>
      <c r="R230" s="3"/>
      <c r="S230" s="3"/>
      <c r="T230" s="2"/>
      <c r="U230" s="2"/>
      <c r="V230" s="4"/>
      <c r="W230" s="4"/>
    </row>
    <row r="231" spans="1:23" s="5" customFormat="1" ht="15" customHeight="1" x14ac:dyDescent="0.25">
      <c r="A231" s="100"/>
      <c r="B231" s="51" t="s">
        <v>692</v>
      </c>
      <c r="C231" s="104">
        <v>-65000</v>
      </c>
      <c r="D231" s="56">
        <f t="shared" si="7"/>
        <v>56357740</v>
      </c>
      <c r="E231" s="36" t="s">
        <v>3</v>
      </c>
      <c r="F231" s="68"/>
      <c r="G231" s="65"/>
      <c r="H231" s="65"/>
      <c r="I231" s="65"/>
      <c r="J231" s="65"/>
      <c r="K231" s="65">
        <f t="shared" si="6"/>
        <v>-65000</v>
      </c>
      <c r="L231" s="2"/>
      <c r="M231" s="2"/>
      <c r="N231" s="2"/>
      <c r="O231" s="2"/>
      <c r="P231" s="2"/>
      <c r="Q231" s="2"/>
      <c r="R231" s="3"/>
      <c r="S231" s="3"/>
      <c r="T231" s="2"/>
      <c r="U231" s="2"/>
      <c r="V231" s="4"/>
      <c r="W231" s="4"/>
    </row>
    <row r="232" spans="1:23" s="5" customFormat="1" ht="15" customHeight="1" x14ac:dyDescent="0.25">
      <c r="A232" s="100"/>
      <c r="B232" s="51" t="s">
        <v>693</v>
      </c>
      <c r="C232" s="104"/>
      <c r="D232" s="56">
        <f t="shared" si="7"/>
        <v>56357740</v>
      </c>
      <c r="E232" s="36" t="s">
        <v>233</v>
      </c>
      <c r="F232" s="68"/>
      <c r="G232" s="65"/>
      <c r="H232" s="65"/>
      <c r="I232" s="65"/>
      <c r="J232" s="65"/>
      <c r="K232" s="65"/>
      <c r="L232" s="2"/>
      <c r="M232" s="2"/>
      <c r="N232" s="2"/>
      <c r="O232" s="2"/>
      <c r="P232" s="2"/>
      <c r="Q232" s="2"/>
      <c r="R232" s="3"/>
      <c r="S232" s="3"/>
      <c r="T232" s="2"/>
      <c r="U232" s="2"/>
      <c r="V232" s="4"/>
      <c r="W232" s="4"/>
    </row>
    <row r="233" spans="1:23" s="5" customFormat="1" ht="15" customHeight="1" x14ac:dyDescent="0.25">
      <c r="A233" s="100">
        <v>45304</v>
      </c>
      <c r="B233" s="51" t="s">
        <v>701</v>
      </c>
      <c r="C233" s="104">
        <v>8785000</v>
      </c>
      <c r="D233" s="56">
        <f t="shared" si="7"/>
        <v>65142740</v>
      </c>
      <c r="E233" s="36" t="s">
        <v>233</v>
      </c>
      <c r="F233" s="68">
        <f>C233</f>
        <v>8785000</v>
      </c>
      <c r="G233" s="65"/>
      <c r="H233" s="65"/>
      <c r="I233" s="65"/>
      <c r="J233" s="65"/>
      <c r="K233" s="65"/>
      <c r="L233" s="2"/>
      <c r="M233" s="2"/>
      <c r="N233" s="2"/>
      <c r="O233" s="2"/>
      <c r="P233" s="2"/>
      <c r="Q233" s="2"/>
      <c r="R233" s="3"/>
      <c r="S233" s="3"/>
      <c r="T233" s="2"/>
      <c r="U233" s="2"/>
      <c r="V233" s="4"/>
      <c r="W233" s="4"/>
    </row>
    <row r="234" spans="1:23" s="5" customFormat="1" ht="15" customHeight="1" x14ac:dyDescent="0.25">
      <c r="B234" s="51" t="s">
        <v>166</v>
      </c>
      <c r="C234" s="104">
        <v>-11000</v>
      </c>
      <c r="D234" s="56">
        <f t="shared" si="7"/>
        <v>65131740</v>
      </c>
      <c r="E234" s="36" t="s">
        <v>3</v>
      </c>
      <c r="F234" s="68"/>
      <c r="G234" s="65"/>
      <c r="H234" s="65"/>
      <c r="I234" s="65"/>
      <c r="J234" s="65"/>
      <c r="K234" s="65">
        <f t="shared" si="6"/>
        <v>-11000</v>
      </c>
      <c r="L234" s="2"/>
      <c r="M234" s="2"/>
      <c r="N234" s="2"/>
      <c r="O234" s="2"/>
      <c r="P234" s="2"/>
      <c r="Q234" s="2"/>
      <c r="R234" s="3"/>
      <c r="S234" s="3"/>
      <c r="T234" s="2"/>
      <c r="U234" s="2"/>
      <c r="V234" s="4"/>
      <c r="W234" s="4"/>
    </row>
    <row r="235" spans="1:23" s="5" customFormat="1" ht="15" customHeight="1" x14ac:dyDescent="0.25">
      <c r="A235" s="100"/>
      <c r="B235" s="51" t="s">
        <v>464</v>
      </c>
      <c r="C235" s="104">
        <v>-757000</v>
      </c>
      <c r="D235" s="56">
        <f t="shared" si="7"/>
        <v>64374740</v>
      </c>
      <c r="E235" s="36" t="s">
        <v>3</v>
      </c>
      <c r="F235" s="68"/>
      <c r="G235" s="65"/>
      <c r="H235" s="65"/>
      <c r="I235" s="65"/>
      <c r="J235" s="65"/>
      <c r="K235" s="65">
        <f t="shared" si="6"/>
        <v>-757000</v>
      </c>
      <c r="L235" s="2"/>
      <c r="M235" s="2"/>
      <c r="N235" s="2"/>
      <c r="O235" s="2"/>
      <c r="P235" s="2"/>
      <c r="Q235" s="2"/>
      <c r="R235" s="3"/>
      <c r="S235" s="3"/>
      <c r="T235" s="2"/>
      <c r="U235" s="2"/>
      <c r="V235" s="4"/>
      <c r="W235" s="4"/>
    </row>
    <row r="236" spans="1:23" s="5" customFormat="1" ht="15" customHeight="1" x14ac:dyDescent="0.25">
      <c r="A236" s="100"/>
      <c r="B236" s="51" t="s">
        <v>702</v>
      </c>
      <c r="C236" s="104">
        <v>2360000</v>
      </c>
      <c r="D236" s="56">
        <f t="shared" si="7"/>
        <v>66734740</v>
      </c>
      <c r="E236" s="36" t="s">
        <v>233</v>
      </c>
      <c r="F236" s="68">
        <f>C236</f>
        <v>2360000</v>
      </c>
      <c r="G236" s="65"/>
      <c r="H236" s="65"/>
      <c r="I236" s="65"/>
      <c r="J236" s="65"/>
      <c r="K236" s="65"/>
      <c r="L236" s="2"/>
      <c r="M236" s="2"/>
      <c r="N236" s="2"/>
      <c r="O236" s="2"/>
      <c r="P236" s="2"/>
      <c r="Q236" s="2"/>
      <c r="R236" s="3"/>
      <c r="S236" s="3"/>
      <c r="T236" s="2"/>
      <c r="U236" s="2"/>
      <c r="V236" s="4"/>
      <c r="W236" s="4"/>
    </row>
    <row r="237" spans="1:23" s="5" customFormat="1" ht="15" customHeight="1" x14ac:dyDescent="0.25">
      <c r="A237" s="100"/>
      <c r="B237" s="51" t="s">
        <v>703</v>
      </c>
      <c r="C237" s="104">
        <v>3000000</v>
      </c>
      <c r="D237" s="56">
        <f t="shared" si="7"/>
        <v>69734740</v>
      </c>
      <c r="E237" s="36" t="s">
        <v>2</v>
      </c>
      <c r="F237" s="68"/>
      <c r="G237" s="65"/>
      <c r="H237" s="65"/>
      <c r="I237" s="65">
        <f>C237</f>
        <v>3000000</v>
      </c>
      <c r="J237" s="65"/>
      <c r="K237" s="65"/>
      <c r="L237" s="2"/>
      <c r="M237" s="2"/>
      <c r="N237" s="2"/>
      <c r="O237" s="2"/>
      <c r="P237" s="2"/>
      <c r="Q237" s="2"/>
      <c r="R237" s="3"/>
      <c r="S237" s="3"/>
      <c r="T237" s="2"/>
      <c r="U237" s="2"/>
      <c r="V237" s="4"/>
      <c r="W237" s="4"/>
    </row>
    <row r="238" spans="1:23" s="5" customFormat="1" ht="15" customHeight="1" x14ac:dyDescent="0.25">
      <c r="B238" s="51" t="s">
        <v>467</v>
      </c>
      <c r="C238" s="104">
        <v>-225500</v>
      </c>
      <c r="D238" s="56">
        <f t="shared" si="7"/>
        <v>69509240</v>
      </c>
      <c r="E238" s="36" t="s">
        <v>3</v>
      </c>
      <c r="F238" s="68"/>
      <c r="G238" s="65"/>
      <c r="H238" s="65"/>
      <c r="I238" s="65"/>
      <c r="J238" s="65"/>
      <c r="K238" s="65">
        <f t="shared" si="6"/>
        <v>-225500</v>
      </c>
      <c r="L238" s="2"/>
      <c r="M238" s="2"/>
      <c r="N238" s="2"/>
      <c r="O238" s="2"/>
      <c r="P238" s="2"/>
      <c r="Q238" s="2"/>
      <c r="R238" s="3"/>
      <c r="S238" s="3"/>
      <c r="T238" s="2"/>
      <c r="U238" s="2"/>
      <c r="V238" s="4"/>
      <c r="W238" s="4"/>
    </row>
    <row r="239" spans="1:23" s="5" customFormat="1" ht="15" customHeight="1" x14ac:dyDescent="0.25">
      <c r="A239" s="100"/>
      <c r="B239" s="51" t="s">
        <v>465</v>
      </c>
      <c r="C239" s="104">
        <v>-920000</v>
      </c>
      <c r="D239" s="56">
        <f t="shared" si="7"/>
        <v>68589240</v>
      </c>
      <c r="E239" s="36" t="s">
        <v>3</v>
      </c>
      <c r="F239" s="68"/>
      <c r="G239" s="65"/>
      <c r="H239" s="65"/>
      <c r="I239" s="65"/>
      <c r="J239" s="65"/>
      <c r="K239" s="65">
        <f t="shared" si="6"/>
        <v>-920000</v>
      </c>
      <c r="L239" s="2"/>
      <c r="M239" s="2"/>
      <c r="N239" s="2"/>
      <c r="O239" s="2"/>
      <c r="P239" s="2"/>
      <c r="Q239" s="2"/>
      <c r="R239" s="3"/>
      <c r="S239" s="3"/>
      <c r="T239" s="2"/>
      <c r="U239" s="2"/>
      <c r="V239" s="4"/>
      <c r="W239" s="4"/>
    </row>
    <row r="240" spans="1:23" s="5" customFormat="1" ht="15" customHeight="1" x14ac:dyDescent="0.25">
      <c r="A240" s="100"/>
      <c r="B240" s="51" t="s">
        <v>704</v>
      </c>
      <c r="C240" s="104">
        <v>-65000</v>
      </c>
      <c r="D240" s="56">
        <f t="shared" si="7"/>
        <v>68524240</v>
      </c>
      <c r="E240" s="36" t="s">
        <v>3</v>
      </c>
      <c r="F240" s="68"/>
      <c r="G240" s="65"/>
      <c r="H240" s="65"/>
      <c r="I240" s="65"/>
      <c r="J240" s="65"/>
      <c r="K240" s="65">
        <f t="shared" si="6"/>
        <v>-65000</v>
      </c>
      <c r="L240" s="2"/>
      <c r="M240" s="2"/>
      <c r="N240" s="2"/>
      <c r="O240" s="2"/>
      <c r="P240" s="2"/>
      <c r="Q240" s="2"/>
      <c r="R240" s="3"/>
      <c r="S240" s="3"/>
      <c r="T240" s="2"/>
      <c r="U240" s="2"/>
      <c r="V240" s="4"/>
      <c r="W240" s="4"/>
    </row>
    <row r="241" spans="1:23" s="5" customFormat="1" ht="15" customHeight="1" x14ac:dyDescent="0.25">
      <c r="A241" s="100"/>
      <c r="B241" s="51" t="s">
        <v>192</v>
      </c>
      <c r="C241" s="104">
        <v>-1085000</v>
      </c>
      <c r="D241" s="56">
        <f t="shared" si="7"/>
        <v>67439240</v>
      </c>
      <c r="E241" s="36" t="s">
        <v>3</v>
      </c>
      <c r="F241" s="68"/>
      <c r="G241" s="65"/>
      <c r="H241" s="65"/>
      <c r="I241" s="65"/>
      <c r="J241" s="65"/>
      <c r="K241" s="65">
        <f t="shared" si="6"/>
        <v>-1085000</v>
      </c>
      <c r="L241" s="2"/>
      <c r="M241" s="2"/>
      <c r="N241" s="2"/>
      <c r="O241" s="2"/>
      <c r="P241" s="2"/>
      <c r="Q241" s="2"/>
      <c r="R241" s="3"/>
      <c r="S241" s="3"/>
      <c r="T241" s="2"/>
      <c r="U241" s="2"/>
      <c r="V241" s="4"/>
      <c r="W241" s="4"/>
    </row>
    <row r="242" spans="1:23" s="5" customFormat="1" ht="15" customHeight="1" x14ac:dyDescent="0.25">
      <c r="A242" s="6"/>
      <c r="B242" s="51" t="s">
        <v>705</v>
      </c>
      <c r="C242" s="104">
        <v>-100000</v>
      </c>
      <c r="D242" s="56">
        <f t="shared" si="7"/>
        <v>67339240</v>
      </c>
      <c r="E242" s="36" t="s">
        <v>3</v>
      </c>
      <c r="F242" s="68"/>
      <c r="G242" s="65"/>
      <c r="H242" s="65"/>
      <c r="I242" s="65"/>
      <c r="J242" s="65"/>
      <c r="K242" s="65">
        <f t="shared" si="6"/>
        <v>-100000</v>
      </c>
      <c r="L242" s="2"/>
      <c r="M242" s="2"/>
      <c r="N242" s="2"/>
      <c r="O242" s="2"/>
      <c r="P242" s="2"/>
      <c r="Q242" s="2"/>
      <c r="R242" s="3"/>
      <c r="S242" s="3"/>
      <c r="T242" s="2"/>
      <c r="U242" s="2"/>
      <c r="V242" s="4"/>
      <c r="W242" s="4"/>
    </row>
    <row r="243" spans="1:23" s="5" customFormat="1" ht="15" customHeight="1" x14ac:dyDescent="0.25">
      <c r="A243" s="6"/>
      <c r="B243" s="51" t="s">
        <v>706</v>
      </c>
      <c r="C243" s="104"/>
      <c r="D243" s="56">
        <f t="shared" si="7"/>
        <v>67339240</v>
      </c>
      <c r="E243" s="36" t="s">
        <v>2</v>
      </c>
      <c r="F243" s="68"/>
      <c r="G243" s="65"/>
      <c r="H243" s="65"/>
      <c r="I243" s="65"/>
      <c r="J243" s="65"/>
      <c r="K243" s="65"/>
      <c r="L243" s="2"/>
      <c r="M243" s="2"/>
      <c r="N243" s="2"/>
      <c r="O243" s="2"/>
      <c r="P243" s="2"/>
      <c r="Q243" s="2"/>
      <c r="R243" s="3"/>
      <c r="S243" s="3"/>
      <c r="T243" s="2"/>
      <c r="U243" s="2"/>
      <c r="V243" s="4"/>
      <c r="W243" s="4"/>
    </row>
    <row r="244" spans="1:23" s="5" customFormat="1" ht="15" customHeight="1" x14ac:dyDescent="0.25">
      <c r="A244" s="100"/>
      <c r="B244" s="51" t="s">
        <v>707</v>
      </c>
      <c r="C244" s="104"/>
      <c r="D244" s="56">
        <f t="shared" si="7"/>
        <v>67339240</v>
      </c>
      <c r="E244" s="36" t="s">
        <v>2</v>
      </c>
      <c r="F244" s="68"/>
      <c r="G244" s="65"/>
      <c r="H244" s="65"/>
      <c r="I244" s="65"/>
      <c r="J244" s="65"/>
      <c r="K244" s="65"/>
      <c r="L244" s="2"/>
      <c r="M244" s="2"/>
      <c r="N244" s="2"/>
      <c r="O244" s="2"/>
      <c r="P244" s="2"/>
      <c r="Q244" s="2"/>
      <c r="R244" s="3"/>
      <c r="S244" s="3"/>
      <c r="T244" s="2"/>
      <c r="U244" s="2"/>
      <c r="V244" s="4"/>
      <c r="W244" s="4"/>
    </row>
    <row r="245" spans="1:23" s="5" customFormat="1" ht="15" customHeight="1" x14ac:dyDescent="0.25">
      <c r="A245" s="100"/>
      <c r="B245" s="51" t="s">
        <v>708</v>
      </c>
      <c r="C245" s="104">
        <v>-20000</v>
      </c>
      <c r="D245" s="56">
        <f t="shared" si="7"/>
        <v>67319240</v>
      </c>
      <c r="E245" s="36" t="s">
        <v>3</v>
      </c>
      <c r="F245" s="68"/>
      <c r="G245" s="65"/>
      <c r="H245" s="65"/>
      <c r="I245" s="65"/>
      <c r="J245" s="65"/>
      <c r="K245" s="65">
        <f t="shared" si="6"/>
        <v>-20000</v>
      </c>
      <c r="L245" s="2"/>
      <c r="M245" s="2"/>
      <c r="N245" s="2"/>
      <c r="O245" s="2"/>
      <c r="P245" s="2"/>
      <c r="Q245" s="2"/>
      <c r="R245" s="3"/>
      <c r="S245" s="3"/>
      <c r="T245" s="2"/>
      <c r="U245" s="2"/>
      <c r="V245" s="4"/>
      <c r="W245" s="4"/>
    </row>
    <row r="246" spans="1:23" s="5" customFormat="1" ht="15" customHeight="1" x14ac:dyDescent="0.25">
      <c r="B246" s="51" t="s">
        <v>297</v>
      </c>
      <c r="C246" s="104">
        <v>-423000</v>
      </c>
      <c r="D246" s="56">
        <f t="shared" si="7"/>
        <v>66896240</v>
      </c>
      <c r="E246" s="36" t="s">
        <v>3</v>
      </c>
      <c r="F246" s="68"/>
      <c r="G246" s="65"/>
      <c r="H246" s="65"/>
      <c r="I246" s="65"/>
      <c r="J246" s="65"/>
      <c r="K246" s="65">
        <f t="shared" si="6"/>
        <v>-423000</v>
      </c>
      <c r="L246" s="2"/>
      <c r="M246" s="2"/>
      <c r="N246" s="2"/>
      <c r="O246" s="2"/>
      <c r="P246" s="2"/>
      <c r="Q246" s="2"/>
      <c r="R246" s="3"/>
      <c r="S246" s="3"/>
      <c r="T246" s="2"/>
      <c r="U246" s="2"/>
      <c r="V246" s="4"/>
      <c r="W246" s="4"/>
    </row>
    <row r="247" spans="1:23" s="5" customFormat="1" ht="15" customHeight="1" x14ac:dyDescent="0.25">
      <c r="A247" s="100"/>
      <c r="B247" s="51" t="s">
        <v>709</v>
      </c>
      <c r="C247" s="104">
        <v>-319000</v>
      </c>
      <c r="D247" s="56">
        <f t="shared" si="7"/>
        <v>66577240</v>
      </c>
      <c r="E247" s="36" t="s">
        <v>3</v>
      </c>
      <c r="F247" s="68"/>
      <c r="G247" s="65"/>
      <c r="H247" s="65"/>
      <c r="I247" s="65"/>
      <c r="J247" s="65"/>
      <c r="K247" s="65">
        <f t="shared" si="6"/>
        <v>-319000</v>
      </c>
      <c r="L247" s="2"/>
      <c r="M247" s="2"/>
      <c r="N247" s="2"/>
      <c r="O247" s="2"/>
      <c r="P247" s="2"/>
      <c r="Q247" s="2"/>
      <c r="R247" s="3"/>
      <c r="S247" s="3"/>
      <c r="T247" s="2"/>
      <c r="U247" s="2"/>
      <c r="V247" s="4"/>
      <c r="W247" s="4"/>
    </row>
    <row r="248" spans="1:23" s="5" customFormat="1" ht="15" customHeight="1" x14ac:dyDescent="0.25">
      <c r="A248" s="100"/>
      <c r="B248" s="51" t="s">
        <v>247</v>
      </c>
      <c r="C248" s="104">
        <v>-170000</v>
      </c>
      <c r="D248" s="56">
        <f t="shared" si="7"/>
        <v>66407240</v>
      </c>
      <c r="E248" s="36" t="s">
        <v>3</v>
      </c>
      <c r="F248" s="68"/>
      <c r="G248" s="65"/>
      <c r="H248" s="65"/>
      <c r="I248" s="65"/>
      <c r="J248" s="65"/>
      <c r="K248" s="65">
        <f t="shared" si="6"/>
        <v>-170000</v>
      </c>
      <c r="L248" s="2"/>
      <c r="M248" s="2"/>
      <c r="N248" s="2"/>
      <c r="O248" s="2"/>
      <c r="P248" s="2"/>
      <c r="Q248" s="2"/>
      <c r="R248" s="3"/>
      <c r="S248" s="3"/>
      <c r="T248" s="2"/>
      <c r="U248" s="2"/>
      <c r="V248" s="4"/>
      <c r="W248" s="4"/>
    </row>
    <row r="249" spans="1:23" s="5" customFormat="1" ht="15" customHeight="1" x14ac:dyDescent="0.25">
      <c r="A249" s="100"/>
      <c r="B249" s="51" t="s">
        <v>710</v>
      </c>
      <c r="C249" s="104">
        <v>-2500000</v>
      </c>
      <c r="D249" s="56">
        <f t="shared" si="7"/>
        <v>63907240</v>
      </c>
      <c r="E249" s="36" t="s">
        <v>3</v>
      </c>
      <c r="F249" s="68"/>
      <c r="G249" s="65"/>
      <c r="H249" s="65"/>
      <c r="I249" s="65"/>
      <c r="J249" s="65"/>
      <c r="K249" s="65">
        <f t="shared" si="6"/>
        <v>-2500000</v>
      </c>
      <c r="L249" s="2"/>
      <c r="M249" s="2"/>
      <c r="N249" s="2"/>
      <c r="O249" s="2"/>
      <c r="P249" s="2"/>
      <c r="Q249" s="2"/>
      <c r="R249" s="3"/>
      <c r="S249" s="3"/>
      <c r="T249" s="2"/>
      <c r="U249" s="2"/>
      <c r="V249" s="4"/>
      <c r="W249" s="4"/>
    </row>
    <row r="250" spans="1:23" s="5" customFormat="1" ht="15" customHeight="1" x14ac:dyDescent="0.25">
      <c r="B250" s="51" t="s">
        <v>711</v>
      </c>
      <c r="C250" s="104">
        <v>-5879500</v>
      </c>
      <c r="D250" s="56">
        <f t="shared" si="7"/>
        <v>58027740</v>
      </c>
      <c r="E250" s="36" t="s">
        <v>3</v>
      </c>
      <c r="F250" s="68"/>
      <c r="G250" s="65"/>
      <c r="H250" s="65"/>
      <c r="I250" s="65"/>
      <c r="J250" s="65"/>
      <c r="K250" s="65">
        <f t="shared" si="6"/>
        <v>-5879500</v>
      </c>
      <c r="L250" s="2"/>
      <c r="M250" s="2"/>
      <c r="N250" s="2"/>
      <c r="O250" s="2"/>
      <c r="P250" s="2"/>
      <c r="Q250" s="2"/>
      <c r="R250" s="3"/>
      <c r="S250" s="3"/>
      <c r="T250" s="2"/>
      <c r="U250" s="2"/>
      <c r="V250" s="4"/>
      <c r="W250" s="4"/>
    </row>
    <row r="251" spans="1:23" s="5" customFormat="1" ht="15" customHeight="1" x14ac:dyDescent="0.25">
      <c r="A251" s="6"/>
      <c r="B251" s="51" t="s">
        <v>712</v>
      </c>
      <c r="C251" s="104">
        <v>-1679000</v>
      </c>
      <c r="D251" s="56">
        <f t="shared" si="7"/>
        <v>56348740</v>
      </c>
      <c r="E251" s="36" t="s">
        <v>3</v>
      </c>
      <c r="F251" s="68"/>
      <c r="G251" s="65"/>
      <c r="H251" s="65"/>
      <c r="I251" s="65"/>
      <c r="J251" s="65"/>
      <c r="K251" s="65">
        <f t="shared" si="6"/>
        <v>-1679000</v>
      </c>
      <c r="L251" s="2"/>
      <c r="M251" s="2"/>
      <c r="N251" s="2"/>
      <c r="O251" s="2"/>
      <c r="P251" s="2"/>
      <c r="Q251" s="2"/>
      <c r="R251" s="3"/>
      <c r="S251" s="3"/>
      <c r="T251" s="2"/>
      <c r="U251" s="2"/>
      <c r="V251" s="4"/>
      <c r="W251" s="4"/>
    </row>
    <row r="252" spans="1:23" s="5" customFormat="1" ht="15" customHeight="1" x14ac:dyDescent="0.25">
      <c r="A252" s="100"/>
      <c r="B252" s="51" t="s">
        <v>467</v>
      </c>
      <c r="C252" s="104">
        <v>-677000</v>
      </c>
      <c r="D252" s="56">
        <f t="shared" si="7"/>
        <v>55671740</v>
      </c>
      <c r="E252" s="36" t="s">
        <v>3</v>
      </c>
      <c r="F252" s="68"/>
      <c r="G252" s="65"/>
      <c r="H252" s="65"/>
      <c r="I252" s="65"/>
      <c r="J252" s="65"/>
      <c r="K252" s="65">
        <f t="shared" si="6"/>
        <v>-677000</v>
      </c>
      <c r="L252" s="2"/>
      <c r="M252" s="2"/>
      <c r="N252" s="2"/>
      <c r="O252" s="2"/>
      <c r="P252" s="2"/>
      <c r="Q252" s="2"/>
      <c r="R252" s="3"/>
      <c r="S252" s="3"/>
      <c r="T252" s="2"/>
      <c r="U252" s="2"/>
      <c r="V252" s="4"/>
      <c r="W252" s="4"/>
    </row>
    <row r="253" spans="1:23" s="5" customFormat="1" ht="15" customHeight="1" x14ac:dyDescent="0.25">
      <c r="A253" s="100"/>
      <c r="B253" s="51" t="s">
        <v>713</v>
      </c>
      <c r="C253" s="104">
        <v>1470000</v>
      </c>
      <c r="D253" s="56">
        <f t="shared" si="7"/>
        <v>57141740</v>
      </c>
      <c r="E253" s="36" t="s">
        <v>233</v>
      </c>
      <c r="F253" s="68">
        <f>C253</f>
        <v>1470000</v>
      </c>
      <c r="G253" s="65"/>
      <c r="H253" s="65"/>
      <c r="I253" s="65"/>
      <c r="J253" s="65"/>
      <c r="K253" s="65"/>
      <c r="L253" s="2"/>
      <c r="M253" s="2"/>
      <c r="N253" s="2"/>
      <c r="O253" s="2"/>
      <c r="P253" s="2"/>
      <c r="Q253" s="2"/>
      <c r="R253" s="3"/>
      <c r="S253" s="3"/>
      <c r="T253" s="2"/>
      <c r="U253" s="2"/>
      <c r="V253" s="4"/>
      <c r="W253" s="4"/>
    </row>
    <row r="254" spans="1:23" s="5" customFormat="1" ht="15" customHeight="1" x14ac:dyDescent="0.25">
      <c r="A254" s="6"/>
      <c r="B254" s="51" t="s">
        <v>714</v>
      </c>
      <c r="C254" s="104">
        <v>230000</v>
      </c>
      <c r="D254" s="56">
        <f t="shared" si="7"/>
        <v>57371740</v>
      </c>
      <c r="E254" s="36" t="s">
        <v>1</v>
      </c>
      <c r="F254" s="68"/>
      <c r="G254" s="65"/>
      <c r="H254" s="65">
        <f>C254</f>
        <v>230000</v>
      </c>
      <c r="I254" s="65"/>
      <c r="J254" s="65"/>
      <c r="K254" s="65"/>
      <c r="L254" s="2"/>
      <c r="M254" s="2"/>
      <c r="N254" s="2"/>
      <c r="O254" s="2"/>
      <c r="P254" s="2"/>
      <c r="Q254" s="2"/>
      <c r="R254" s="3"/>
      <c r="S254" s="3"/>
      <c r="T254" s="2"/>
      <c r="U254" s="2"/>
      <c r="V254" s="4"/>
      <c r="W254" s="4"/>
    </row>
    <row r="255" spans="1:23" s="5" customFormat="1" ht="15" customHeight="1" x14ac:dyDescent="0.25">
      <c r="A255" s="100"/>
      <c r="B255" s="51" t="s">
        <v>715</v>
      </c>
      <c r="C255" s="104">
        <v>15124000</v>
      </c>
      <c r="D255" s="56">
        <f t="shared" si="7"/>
        <v>72495740</v>
      </c>
      <c r="E255" s="36" t="s">
        <v>233</v>
      </c>
      <c r="F255" s="68">
        <f>C255</f>
        <v>15124000</v>
      </c>
      <c r="G255" s="65"/>
      <c r="H255" s="65"/>
      <c r="I255" s="65"/>
      <c r="J255" s="65"/>
      <c r="K255" s="65"/>
      <c r="L255" s="2"/>
      <c r="M255" s="2"/>
      <c r="N255" s="2"/>
      <c r="O255" s="2"/>
      <c r="P255" s="2"/>
      <c r="Q255" s="2"/>
      <c r="R255" s="3"/>
      <c r="S255" s="3"/>
      <c r="T255" s="2"/>
      <c r="U255" s="2"/>
      <c r="V255" s="4"/>
      <c r="W255" s="4"/>
    </row>
    <row r="256" spans="1:23" s="5" customFormat="1" ht="15" customHeight="1" x14ac:dyDescent="0.25">
      <c r="A256" s="100"/>
      <c r="B256" s="51" t="s">
        <v>716</v>
      </c>
      <c r="C256" s="104">
        <v>300000</v>
      </c>
      <c r="D256" s="56">
        <f t="shared" si="7"/>
        <v>72795740</v>
      </c>
      <c r="E256" s="36" t="s">
        <v>2</v>
      </c>
      <c r="F256" s="68"/>
      <c r="G256" s="65"/>
      <c r="H256" s="65"/>
      <c r="I256" s="65">
        <f>C256</f>
        <v>300000</v>
      </c>
      <c r="J256" s="65"/>
      <c r="K256" s="65"/>
      <c r="L256" s="2"/>
      <c r="M256" s="2"/>
      <c r="N256" s="2"/>
      <c r="O256" s="2"/>
      <c r="P256" s="2"/>
      <c r="Q256" s="2"/>
      <c r="R256" s="3"/>
      <c r="S256" s="3"/>
      <c r="T256" s="2"/>
      <c r="U256" s="2"/>
      <c r="V256" s="4"/>
      <c r="W256" s="4"/>
    </row>
    <row r="257" spans="1:23" s="5" customFormat="1" ht="15" customHeight="1" x14ac:dyDescent="0.25">
      <c r="A257" s="100"/>
      <c r="B257" s="51" t="s">
        <v>717</v>
      </c>
      <c r="C257" s="104">
        <v>-65000</v>
      </c>
      <c r="D257" s="56">
        <f t="shared" si="7"/>
        <v>72730740</v>
      </c>
      <c r="E257" s="36" t="s">
        <v>3</v>
      </c>
      <c r="F257" s="68"/>
      <c r="G257" s="65"/>
      <c r="H257" s="65"/>
      <c r="I257" s="65"/>
      <c r="J257" s="65"/>
      <c r="K257" s="65">
        <f t="shared" ref="K257:K323" si="8">C257</f>
        <v>-65000</v>
      </c>
      <c r="L257" s="2"/>
      <c r="M257" s="2"/>
      <c r="N257" s="2"/>
      <c r="O257" s="2"/>
      <c r="P257" s="2"/>
      <c r="Q257" s="2"/>
      <c r="R257" s="3"/>
      <c r="S257" s="3"/>
      <c r="T257" s="2"/>
      <c r="U257" s="2"/>
      <c r="V257" s="4"/>
      <c r="W257" s="4"/>
    </row>
    <row r="258" spans="1:23" s="5" customFormat="1" ht="15" customHeight="1" x14ac:dyDescent="0.25">
      <c r="A258" s="100"/>
      <c r="B258" s="51" t="s">
        <v>718</v>
      </c>
      <c r="C258" s="104">
        <v>-12500000</v>
      </c>
      <c r="D258" s="56">
        <f t="shared" si="7"/>
        <v>60230740</v>
      </c>
      <c r="E258" s="36" t="s">
        <v>3</v>
      </c>
      <c r="F258" s="68"/>
      <c r="G258" s="65"/>
      <c r="H258" s="65"/>
      <c r="I258" s="65"/>
      <c r="J258" s="65"/>
      <c r="K258" s="65">
        <f t="shared" si="8"/>
        <v>-12500000</v>
      </c>
      <c r="L258" s="2"/>
      <c r="M258" s="2"/>
      <c r="N258" s="2"/>
      <c r="O258" s="2"/>
      <c r="P258" s="2"/>
      <c r="Q258" s="2"/>
      <c r="R258" s="3"/>
      <c r="S258" s="3"/>
      <c r="T258" s="2"/>
      <c r="U258" s="2"/>
      <c r="V258" s="4"/>
      <c r="W258" s="4"/>
    </row>
    <row r="259" spans="1:23" s="5" customFormat="1" ht="15" customHeight="1" x14ac:dyDescent="0.25">
      <c r="A259" s="100">
        <v>45305</v>
      </c>
      <c r="B259" s="51" t="s">
        <v>166</v>
      </c>
      <c r="C259" s="104">
        <v>-11000</v>
      </c>
      <c r="D259" s="56">
        <f t="shared" ref="D259:D322" si="9">SUM(D258,C259)</f>
        <v>60219740</v>
      </c>
      <c r="E259" s="36" t="s">
        <v>3</v>
      </c>
      <c r="F259" s="68"/>
      <c r="G259" s="65"/>
      <c r="H259" s="65"/>
      <c r="I259" s="65"/>
      <c r="J259" s="65"/>
      <c r="K259" s="65">
        <f t="shared" si="8"/>
        <v>-11000</v>
      </c>
      <c r="L259" s="2"/>
      <c r="M259" s="2"/>
      <c r="N259" s="2"/>
      <c r="O259" s="2"/>
      <c r="P259" s="2"/>
      <c r="Q259" s="2"/>
      <c r="R259" s="3"/>
      <c r="S259" s="3"/>
      <c r="T259" s="2"/>
      <c r="U259" s="2"/>
      <c r="V259" s="4"/>
      <c r="W259" s="4"/>
    </row>
    <row r="260" spans="1:23" s="5" customFormat="1" ht="15" customHeight="1" x14ac:dyDescent="0.25">
      <c r="B260" s="51" t="s">
        <v>719</v>
      </c>
      <c r="C260" s="104"/>
      <c r="D260" s="56">
        <f t="shared" si="9"/>
        <v>60219740</v>
      </c>
      <c r="E260" s="36" t="s">
        <v>233</v>
      </c>
      <c r="F260" s="68"/>
      <c r="G260" s="65"/>
      <c r="H260" s="65"/>
      <c r="I260" s="65"/>
      <c r="J260" s="65"/>
      <c r="K260" s="65"/>
      <c r="L260" s="2"/>
      <c r="M260" s="2"/>
      <c r="N260" s="2"/>
      <c r="O260" s="2"/>
      <c r="P260" s="2"/>
      <c r="Q260" s="2"/>
      <c r="R260" s="3"/>
      <c r="S260" s="3"/>
      <c r="T260" s="2"/>
      <c r="U260" s="2"/>
      <c r="V260" s="4"/>
      <c r="W260" s="4"/>
    </row>
    <row r="261" spans="1:23" s="5" customFormat="1" ht="15" customHeight="1" x14ac:dyDescent="0.25">
      <c r="A261" s="100"/>
      <c r="B261" s="51" t="s">
        <v>720</v>
      </c>
      <c r="C261" s="104">
        <v>78000</v>
      </c>
      <c r="D261" s="56">
        <f t="shared" si="9"/>
        <v>60297740</v>
      </c>
      <c r="E261" s="36" t="s">
        <v>1</v>
      </c>
      <c r="F261" s="68"/>
      <c r="G261" s="65"/>
      <c r="H261" s="65">
        <f>C261</f>
        <v>78000</v>
      </c>
      <c r="I261" s="65"/>
      <c r="J261" s="65"/>
      <c r="K261" s="65"/>
      <c r="L261" s="2"/>
      <c r="M261" s="2"/>
      <c r="N261" s="2"/>
      <c r="O261" s="2"/>
      <c r="P261" s="2"/>
      <c r="Q261" s="2"/>
      <c r="R261" s="3"/>
      <c r="S261" s="3"/>
      <c r="T261" s="2"/>
      <c r="U261" s="2"/>
      <c r="V261" s="4"/>
      <c r="W261" s="4"/>
    </row>
    <row r="262" spans="1:23" s="5" customFormat="1" ht="15" customHeight="1" x14ac:dyDescent="0.25">
      <c r="B262" s="51" t="s">
        <v>721</v>
      </c>
      <c r="C262" s="104">
        <v>-65000</v>
      </c>
      <c r="D262" s="56">
        <f t="shared" si="9"/>
        <v>60232740</v>
      </c>
      <c r="E262" s="36" t="s">
        <v>3</v>
      </c>
      <c r="F262" s="68"/>
      <c r="G262" s="65"/>
      <c r="H262" s="65"/>
      <c r="I262" s="65"/>
      <c r="J262" s="65"/>
      <c r="K262" s="65">
        <f t="shared" si="8"/>
        <v>-65000</v>
      </c>
      <c r="L262" s="2"/>
      <c r="M262" s="2"/>
      <c r="N262" s="2"/>
      <c r="O262" s="2"/>
      <c r="P262" s="2"/>
      <c r="Q262" s="2"/>
      <c r="R262" s="3"/>
      <c r="S262" s="3"/>
      <c r="T262" s="2"/>
      <c r="U262" s="2"/>
      <c r="V262" s="4"/>
      <c r="W262" s="4"/>
    </row>
    <row r="263" spans="1:23" s="5" customFormat="1" ht="15" customHeight="1" x14ac:dyDescent="0.25">
      <c r="A263" s="100"/>
      <c r="B263" s="51" t="s">
        <v>519</v>
      </c>
      <c r="C263" s="104">
        <v>-372000</v>
      </c>
      <c r="D263" s="56">
        <f t="shared" si="9"/>
        <v>59860740</v>
      </c>
      <c r="E263" s="36" t="s">
        <v>3</v>
      </c>
      <c r="F263" s="68"/>
      <c r="G263" s="65"/>
      <c r="H263" s="65"/>
      <c r="I263" s="65"/>
      <c r="J263" s="65"/>
      <c r="K263" s="65">
        <f t="shared" si="8"/>
        <v>-372000</v>
      </c>
      <c r="L263" s="2"/>
      <c r="M263" s="2"/>
      <c r="N263" s="2"/>
      <c r="O263" s="2"/>
      <c r="P263" s="2"/>
      <c r="Q263" s="2"/>
      <c r="R263" s="3"/>
      <c r="S263" s="3"/>
      <c r="T263" s="2"/>
      <c r="U263" s="2"/>
      <c r="V263" s="4"/>
      <c r="W263" s="4"/>
    </row>
    <row r="264" spans="1:23" s="5" customFormat="1" ht="15" customHeight="1" x14ac:dyDescent="0.25">
      <c r="A264" s="100"/>
      <c r="B264" s="51" t="s">
        <v>236</v>
      </c>
      <c r="C264" s="104">
        <v>-416000</v>
      </c>
      <c r="D264" s="56">
        <f t="shared" si="9"/>
        <v>59444740</v>
      </c>
      <c r="E264" s="36" t="s">
        <v>3</v>
      </c>
      <c r="F264" s="68"/>
      <c r="G264" s="65"/>
      <c r="H264" s="65"/>
      <c r="I264" s="65"/>
      <c r="J264" s="65"/>
      <c r="K264" s="65">
        <f t="shared" si="8"/>
        <v>-416000</v>
      </c>
      <c r="L264" s="2"/>
      <c r="M264" s="2"/>
      <c r="N264" s="2"/>
      <c r="O264" s="2"/>
      <c r="P264" s="2"/>
      <c r="Q264" s="2"/>
      <c r="R264" s="3"/>
      <c r="S264" s="3"/>
      <c r="T264" s="2"/>
      <c r="U264" s="2"/>
      <c r="V264" s="4"/>
      <c r="W264" s="4"/>
    </row>
    <row r="265" spans="1:23" s="5" customFormat="1" ht="15" customHeight="1" x14ac:dyDescent="0.25">
      <c r="A265" s="100"/>
      <c r="B265" s="51" t="s">
        <v>561</v>
      </c>
      <c r="C265" s="104">
        <v>-60000</v>
      </c>
      <c r="D265" s="56">
        <f t="shared" si="9"/>
        <v>59384740</v>
      </c>
      <c r="E265" s="36" t="s">
        <v>3</v>
      </c>
      <c r="F265" s="68"/>
      <c r="G265" s="65"/>
      <c r="H265" s="65"/>
      <c r="I265" s="65"/>
      <c r="J265" s="65"/>
      <c r="K265" s="65">
        <f t="shared" si="8"/>
        <v>-60000</v>
      </c>
      <c r="L265" s="2"/>
      <c r="M265" s="2"/>
      <c r="N265" s="2"/>
      <c r="O265" s="2"/>
      <c r="P265" s="2"/>
      <c r="Q265" s="2"/>
      <c r="R265" s="3"/>
      <c r="S265" s="3"/>
      <c r="T265" s="2"/>
      <c r="U265" s="2"/>
      <c r="V265" s="4"/>
      <c r="W265" s="4"/>
    </row>
    <row r="266" spans="1:23" s="5" customFormat="1" ht="15" customHeight="1" x14ac:dyDescent="0.25">
      <c r="A266" s="100"/>
      <c r="B266" s="51" t="s">
        <v>461</v>
      </c>
      <c r="C266" s="104">
        <v>-444000</v>
      </c>
      <c r="D266" s="56">
        <f t="shared" si="9"/>
        <v>58940740</v>
      </c>
      <c r="E266" s="36" t="s">
        <v>3</v>
      </c>
      <c r="F266" s="68"/>
      <c r="G266" s="65"/>
      <c r="H266" s="65"/>
      <c r="I266" s="65"/>
      <c r="J266" s="65"/>
      <c r="K266" s="65">
        <f t="shared" si="8"/>
        <v>-444000</v>
      </c>
      <c r="L266" s="2"/>
      <c r="M266" s="2"/>
      <c r="N266" s="2"/>
      <c r="O266" s="2"/>
      <c r="P266" s="2"/>
      <c r="Q266" s="2"/>
      <c r="R266" s="3"/>
      <c r="S266" s="3"/>
      <c r="T266" s="2"/>
      <c r="U266" s="2"/>
      <c r="V266" s="4"/>
      <c r="W266" s="4"/>
    </row>
    <row r="267" spans="1:23" s="5" customFormat="1" ht="15" customHeight="1" x14ac:dyDescent="0.25">
      <c r="A267" s="100"/>
      <c r="B267" s="51" t="s">
        <v>722</v>
      </c>
      <c r="C267" s="104"/>
      <c r="D267" s="56">
        <f t="shared" si="9"/>
        <v>58940740</v>
      </c>
      <c r="E267" s="36" t="s">
        <v>233</v>
      </c>
      <c r="F267" s="68"/>
      <c r="G267" s="65"/>
      <c r="H267" s="65"/>
      <c r="I267" s="65"/>
      <c r="J267" s="65"/>
      <c r="K267" s="65"/>
      <c r="L267" s="2"/>
      <c r="M267" s="2"/>
      <c r="N267" s="2"/>
      <c r="O267" s="2"/>
      <c r="P267" s="2"/>
      <c r="Q267" s="2"/>
      <c r="R267" s="3"/>
      <c r="S267" s="3"/>
      <c r="T267" s="2"/>
      <c r="U267" s="2"/>
      <c r="V267" s="4"/>
      <c r="W267" s="4"/>
    </row>
    <row r="268" spans="1:23" s="5" customFormat="1" ht="15" customHeight="1" x14ac:dyDescent="0.25">
      <c r="A268" s="100"/>
      <c r="B268" s="51" t="s">
        <v>18</v>
      </c>
      <c r="C268" s="104">
        <v>120000</v>
      </c>
      <c r="D268" s="56">
        <f t="shared" si="9"/>
        <v>59060740</v>
      </c>
      <c r="E268" s="36" t="s">
        <v>1</v>
      </c>
      <c r="F268" s="68"/>
      <c r="G268" s="65"/>
      <c r="H268" s="65">
        <f>C268</f>
        <v>120000</v>
      </c>
      <c r="I268" s="65"/>
      <c r="J268" s="65"/>
      <c r="K268" s="65"/>
      <c r="L268" s="2"/>
      <c r="M268" s="2"/>
      <c r="N268" s="2"/>
      <c r="O268" s="2"/>
      <c r="P268" s="2"/>
      <c r="Q268" s="2"/>
      <c r="R268" s="3"/>
      <c r="S268" s="3"/>
      <c r="T268" s="2"/>
      <c r="U268" s="2"/>
      <c r="V268" s="4"/>
      <c r="W268" s="4"/>
    </row>
    <row r="269" spans="1:23" s="5" customFormat="1" ht="15" customHeight="1" x14ac:dyDescent="0.25">
      <c r="A269" s="100">
        <v>45306</v>
      </c>
      <c r="B269" s="51" t="s">
        <v>166</v>
      </c>
      <c r="C269" s="104">
        <v>-11000</v>
      </c>
      <c r="D269" s="56">
        <f t="shared" si="9"/>
        <v>59049740</v>
      </c>
      <c r="E269" s="36" t="s">
        <v>3</v>
      </c>
      <c r="F269" s="68"/>
      <c r="G269" s="65"/>
      <c r="H269" s="65"/>
      <c r="I269" s="65"/>
      <c r="J269" s="65"/>
      <c r="K269" s="65">
        <f t="shared" si="8"/>
        <v>-11000</v>
      </c>
      <c r="L269" s="2"/>
      <c r="M269" s="2"/>
      <c r="N269" s="2"/>
      <c r="O269" s="2"/>
      <c r="P269" s="2"/>
      <c r="Q269" s="2"/>
      <c r="R269" s="3"/>
      <c r="S269" s="3"/>
      <c r="T269" s="2"/>
      <c r="U269" s="2"/>
      <c r="V269" s="4"/>
      <c r="W269" s="4"/>
    </row>
    <row r="270" spans="1:23" s="5" customFormat="1" ht="15" customHeight="1" x14ac:dyDescent="0.25">
      <c r="B270" s="51" t="s">
        <v>745</v>
      </c>
      <c r="C270" s="104">
        <v>2800000</v>
      </c>
      <c r="D270" s="56">
        <f t="shared" si="9"/>
        <v>61849740</v>
      </c>
      <c r="E270" s="36" t="s">
        <v>2</v>
      </c>
      <c r="F270" s="68"/>
      <c r="G270" s="65"/>
      <c r="H270" s="65"/>
      <c r="I270" s="65">
        <f>C270</f>
        <v>2800000</v>
      </c>
      <c r="J270" s="65"/>
      <c r="K270" s="65"/>
      <c r="L270" s="2"/>
      <c r="M270" s="2"/>
      <c r="N270" s="2"/>
      <c r="O270" s="2"/>
      <c r="P270" s="2"/>
      <c r="Q270" s="2"/>
      <c r="R270" s="3"/>
      <c r="S270" s="3"/>
      <c r="T270" s="2"/>
      <c r="U270" s="2"/>
      <c r="V270" s="4"/>
      <c r="W270" s="4"/>
    </row>
    <row r="271" spans="1:23" s="5" customFormat="1" ht="15" customHeight="1" x14ac:dyDescent="0.25">
      <c r="A271" s="100"/>
      <c r="B271" s="51" t="s">
        <v>519</v>
      </c>
      <c r="C271" s="104">
        <v>-186000</v>
      </c>
      <c r="D271" s="56">
        <f t="shared" si="9"/>
        <v>61663740</v>
      </c>
      <c r="E271" s="36" t="s">
        <v>3</v>
      </c>
      <c r="F271" s="68"/>
      <c r="G271" s="65"/>
      <c r="H271" s="65"/>
      <c r="I271" s="65"/>
      <c r="J271" s="65"/>
      <c r="K271" s="65">
        <f t="shared" si="8"/>
        <v>-186000</v>
      </c>
      <c r="L271" s="2"/>
      <c r="M271" s="2"/>
      <c r="N271" s="2"/>
      <c r="O271" s="2"/>
      <c r="P271" s="2"/>
      <c r="Q271" s="2"/>
      <c r="R271" s="3"/>
      <c r="S271" s="3"/>
      <c r="T271" s="2"/>
      <c r="U271" s="2"/>
      <c r="V271" s="4"/>
      <c r="W271" s="4"/>
    </row>
    <row r="272" spans="1:23" s="5" customFormat="1" ht="15" customHeight="1" x14ac:dyDescent="0.25">
      <c r="A272" s="100"/>
      <c r="B272" s="51" t="s">
        <v>461</v>
      </c>
      <c r="C272" s="104">
        <v>-124000</v>
      </c>
      <c r="D272" s="56">
        <f t="shared" si="9"/>
        <v>61539740</v>
      </c>
      <c r="E272" s="36" t="s">
        <v>3</v>
      </c>
      <c r="F272" s="68"/>
      <c r="G272" s="65"/>
      <c r="H272" s="65"/>
      <c r="I272" s="65"/>
      <c r="J272" s="65"/>
      <c r="K272" s="65">
        <f t="shared" si="8"/>
        <v>-124000</v>
      </c>
      <c r="L272" s="2"/>
      <c r="M272" s="2"/>
      <c r="N272" s="2"/>
      <c r="O272" s="2"/>
      <c r="P272" s="2"/>
      <c r="Q272" s="2"/>
      <c r="R272" s="3"/>
      <c r="S272" s="3"/>
      <c r="T272" s="2"/>
      <c r="U272" s="2"/>
      <c r="V272" s="4"/>
      <c r="W272" s="4"/>
    </row>
    <row r="273" spans="1:23" s="5" customFormat="1" ht="15" customHeight="1" x14ac:dyDescent="0.25">
      <c r="A273" s="100"/>
      <c r="B273" s="51" t="s">
        <v>746</v>
      </c>
      <c r="C273" s="104">
        <v>-565950</v>
      </c>
      <c r="D273" s="56">
        <f t="shared" si="9"/>
        <v>60973790</v>
      </c>
      <c r="E273" s="36" t="s">
        <v>3</v>
      </c>
      <c r="F273" s="68"/>
      <c r="G273" s="65"/>
      <c r="H273" s="65"/>
      <c r="I273" s="65"/>
      <c r="J273" s="65"/>
      <c r="K273" s="65">
        <f t="shared" si="8"/>
        <v>-565950</v>
      </c>
      <c r="L273" s="2"/>
      <c r="M273" s="2"/>
      <c r="N273" s="2"/>
      <c r="O273" s="2"/>
      <c r="P273" s="2"/>
      <c r="Q273" s="2"/>
      <c r="R273" s="3"/>
      <c r="S273" s="3"/>
      <c r="T273" s="2"/>
      <c r="U273" s="2"/>
      <c r="V273" s="4"/>
      <c r="W273" s="4"/>
    </row>
    <row r="274" spans="1:23" s="5" customFormat="1" ht="15" customHeight="1" x14ac:dyDescent="0.25">
      <c r="A274" s="100"/>
      <c r="B274" s="51" t="s">
        <v>189</v>
      </c>
      <c r="C274" s="104">
        <v>-627000</v>
      </c>
      <c r="D274" s="56">
        <f t="shared" si="9"/>
        <v>60346790</v>
      </c>
      <c r="E274" s="36" t="s">
        <v>3</v>
      </c>
      <c r="F274" s="68"/>
      <c r="G274" s="65"/>
      <c r="H274" s="65"/>
      <c r="I274" s="65"/>
      <c r="J274" s="65"/>
      <c r="K274" s="65">
        <f t="shared" si="8"/>
        <v>-627000</v>
      </c>
      <c r="L274" s="2"/>
      <c r="M274" s="2"/>
      <c r="N274" s="2"/>
      <c r="O274" s="2"/>
      <c r="P274" s="2"/>
      <c r="Q274" s="2"/>
      <c r="R274" s="3"/>
      <c r="S274" s="3"/>
      <c r="T274" s="2"/>
      <c r="U274" s="2"/>
      <c r="V274" s="4"/>
      <c r="W274" s="4"/>
    </row>
    <row r="275" spans="1:23" s="5" customFormat="1" ht="15" customHeight="1" x14ac:dyDescent="0.25">
      <c r="A275" s="100"/>
      <c r="B275" s="51" t="s">
        <v>747</v>
      </c>
      <c r="C275" s="104">
        <v>-79000</v>
      </c>
      <c r="D275" s="56">
        <f t="shared" si="9"/>
        <v>60267790</v>
      </c>
      <c r="E275" s="36" t="s">
        <v>3</v>
      </c>
      <c r="F275" s="68"/>
      <c r="G275" s="65"/>
      <c r="H275" s="65"/>
      <c r="I275" s="65"/>
      <c r="J275" s="65"/>
      <c r="K275" s="65">
        <f t="shared" si="8"/>
        <v>-79000</v>
      </c>
      <c r="L275" s="2"/>
      <c r="M275" s="2"/>
      <c r="N275" s="2"/>
      <c r="O275" s="2"/>
      <c r="P275" s="2"/>
      <c r="Q275" s="2"/>
      <c r="R275" s="3"/>
      <c r="S275" s="3"/>
      <c r="T275" s="2"/>
      <c r="U275" s="2"/>
      <c r="V275" s="4"/>
      <c r="W275" s="4"/>
    </row>
    <row r="276" spans="1:23" s="5" customFormat="1" ht="15" customHeight="1" x14ac:dyDescent="0.25">
      <c r="A276" s="100"/>
      <c r="B276" s="51" t="s">
        <v>561</v>
      </c>
      <c r="C276" s="104">
        <v>-116800</v>
      </c>
      <c r="D276" s="56">
        <f t="shared" si="9"/>
        <v>60150990</v>
      </c>
      <c r="E276" s="36" t="s">
        <v>3</v>
      </c>
      <c r="F276" s="68"/>
      <c r="G276" s="65"/>
      <c r="H276" s="65"/>
      <c r="I276" s="65"/>
      <c r="J276" s="65"/>
      <c r="K276" s="65">
        <f t="shared" si="8"/>
        <v>-116800</v>
      </c>
      <c r="L276" s="2"/>
      <c r="M276" s="2"/>
      <c r="N276" s="2"/>
      <c r="O276" s="2"/>
      <c r="P276" s="2"/>
      <c r="Q276" s="2"/>
      <c r="R276" s="3"/>
      <c r="S276" s="3"/>
      <c r="T276" s="2"/>
      <c r="U276" s="2"/>
      <c r="V276" s="4"/>
      <c r="W276" s="4"/>
    </row>
    <row r="277" spans="1:23" s="5" customFormat="1" ht="15" customHeight="1" x14ac:dyDescent="0.25">
      <c r="A277" s="100"/>
      <c r="B277" s="51" t="s">
        <v>748</v>
      </c>
      <c r="C277" s="104"/>
      <c r="D277" s="56">
        <f t="shared" si="9"/>
        <v>60150990</v>
      </c>
      <c r="E277" s="36" t="s">
        <v>2</v>
      </c>
      <c r="F277" s="68"/>
      <c r="G277" s="65"/>
      <c r="H277" s="65"/>
      <c r="I277" s="65"/>
      <c r="J277" s="65"/>
      <c r="K277" s="65"/>
      <c r="L277" s="2"/>
      <c r="M277" s="2"/>
      <c r="N277" s="2"/>
      <c r="O277" s="2"/>
      <c r="P277" s="2"/>
      <c r="Q277" s="2"/>
      <c r="R277" s="3"/>
      <c r="S277" s="3"/>
      <c r="T277" s="2"/>
      <c r="U277" s="2"/>
      <c r="V277" s="4"/>
      <c r="W277" s="4"/>
    </row>
    <row r="278" spans="1:23" s="5" customFormat="1" ht="15" customHeight="1" x14ac:dyDescent="0.25">
      <c r="B278" s="51" t="s">
        <v>524</v>
      </c>
      <c r="C278" s="104">
        <v>-100000</v>
      </c>
      <c r="D278" s="56">
        <f t="shared" si="9"/>
        <v>60050990</v>
      </c>
      <c r="E278" s="36" t="s">
        <v>3</v>
      </c>
      <c r="F278" s="68"/>
      <c r="G278" s="65"/>
      <c r="H278" s="65"/>
      <c r="I278" s="65"/>
      <c r="J278" s="65"/>
      <c r="K278" s="65">
        <f t="shared" si="8"/>
        <v>-100000</v>
      </c>
      <c r="L278" s="2"/>
      <c r="M278" s="2"/>
      <c r="N278" s="2"/>
      <c r="O278" s="2"/>
      <c r="P278" s="2"/>
      <c r="Q278" s="2"/>
      <c r="R278" s="3"/>
      <c r="S278" s="3"/>
      <c r="T278" s="2"/>
      <c r="U278" s="2"/>
      <c r="V278" s="4"/>
      <c r="W278" s="4"/>
    </row>
    <row r="279" spans="1:23" s="5" customFormat="1" ht="15" customHeight="1" x14ac:dyDescent="0.25">
      <c r="A279" s="100"/>
      <c r="B279" s="51" t="s">
        <v>749</v>
      </c>
      <c r="C279" s="104">
        <v>-460000</v>
      </c>
      <c r="D279" s="56">
        <f t="shared" si="9"/>
        <v>59590990</v>
      </c>
      <c r="E279" s="36" t="s">
        <v>3</v>
      </c>
      <c r="F279" s="68"/>
      <c r="G279" s="65"/>
      <c r="H279" s="65"/>
      <c r="I279" s="65"/>
      <c r="J279" s="65"/>
      <c r="K279" s="65">
        <f t="shared" si="8"/>
        <v>-460000</v>
      </c>
      <c r="L279" s="2"/>
      <c r="M279" s="2"/>
      <c r="N279" s="2"/>
      <c r="O279" s="2"/>
      <c r="P279" s="2"/>
      <c r="Q279" s="2"/>
      <c r="R279" s="3"/>
      <c r="S279" s="3"/>
      <c r="T279" s="2"/>
      <c r="U279" s="2"/>
      <c r="V279" s="4"/>
      <c r="W279" s="4"/>
    </row>
    <row r="280" spans="1:23" s="5" customFormat="1" ht="15" customHeight="1" x14ac:dyDescent="0.25">
      <c r="A280" s="100"/>
      <c r="B280" s="51" t="s">
        <v>750</v>
      </c>
      <c r="C280" s="104">
        <v>-100000</v>
      </c>
      <c r="D280" s="56">
        <f t="shared" si="9"/>
        <v>59490990</v>
      </c>
      <c r="E280" s="36" t="s">
        <v>3</v>
      </c>
      <c r="F280" s="68"/>
      <c r="G280" s="65"/>
      <c r="H280" s="65"/>
      <c r="I280" s="65"/>
      <c r="J280" s="65"/>
      <c r="K280" s="65">
        <f t="shared" si="8"/>
        <v>-100000</v>
      </c>
      <c r="L280" s="2"/>
      <c r="M280" s="2"/>
      <c r="N280" s="2"/>
      <c r="O280" s="2"/>
      <c r="P280" s="2"/>
      <c r="Q280" s="2"/>
      <c r="R280" s="3"/>
      <c r="S280" s="3"/>
      <c r="T280" s="2"/>
      <c r="U280" s="2"/>
      <c r="V280" s="4"/>
      <c r="W280" s="4"/>
    </row>
    <row r="281" spans="1:23" s="5" customFormat="1" ht="15" customHeight="1" x14ac:dyDescent="0.25">
      <c r="A281" s="100"/>
      <c r="B281" s="51" t="s">
        <v>751</v>
      </c>
      <c r="C281" s="104"/>
      <c r="D281" s="56">
        <f t="shared" si="9"/>
        <v>59490990</v>
      </c>
      <c r="E281" s="36" t="s">
        <v>2</v>
      </c>
      <c r="F281" s="68"/>
      <c r="G281" s="65"/>
      <c r="H281" s="65"/>
      <c r="I281" s="65"/>
      <c r="J281" s="65"/>
      <c r="K281" s="65"/>
      <c r="L281" s="2"/>
      <c r="M281" s="2"/>
      <c r="N281" s="2"/>
      <c r="O281" s="2"/>
      <c r="P281" s="2"/>
      <c r="Q281" s="2"/>
      <c r="R281" s="3"/>
      <c r="S281" s="3"/>
      <c r="T281" s="2"/>
      <c r="U281" s="2"/>
      <c r="V281" s="4"/>
      <c r="W281" s="4"/>
    </row>
    <row r="282" spans="1:23" s="5" customFormat="1" ht="15" customHeight="1" x14ac:dyDescent="0.25">
      <c r="A282" s="100"/>
      <c r="B282" s="232" t="s">
        <v>752</v>
      </c>
      <c r="C282" s="104">
        <v>4380000</v>
      </c>
      <c r="D282" s="56">
        <f t="shared" si="9"/>
        <v>63870990</v>
      </c>
      <c r="E282" s="36" t="s">
        <v>233</v>
      </c>
      <c r="F282" s="68">
        <f>C282</f>
        <v>4380000</v>
      </c>
      <c r="G282" s="65"/>
      <c r="H282" s="65"/>
      <c r="I282" s="65"/>
      <c r="J282" s="65"/>
      <c r="K282" s="65"/>
      <c r="L282" s="2"/>
      <c r="M282" s="2"/>
      <c r="N282" s="2"/>
      <c r="O282" s="2"/>
      <c r="P282" s="2"/>
      <c r="Q282" s="2"/>
      <c r="R282" s="3"/>
      <c r="S282" s="3"/>
      <c r="T282" s="2"/>
      <c r="U282" s="2"/>
      <c r="V282" s="4"/>
      <c r="W282" s="4"/>
    </row>
    <row r="283" spans="1:23" s="5" customFormat="1" ht="15" customHeight="1" x14ac:dyDescent="0.25">
      <c r="A283" s="100"/>
      <c r="B283" s="51" t="s">
        <v>753</v>
      </c>
      <c r="C283" s="104">
        <v>-529000</v>
      </c>
      <c r="D283" s="56">
        <f t="shared" si="9"/>
        <v>63341990</v>
      </c>
      <c r="E283" s="36" t="s">
        <v>3</v>
      </c>
      <c r="F283" s="68"/>
      <c r="G283" s="65"/>
      <c r="H283" s="65"/>
      <c r="I283" s="65"/>
      <c r="J283" s="65"/>
      <c r="K283" s="65">
        <f t="shared" si="8"/>
        <v>-529000</v>
      </c>
      <c r="L283" s="2"/>
      <c r="M283" s="2"/>
      <c r="N283" s="2"/>
      <c r="O283" s="2"/>
      <c r="P283" s="2"/>
      <c r="Q283" s="2"/>
      <c r="R283" s="3"/>
      <c r="S283" s="3"/>
      <c r="T283" s="2"/>
      <c r="U283" s="2"/>
      <c r="V283" s="4"/>
      <c r="W283" s="4"/>
    </row>
    <row r="284" spans="1:23" s="5" customFormat="1" ht="15" customHeight="1" x14ac:dyDescent="0.25">
      <c r="A284" s="100">
        <v>45307</v>
      </c>
      <c r="B284" s="51" t="s">
        <v>166</v>
      </c>
      <c r="C284" s="104">
        <v>-11000</v>
      </c>
      <c r="D284" s="56">
        <f t="shared" si="9"/>
        <v>63330990</v>
      </c>
      <c r="E284" s="36" t="s">
        <v>3</v>
      </c>
      <c r="F284" s="68"/>
      <c r="G284" s="65"/>
      <c r="H284" s="65"/>
      <c r="I284" s="65"/>
      <c r="J284" s="65"/>
      <c r="K284" s="65">
        <f t="shared" si="8"/>
        <v>-11000</v>
      </c>
      <c r="L284" s="2"/>
      <c r="M284" s="2"/>
      <c r="N284" s="2"/>
      <c r="O284" s="2"/>
      <c r="P284" s="2"/>
      <c r="Q284" s="2"/>
      <c r="R284" s="3"/>
      <c r="S284" s="3"/>
      <c r="T284" s="2"/>
      <c r="U284" s="2"/>
      <c r="V284" s="4"/>
      <c r="W284" s="4"/>
    </row>
    <row r="285" spans="1:23" s="5" customFormat="1" ht="15" customHeight="1" x14ac:dyDescent="0.25">
      <c r="B285" s="51" t="s">
        <v>519</v>
      </c>
      <c r="C285" s="104">
        <v>-341000</v>
      </c>
      <c r="D285" s="56">
        <f t="shared" si="9"/>
        <v>62989990</v>
      </c>
      <c r="E285" s="36" t="s">
        <v>3</v>
      </c>
      <c r="F285" s="68"/>
      <c r="G285" s="65"/>
      <c r="H285" s="65"/>
      <c r="I285" s="65"/>
      <c r="J285" s="65"/>
      <c r="K285" s="65">
        <f t="shared" si="8"/>
        <v>-341000</v>
      </c>
      <c r="L285" s="2"/>
      <c r="M285" s="2"/>
      <c r="N285" s="2"/>
      <c r="O285" s="2"/>
      <c r="P285" s="2"/>
      <c r="Q285" s="2"/>
      <c r="R285" s="3"/>
      <c r="S285" s="3"/>
      <c r="T285" s="2"/>
      <c r="U285" s="2"/>
      <c r="V285" s="4"/>
      <c r="W285" s="4"/>
    </row>
    <row r="286" spans="1:23" s="5" customFormat="1" ht="15" customHeight="1" x14ac:dyDescent="0.25">
      <c r="B286" s="51" t="s">
        <v>246</v>
      </c>
      <c r="C286" s="104">
        <v>-306000</v>
      </c>
      <c r="D286" s="56">
        <f t="shared" si="9"/>
        <v>62683990</v>
      </c>
      <c r="E286" s="36" t="s">
        <v>3</v>
      </c>
      <c r="F286" s="68"/>
      <c r="G286" s="65"/>
      <c r="H286" s="65"/>
      <c r="I286" s="65"/>
      <c r="J286" s="65"/>
      <c r="K286" s="65">
        <f t="shared" si="8"/>
        <v>-306000</v>
      </c>
      <c r="L286" s="2"/>
      <c r="M286" s="2"/>
      <c r="N286" s="2"/>
      <c r="O286" s="2"/>
      <c r="P286" s="2"/>
      <c r="Q286" s="2"/>
      <c r="R286" s="3"/>
      <c r="S286" s="3"/>
      <c r="T286" s="2"/>
      <c r="U286" s="2"/>
      <c r="V286" s="4"/>
      <c r="W286" s="4"/>
    </row>
    <row r="287" spans="1:23" s="5" customFormat="1" ht="15" customHeight="1" x14ac:dyDescent="0.25">
      <c r="A287" s="100"/>
      <c r="B287" s="51" t="s">
        <v>763</v>
      </c>
      <c r="C287" s="104">
        <v>-432000</v>
      </c>
      <c r="D287" s="56">
        <f t="shared" si="9"/>
        <v>62251990</v>
      </c>
      <c r="E287" s="36" t="s">
        <v>3</v>
      </c>
      <c r="F287" s="68"/>
      <c r="G287" s="65"/>
      <c r="H287" s="65"/>
      <c r="I287" s="65"/>
      <c r="J287" s="65"/>
      <c r="K287" s="65">
        <f t="shared" si="8"/>
        <v>-432000</v>
      </c>
      <c r="L287" s="2"/>
      <c r="M287" s="2"/>
      <c r="N287" s="2"/>
      <c r="O287" s="2"/>
      <c r="P287" s="2"/>
      <c r="Q287" s="2"/>
      <c r="R287" s="3"/>
      <c r="S287" s="3"/>
      <c r="T287" s="2"/>
      <c r="U287" s="2"/>
      <c r="V287" s="4"/>
      <c r="W287" s="4"/>
    </row>
    <row r="288" spans="1:23" s="5" customFormat="1" ht="15" customHeight="1" x14ac:dyDescent="0.25">
      <c r="B288" s="51" t="s">
        <v>764</v>
      </c>
      <c r="C288" s="104">
        <v>-300000</v>
      </c>
      <c r="D288" s="56">
        <f t="shared" si="9"/>
        <v>61951990</v>
      </c>
      <c r="E288" s="36" t="s">
        <v>3</v>
      </c>
      <c r="F288" s="68"/>
      <c r="G288" s="65"/>
      <c r="H288" s="65"/>
      <c r="I288" s="65"/>
      <c r="J288" s="65"/>
      <c r="K288" s="65">
        <f t="shared" si="8"/>
        <v>-300000</v>
      </c>
      <c r="L288" s="2"/>
      <c r="M288" s="2"/>
      <c r="N288" s="2"/>
      <c r="O288" s="2"/>
      <c r="P288" s="2"/>
      <c r="Q288" s="2"/>
      <c r="R288" s="3"/>
      <c r="S288" s="3"/>
      <c r="T288" s="2"/>
      <c r="U288" s="2"/>
      <c r="V288" s="4"/>
      <c r="W288" s="4"/>
    </row>
    <row r="289" spans="1:23" s="5" customFormat="1" ht="15" customHeight="1" x14ac:dyDescent="0.25">
      <c r="A289" s="100"/>
      <c r="B289" s="51" t="s">
        <v>765</v>
      </c>
      <c r="C289" s="104"/>
      <c r="D289" s="56">
        <f t="shared" si="9"/>
        <v>61951990</v>
      </c>
      <c r="E289" s="36" t="s">
        <v>2</v>
      </c>
      <c r="F289" s="68"/>
      <c r="G289" s="65"/>
      <c r="H289" s="65"/>
      <c r="I289" s="65"/>
      <c r="J289" s="65"/>
      <c r="K289" s="65"/>
      <c r="L289" s="2"/>
      <c r="M289" s="2"/>
      <c r="N289" s="2"/>
      <c r="O289" s="2"/>
      <c r="P289" s="2"/>
      <c r="Q289" s="2"/>
      <c r="R289" s="3"/>
      <c r="S289" s="3"/>
      <c r="T289" s="2"/>
      <c r="U289" s="2"/>
      <c r="V289" s="4"/>
      <c r="W289" s="4"/>
    </row>
    <row r="290" spans="1:23" s="5" customFormat="1" ht="15" customHeight="1" x14ac:dyDescent="0.25">
      <c r="A290" s="100"/>
      <c r="B290" s="184" t="s">
        <v>766</v>
      </c>
      <c r="C290" s="104">
        <v>2000000</v>
      </c>
      <c r="D290" s="56">
        <f t="shared" si="9"/>
        <v>63951990</v>
      </c>
      <c r="E290" s="36" t="s">
        <v>2</v>
      </c>
      <c r="F290" s="68"/>
      <c r="G290" s="65"/>
      <c r="H290" s="65"/>
      <c r="I290" s="65">
        <f>C290</f>
        <v>2000000</v>
      </c>
      <c r="J290" s="65"/>
      <c r="K290" s="65"/>
      <c r="L290" s="2"/>
      <c r="M290" s="2"/>
      <c r="N290" s="2"/>
      <c r="O290" s="2"/>
      <c r="P290" s="2"/>
      <c r="Q290" s="2"/>
      <c r="R290" s="3"/>
      <c r="S290" s="3"/>
      <c r="T290" s="2"/>
      <c r="U290" s="2"/>
      <c r="V290" s="4"/>
      <c r="W290" s="4"/>
    </row>
    <row r="291" spans="1:23" s="5" customFormat="1" ht="15" customHeight="1" x14ac:dyDescent="0.25">
      <c r="A291" s="100"/>
      <c r="B291" s="51" t="s">
        <v>767</v>
      </c>
      <c r="C291" s="104">
        <v>-731500</v>
      </c>
      <c r="D291" s="56">
        <f t="shared" si="9"/>
        <v>63220490</v>
      </c>
      <c r="E291" s="36" t="s">
        <v>3</v>
      </c>
      <c r="F291" s="68"/>
      <c r="G291" s="65"/>
      <c r="H291" s="65"/>
      <c r="I291" s="65"/>
      <c r="J291" s="65"/>
      <c r="K291" s="65">
        <f t="shared" si="8"/>
        <v>-731500</v>
      </c>
      <c r="L291" s="2"/>
      <c r="M291" s="2"/>
      <c r="N291" s="2"/>
      <c r="O291" s="2"/>
      <c r="P291" s="2"/>
      <c r="Q291" s="2"/>
      <c r="R291" s="3"/>
      <c r="S291" s="3"/>
      <c r="T291" s="2"/>
      <c r="U291" s="2"/>
      <c r="V291" s="4"/>
      <c r="W291" s="4"/>
    </row>
    <row r="292" spans="1:23" s="5" customFormat="1" ht="15" customHeight="1" x14ac:dyDescent="0.25">
      <c r="A292" s="100"/>
      <c r="B292" s="51" t="s">
        <v>768</v>
      </c>
      <c r="C292" s="104"/>
      <c r="D292" s="56">
        <f t="shared" si="9"/>
        <v>63220490</v>
      </c>
      <c r="E292" s="36" t="s">
        <v>2</v>
      </c>
      <c r="F292" s="68"/>
      <c r="G292" s="65"/>
      <c r="H292" s="65"/>
      <c r="I292" s="65"/>
      <c r="J292" s="65"/>
      <c r="K292" s="65"/>
      <c r="L292" s="2"/>
      <c r="M292" s="2"/>
      <c r="N292" s="2"/>
      <c r="O292" s="2"/>
      <c r="P292" s="2"/>
      <c r="Q292" s="2"/>
      <c r="R292" s="3"/>
      <c r="S292" s="3"/>
      <c r="T292" s="2"/>
      <c r="U292" s="2"/>
      <c r="V292" s="4"/>
      <c r="W292" s="4"/>
    </row>
    <row r="293" spans="1:23" s="5" customFormat="1" ht="15" customHeight="1" x14ac:dyDescent="0.25">
      <c r="A293" s="100"/>
      <c r="B293" s="51" t="s">
        <v>769</v>
      </c>
      <c r="C293" s="104"/>
      <c r="D293" s="56">
        <f t="shared" si="9"/>
        <v>63220490</v>
      </c>
      <c r="E293" s="36" t="s">
        <v>2</v>
      </c>
      <c r="F293" s="68"/>
      <c r="G293" s="65"/>
      <c r="H293" s="65"/>
      <c r="I293" s="65"/>
      <c r="J293" s="65"/>
      <c r="K293" s="65"/>
      <c r="L293" s="2"/>
      <c r="M293" s="2"/>
      <c r="N293" s="2"/>
      <c r="O293" s="2"/>
      <c r="P293" s="2"/>
      <c r="Q293" s="2"/>
      <c r="R293" s="3"/>
      <c r="S293" s="3"/>
      <c r="T293" s="2"/>
      <c r="U293" s="2"/>
      <c r="V293" s="4"/>
      <c r="W293" s="4"/>
    </row>
    <row r="294" spans="1:23" s="5" customFormat="1" ht="15" customHeight="1" x14ac:dyDescent="0.25">
      <c r="B294" s="51" t="s">
        <v>468</v>
      </c>
      <c r="C294" s="104">
        <v>-3157000</v>
      </c>
      <c r="D294" s="56">
        <f t="shared" si="9"/>
        <v>60063490</v>
      </c>
      <c r="E294" s="36" t="s">
        <v>3</v>
      </c>
      <c r="F294" s="68"/>
      <c r="G294" s="65"/>
      <c r="H294" s="65"/>
      <c r="I294" s="65"/>
      <c r="J294" s="65"/>
      <c r="K294" s="65">
        <f t="shared" si="8"/>
        <v>-3157000</v>
      </c>
      <c r="L294" s="2"/>
      <c r="M294" s="2"/>
      <c r="N294" s="2"/>
      <c r="O294" s="2"/>
      <c r="P294" s="2"/>
      <c r="Q294" s="2"/>
      <c r="R294" s="3"/>
      <c r="S294" s="3"/>
      <c r="T294" s="2"/>
      <c r="U294" s="2"/>
      <c r="V294" s="4"/>
      <c r="W294" s="4"/>
    </row>
    <row r="295" spans="1:23" s="5" customFormat="1" ht="15" customHeight="1" x14ac:dyDescent="0.25">
      <c r="A295" s="100"/>
      <c r="B295" s="51" t="s">
        <v>770</v>
      </c>
      <c r="C295" s="104"/>
      <c r="D295" s="56">
        <f t="shared" si="9"/>
        <v>60063490</v>
      </c>
      <c r="E295" s="36" t="s">
        <v>2</v>
      </c>
      <c r="F295" s="68"/>
      <c r="G295" s="65"/>
      <c r="H295" s="65"/>
      <c r="I295" s="65"/>
      <c r="J295" s="65"/>
      <c r="K295" s="65"/>
      <c r="L295" s="2"/>
      <c r="M295" s="2"/>
      <c r="N295" s="2"/>
      <c r="O295" s="2"/>
      <c r="P295" s="2"/>
      <c r="Q295" s="2"/>
      <c r="R295" s="3"/>
      <c r="S295" s="3"/>
      <c r="T295" s="2"/>
      <c r="U295" s="2"/>
      <c r="V295" s="4"/>
      <c r="W295" s="4"/>
    </row>
    <row r="296" spans="1:23" s="5" customFormat="1" ht="15" customHeight="1" x14ac:dyDescent="0.25">
      <c r="A296" s="100"/>
      <c r="B296" s="51" t="s">
        <v>771</v>
      </c>
      <c r="C296" s="104">
        <v>230000</v>
      </c>
      <c r="D296" s="56">
        <f t="shared" si="9"/>
        <v>60293490</v>
      </c>
      <c r="E296" s="36" t="s">
        <v>59</v>
      </c>
      <c r="F296" s="68"/>
      <c r="G296" s="65">
        <f>C296</f>
        <v>230000</v>
      </c>
      <c r="H296" s="65"/>
      <c r="I296" s="65"/>
      <c r="J296" s="65"/>
      <c r="K296" s="65"/>
      <c r="L296" s="2"/>
      <c r="M296" s="2"/>
      <c r="N296" s="2"/>
      <c r="O296" s="2"/>
      <c r="P296" s="2"/>
      <c r="Q296" s="2"/>
      <c r="R296" s="3"/>
      <c r="S296" s="3"/>
      <c r="T296" s="2"/>
      <c r="U296" s="2"/>
      <c r="V296" s="4"/>
      <c r="W296" s="4"/>
    </row>
    <row r="297" spans="1:23" s="5" customFormat="1" ht="15" customHeight="1" x14ac:dyDescent="0.25">
      <c r="A297" s="100"/>
      <c r="B297" s="51" t="s">
        <v>772</v>
      </c>
      <c r="C297" s="104">
        <v>-13000</v>
      </c>
      <c r="D297" s="56">
        <f t="shared" si="9"/>
        <v>60280490</v>
      </c>
      <c r="E297" s="36" t="s">
        <v>3</v>
      </c>
      <c r="F297" s="68"/>
      <c r="G297" s="65"/>
      <c r="H297" s="65"/>
      <c r="I297" s="65"/>
      <c r="J297" s="65"/>
      <c r="K297" s="65">
        <f t="shared" si="8"/>
        <v>-13000</v>
      </c>
      <c r="L297" s="2"/>
      <c r="M297" s="2"/>
      <c r="N297" s="2"/>
      <c r="O297" s="2"/>
      <c r="P297" s="2"/>
      <c r="Q297" s="2"/>
      <c r="R297" s="3"/>
      <c r="S297" s="3"/>
      <c r="T297" s="2"/>
      <c r="U297" s="2"/>
      <c r="V297" s="4"/>
      <c r="W297" s="4"/>
    </row>
    <row r="298" spans="1:23" s="5" customFormat="1" ht="15" customHeight="1" x14ac:dyDescent="0.25">
      <c r="A298" s="100"/>
      <c r="B298" s="51" t="s">
        <v>468</v>
      </c>
      <c r="C298" s="104">
        <v>-600000</v>
      </c>
      <c r="D298" s="56">
        <f t="shared" si="9"/>
        <v>59680490</v>
      </c>
      <c r="E298" s="36" t="s">
        <v>3</v>
      </c>
      <c r="F298" s="68"/>
      <c r="G298" s="65"/>
      <c r="H298" s="65"/>
      <c r="I298" s="65"/>
      <c r="J298" s="65"/>
      <c r="K298" s="65">
        <f t="shared" si="8"/>
        <v>-600000</v>
      </c>
      <c r="L298" s="2"/>
      <c r="M298" s="2"/>
      <c r="N298" s="2"/>
      <c r="O298" s="2"/>
      <c r="P298" s="2"/>
      <c r="Q298" s="2"/>
      <c r="R298" s="3"/>
      <c r="S298" s="3"/>
      <c r="T298" s="2"/>
      <c r="U298" s="2"/>
      <c r="V298" s="4"/>
      <c r="W298" s="4"/>
    </row>
    <row r="299" spans="1:23" s="5" customFormat="1" ht="15" customHeight="1" x14ac:dyDescent="0.25">
      <c r="B299" s="51" t="s">
        <v>241</v>
      </c>
      <c r="C299" s="104">
        <v>-864000</v>
      </c>
      <c r="D299" s="56">
        <f t="shared" si="9"/>
        <v>58816490</v>
      </c>
      <c r="E299" s="36" t="s">
        <v>3</v>
      </c>
      <c r="F299" s="68"/>
      <c r="G299" s="65"/>
      <c r="H299" s="65"/>
      <c r="I299" s="65"/>
      <c r="J299" s="65"/>
      <c r="K299" s="65">
        <f t="shared" si="8"/>
        <v>-864000</v>
      </c>
      <c r="L299" s="2"/>
      <c r="M299" s="2"/>
      <c r="N299" s="2"/>
      <c r="O299" s="2"/>
      <c r="P299" s="2"/>
      <c r="Q299" s="2"/>
      <c r="R299" s="3"/>
      <c r="S299" s="3"/>
      <c r="T299" s="2"/>
      <c r="U299" s="2"/>
      <c r="V299" s="4"/>
      <c r="W299" s="4"/>
    </row>
    <row r="300" spans="1:23" s="5" customFormat="1" ht="15" customHeight="1" x14ac:dyDescent="0.25">
      <c r="A300" s="100"/>
      <c r="B300" s="51" t="s">
        <v>461</v>
      </c>
      <c r="C300" s="104">
        <v>-1520000</v>
      </c>
      <c r="D300" s="56">
        <f t="shared" si="9"/>
        <v>57296490</v>
      </c>
      <c r="E300" s="36" t="s">
        <v>3</v>
      </c>
      <c r="F300" s="68"/>
      <c r="G300" s="65"/>
      <c r="H300" s="65"/>
      <c r="I300" s="65"/>
      <c r="J300" s="65"/>
      <c r="K300" s="65">
        <f t="shared" si="8"/>
        <v>-1520000</v>
      </c>
      <c r="L300" s="2"/>
      <c r="M300" s="2"/>
      <c r="N300" s="2"/>
      <c r="O300" s="2"/>
      <c r="P300" s="2"/>
      <c r="Q300" s="2"/>
      <c r="R300" s="3"/>
      <c r="S300" s="3"/>
      <c r="T300" s="2"/>
      <c r="U300" s="2"/>
      <c r="V300" s="4"/>
      <c r="W300" s="4"/>
    </row>
    <row r="301" spans="1:23" s="5" customFormat="1" ht="15" customHeight="1" x14ac:dyDescent="0.25">
      <c r="A301" s="100"/>
      <c r="B301" s="51" t="s">
        <v>773</v>
      </c>
      <c r="C301" s="104">
        <v>60000</v>
      </c>
      <c r="D301" s="56">
        <f t="shared" si="9"/>
        <v>57356490</v>
      </c>
      <c r="E301" s="36" t="s">
        <v>1</v>
      </c>
      <c r="F301" s="68"/>
      <c r="G301" s="65"/>
      <c r="H301" s="65">
        <f>C301</f>
        <v>60000</v>
      </c>
      <c r="I301" s="65"/>
      <c r="J301" s="65"/>
      <c r="K301" s="65"/>
      <c r="L301" s="2"/>
      <c r="M301" s="2"/>
      <c r="N301" s="2"/>
      <c r="O301" s="2"/>
      <c r="P301" s="2"/>
      <c r="Q301" s="2"/>
      <c r="R301" s="3"/>
      <c r="S301" s="3"/>
      <c r="T301" s="2"/>
      <c r="U301" s="2"/>
      <c r="V301" s="4"/>
      <c r="W301" s="4"/>
    </row>
    <row r="302" spans="1:23" s="5" customFormat="1" ht="15" customHeight="1" x14ac:dyDescent="0.25">
      <c r="A302" s="100"/>
      <c r="B302" s="51" t="s">
        <v>774</v>
      </c>
      <c r="C302" s="104">
        <v>-65000</v>
      </c>
      <c r="D302" s="56">
        <f t="shared" si="9"/>
        <v>57291490</v>
      </c>
      <c r="E302" s="36" t="s">
        <v>3</v>
      </c>
      <c r="F302" s="68"/>
      <c r="G302" s="65"/>
      <c r="H302" s="65"/>
      <c r="I302" s="65"/>
      <c r="J302" s="65"/>
      <c r="K302" s="65">
        <f t="shared" si="8"/>
        <v>-65000</v>
      </c>
      <c r="L302" s="2"/>
      <c r="M302" s="2"/>
      <c r="N302" s="2"/>
      <c r="O302" s="2"/>
      <c r="P302" s="2"/>
      <c r="Q302" s="2"/>
      <c r="R302" s="3"/>
      <c r="S302" s="3"/>
      <c r="T302" s="2"/>
      <c r="U302" s="2"/>
      <c r="V302" s="4"/>
      <c r="W302" s="4"/>
    </row>
    <row r="303" spans="1:23" s="5" customFormat="1" ht="15" customHeight="1" x14ac:dyDescent="0.25">
      <c r="A303" s="100"/>
      <c r="B303" s="51" t="s">
        <v>775</v>
      </c>
      <c r="C303" s="104"/>
      <c r="D303" s="56">
        <f t="shared" si="9"/>
        <v>57291490</v>
      </c>
      <c r="E303" s="36" t="s">
        <v>2</v>
      </c>
      <c r="F303" s="68"/>
      <c r="G303" s="65"/>
      <c r="H303" s="65"/>
      <c r="I303" s="65"/>
      <c r="J303" s="65"/>
      <c r="K303" s="65"/>
      <c r="L303" s="2"/>
      <c r="M303" s="2"/>
      <c r="N303" s="2"/>
      <c r="O303" s="2"/>
      <c r="P303" s="2"/>
      <c r="Q303" s="2"/>
      <c r="R303" s="3"/>
      <c r="S303" s="3"/>
      <c r="T303" s="2"/>
      <c r="U303" s="2"/>
      <c r="V303" s="4"/>
      <c r="W303" s="4"/>
    </row>
    <row r="304" spans="1:23" s="5" customFormat="1" ht="15" customHeight="1" x14ac:dyDescent="0.25">
      <c r="A304" s="100"/>
      <c r="B304" s="51" t="s">
        <v>776</v>
      </c>
      <c r="C304" s="104">
        <v>9244000</v>
      </c>
      <c r="D304" s="56">
        <f t="shared" si="9"/>
        <v>66535490</v>
      </c>
      <c r="E304" s="36" t="s">
        <v>233</v>
      </c>
      <c r="F304" s="68">
        <f>C304</f>
        <v>9244000</v>
      </c>
      <c r="G304" s="65"/>
      <c r="H304" s="65"/>
      <c r="I304" s="65"/>
      <c r="J304" s="65"/>
      <c r="K304" s="65"/>
      <c r="L304" s="2"/>
      <c r="M304" s="2"/>
      <c r="N304" s="2"/>
      <c r="O304" s="2"/>
      <c r="P304" s="2"/>
      <c r="Q304" s="2"/>
      <c r="R304" s="3"/>
      <c r="S304" s="3"/>
      <c r="T304" s="2"/>
      <c r="U304" s="2"/>
      <c r="V304" s="4"/>
      <c r="W304" s="4"/>
    </row>
    <row r="305" spans="1:23" s="5" customFormat="1" ht="15" customHeight="1" x14ac:dyDescent="0.25">
      <c r="A305" s="100">
        <v>45308</v>
      </c>
      <c r="B305" s="51" t="s">
        <v>166</v>
      </c>
      <c r="C305" s="104">
        <v>-11000</v>
      </c>
      <c r="D305" s="56">
        <f t="shared" si="9"/>
        <v>66524490</v>
      </c>
      <c r="E305" s="36" t="s">
        <v>3</v>
      </c>
      <c r="F305" s="68"/>
      <c r="G305" s="65"/>
      <c r="H305" s="65"/>
      <c r="I305" s="65"/>
      <c r="J305" s="65"/>
      <c r="K305" s="65">
        <f t="shared" si="8"/>
        <v>-11000</v>
      </c>
      <c r="L305" s="2"/>
      <c r="M305" s="2"/>
      <c r="N305" s="2"/>
      <c r="O305" s="2"/>
      <c r="P305" s="2"/>
      <c r="Q305" s="2"/>
      <c r="R305" s="3"/>
      <c r="S305" s="3"/>
      <c r="T305" s="2"/>
      <c r="U305" s="2"/>
      <c r="V305" s="4"/>
      <c r="W305" s="4"/>
    </row>
    <row r="306" spans="1:23" s="5" customFormat="1" ht="15" customHeight="1" x14ac:dyDescent="0.25">
      <c r="B306" s="51" t="s">
        <v>782</v>
      </c>
      <c r="C306" s="104">
        <v>-60000</v>
      </c>
      <c r="D306" s="56">
        <f t="shared" si="9"/>
        <v>66464490</v>
      </c>
      <c r="E306" s="36" t="s">
        <v>3</v>
      </c>
      <c r="F306" s="68"/>
      <c r="G306" s="65"/>
      <c r="H306" s="65"/>
      <c r="I306" s="65"/>
      <c r="J306" s="65"/>
      <c r="K306" s="65">
        <f t="shared" si="8"/>
        <v>-60000</v>
      </c>
      <c r="L306" s="2"/>
      <c r="M306" s="2"/>
      <c r="N306" s="2"/>
      <c r="O306" s="2"/>
      <c r="P306" s="2"/>
      <c r="Q306" s="2"/>
      <c r="R306" s="3"/>
      <c r="S306" s="3"/>
      <c r="T306" s="2"/>
      <c r="U306" s="2"/>
      <c r="V306" s="4"/>
      <c r="W306" s="4"/>
    </row>
    <row r="307" spans="1:23" s="5" customFormat="1" ht="15" customHeight="1" x14ac:dyDescent="0.25">
      <c r="A307" s="100"/>
      <c r="B307" s="51" t="s">
        <v>192</v>
      </c>
      <c r="C307" s="104">
        <v>-697500</v>
      </c>
      <c r="D307" s="56">
        <f t="shared" si="9"/>
        <v>65766990</v>
      </c>
      <c r="E307" s="36" t="s">
        <v>3</v>
      </c>
      <c r="F307" s="68"/>
      <c r="G307" s="65"/>
      <c r="H307" s="65"/>
      <c r="I307" s="65"/>
      <c r="J307" s="65"/>
      <c r="K307" s="65">
        <f t="shared" si="8"/>
        <v>-697500</v>
      </c>
      <c r="L307" s="2"/>
      <c r="M307" s="2"/>
      <c r="N307" s="2"/>
      <c r="O307" s="2"/>
      <c r="P307" s="2"/>
      <c r="Q307" s="2"/>
      <c r="R307" s="3"/>
      <c r="S307" s="3"/>
      <c r="T307" s="2"/>
      <c r="U307" s="2"/>
      <c r="V307" s="4"/>
      <c r="W307" s="4"/>
    </row>
    <row r="308" spans="1:23" s="5" customFormat="1" ht="15" customHeight="1" x14ac:dyDescent="0.25">
      <c r="A308" s="100"/>
      <c r="B308" s="51" t="s">
        <v>236</v>
      </c>
      <c r="C308" s="104">
        <v>-723000</v>
      </c>
      <c r="D308" s="56">
        <f t="shared" si="9"/>
        <v>65043990</v>
      </c>
      <c r="E308" s="36" t="s">
        <v>3</v>
      </c>
      <c r="F308" s="68"/>
      <c r="G308" s="65"/>
      <c r="H308" s="65"/>
      <c r="I308" s="65"/>
      <c r="J308" s="65"/>
      <c r="K308" s="65">
        <f t="shared" si="8"/>
        <v>-723000</v>
      </c>
      <c r="L308" s="2"/>
      <c r="M308" s="2"/>
      <c r="N308" s="2"/>
      <c r="O308" s="2"/>
      <c r="P308" s="2"/>
      <c r="Q308" s="2"/>
      <c r="R308" s="3"/>
      <c r="S308" s="3"/>
      <c r="T308" s="2"/>
      <c r="U308" s="2"/>
      <c r="V308" s="4"/>
      <c r="W308" s="4"/>
    </row>
    <row r="309" spans="1:23" s="5" customFormat="1" ht="15" customHeight="1" x14ac:dyDescent="0.25">
      <c r="A309" s="100"/>
      <c r="B309" s="51" t="s">
        <v>783</v>
      </c>
      <c r="C309" s="104">
        <v>1300000</v>
      </c>
      <c r="D309" s="56">
        <f t="shared" si="9"/>
        <v>66343990</v>
      </c>
      <c r="E309" s="36" t="s">
        <v>2</v>
      </c>
      <c r="F309" s="68"/>
      <c r="G309" s="65"/>
      <c r="H309" s="65"/>
      <c r="I309" s="65">
        <f>C309</f>
        <v>1300000</v>
      </c>
      <c r="J309" s="65"/>
      <c r="K309" s="65"/>
      <c r="L309" s="2"/>
      <c r="M309" s="2"/>
      <c r="N309" s="2"/>
      <c r="O309" s="2"/>
      <c r="P309" s="2"/>
      <c r="Q309" s="2"/>
      <c r="R309" s="3"/>
      <c r="S309" s="3"/>
      <c r="T309" s="2"/>
      <c r="U309" s="2"/>
      <c r="V309" s="4"/>
      <c r="W309" s="4"/>
    </row>
    <row r="310" spans="1:23" s="5" customFormat="1" ht="15" customHeight="1" x14ac:dyDescent="0.25">
      <c r="A310" s="100"/>
      <c r="B310" s="51" t="s">
        <v>192</v>
      </c>
      <c r="C310" s="104">
        <v>-170500</v>
      </c>
      <c r="D310" s="56">
        <f t="shared" si="9"/>
        <v>66173490</v>
      </c>
      <c r="E310" s="36" t="s">
        <v>3</v>
      </c>
      <c r="F310" s="68"/>
      <c r="G310" s="65"/>
      <c r="H310" s="65"/>
      <c r="I310" s="65"/>
      <c r="J310" s="65"/>
      <c r="K310" s="65">
        <f t="shared" si="8"/>
        <v>-170500</v>
      </c>
      <c r="L310" s="2"/>
      <c r="M310" s="2"/>
      <c r="N310" s="2"/>
      <c r="O310" s="2"/>
      <c r="P310" s="2"/>
      <c r="Q310" s="2"/>
      <c r="R310" s="3"/>
      <c r="S310" s="3"/>
      <c r="T310" s="2"/>
      <c r="U310" s="2"/>
      <c r="V310" s="4"/>
      <c r="W310" s="4"/>
    </row>
    <row r="311" spans="1:23" s="5" customFormat="1" ht="15" customHeight="1" x14ac:dyDescent="0.25">
      <c r="B311" s="51" t="s">
        <v>236</v>
      </c>
      <c r="C311" s="104">
        <v>-213000</v>
      </c>
      <c r="D311" s="56">
        <f t="shared" si="9"/>
        <v>65960490</v>
      </c>
      <c r="E311" s="36" t="s">
        <v>3</v>
      </c>
      <c r="F311" s="68"/>
      <c r="G311" s="65"/>
      <c r="H311" s="65"/>
      <c r="I311" s="65"/>
      <c r="J311" s="65"/>
      <c r="K311" s="65">
        <f t="shared" si="8"/>
        <v>-213000</v>
      </c>
      <c r="L311" s="2"/>
      <c r="M311" s="2"/>
      <c r="N311" s="2"/>
      <c r="O311" s="2"/>
      <c r="P311" s="2"/>
      <c r="Q311" s="2"/>
      <c r="R311" s="3"/>
      <c r="S311" s="3"/>
      <c r="T311" s="2"/>
      <c r="U311" s="2"/>
      <c r="V311" s="4"/>
      <c r="W311" s="4"/>
    </row>
    <row r="312" spans="1:23" s="5" customFormat="1" ht="15" customHeight="1" x14ac:dyDescent="0.25">
      <c r="A312" s="100"/>
      <c r="B312" s="51" t="s">
        <v>784</v>
      </c>
      <c r="C312" s="104">
        <v>-700000</v>
      </c>
      <c r="D312" s="56">
        <f t="shared" si="9"/>
        <v>65260490</v>
      </c>
      <c r="E312" s="36" t="s">
        <v>3</v>
      </c>
      <c r="F312" s="68"/>
      <c r="G312" s="65"/>
      <c r="H312" s="65"/>
      <c r="I312" s="65"/>
      <c r="J312" s="65"/>
      <c r="K312" s="65">
        <f t="shared" si="8"/>
        <v>-700000</v>
      </c>
      <c r="L312" s="2"/>
      <c r="M312" s="2"/>
      <c r="N312" s="2"/>
      <c r="O312" s="2"/>
      <c r="P312" s="2"/>
      <c r="Q312" s="2"/>
      <c r="R312" s="3"/>
      <c r="S312" s="3"/>
      <c r="T312" s="2"/>
      <c r="U312" s="2"/>
      <c r="V312" s="4"/>
      <c r="W312" s="4"/>
    </row>
    <row r="313" spans="1:23" s="5" customFormat="1" ht="15" customHeight="1" x14ac:dyDescent="0.25">
      <c r="A313" s="100"/>
      <c r="B313" s="51" t="s">
        <v>785</v>
      </c>
      <c r="C313" s="104">
        <v>-350000</v>
      </c>
      <c r="D313" s="56">
        <f t="shared" si="9"/>
        <v>64910490</v>
      </c>
      <c r="E313" s="36" t="s">
        <v>3</v>
      </c>
      <c r="F313" s="68"/>
      <c r="G313" s="65"/>
      <c r="H313" s="65"/>
      <c r="I313" s="65"/>
      <c r="J313" s="65"/>
      <c r="K313" s="65">
        <f t="shared" si="8"/>
        <v>-350000</v>
      </c>
      <c r="L313" s="2"/>
      <c r="M313" s="2"/>
      <c r="N313" s="2"/>
      <c r="O313" s="2"/>
      <c r="P313" s="2"/>
      <c r="Q313" s="2"/>
      <c r="R313" s="3"/>
      <c r="S313" s="3"/>
      <c r="T313" s="2"/>
      <c r="U313" s="2"/>
      <c r="V313" s="4"/>
      <c r="W313" s="4"/>
    </row>
    <row r="314" spans="1:23" s="5" customFormat="1" ht="15" customHeight="1" x14ac:dyDescent="0.25">
      <c r="A314" s="100"/>
      <c r="B314" s="51" t="s">
        <v>462</v>
      </c>
      <c r="C314" s="104">
        <v>-174000</v>
      </c>
      <c r="D314" s="56">
        <f t="shared" si="9"/>
        <v>64736490</v>
      </c>
      <c r="E314" s="36" t="s">
        <v>3</v>
      </c>
      <c r="F314" s="68"/>
      <c r="G314" s="65"/>
      <c r="H314" s="65"/>
      <c r="I314" s="65"/>
      <c r="J314" s="65"/>
      <c r="K314" s="65">
        <f t="shared" si="8"/>
        <v>-174000</v>
      </c>
      <c r="L314" s="2"/>
      <c r="M314" s="2"/>
      <c r="N314" s="2"/>
      <c r="O314" s="2"/>
      <c r="P314" s="2"/>
      <c r="Q314" s="2"/>
      <c r="R314" s="3"/>
      <c r="S314" s="3"/>
      <c r="T314" s="2"/>
      <c r="U314" s="2"/>
      <c r="V314" s="4"/>
      <c r="W314" s="4"/>
    </row>
    <row r="315" spans="1:23" s="5" customFormat="1" ht="15" customHeight="1" x14ac:dyDescent="0.25">
      <c r="A315" s="100"/>
      <c r="B315" s="51" t="s">
        <v>786</v>
      </c>
      <c r="C315" s="104">
        <v>-15000</v>
      </c>
      <c r="D315" s="56">
        <f t="shared" si="9"/>
        <v>64721490</v>
      </c>
      <c r="E315" s="36" t="s">
        <v>3</v>
      </c>
      <c r="F315" s="68"/>
      <c r="G315" s="65"/>
      <c r="H315" s="65"/>
      <c r="I315" s="65"/>
      <c r="J315" s="65"/>
      <c r="K315" s="65">
        <f t="shared" si="8"/>
        <v>-15000</v>
      </c>
      <c r="L315" s="2"/>
      <c r="M315" s="2"/>
      <c r="N315" s="2"/>
      <c r="O315" s="2"/>
      <c r="P315" s="2"/>
      <c r="Q315" s="2"/>
      <c r="R315" s="3"/>
      <c r="S315" s="3"/>
      <c r="T315" s="2"/>
      <c r="U315" s="2"/>
      <c r="V315" s="4"/>
      <c r="W315" s="4"/>
    </row>
    <row r="316" spans="1:23" s="5" customFormat="1" ht="15" customHeight="1" x14ac:dyDescent="0.25">
      <c r="A316" s="100"/>
      <c r="B316" s="51" t="s">
        <v>241</v>
      </c>
      <c r="C316" s="104">
        <v>-985000</v>
      </c>
      <c r="D316" s="56">
        <f t="shared" si="9"/>
        <v>63736490</v>
      </c>
      <c r="E316" s="36" t="s">
        <v>3</v>
      </c>
      <c r="F316" s="68"/>
      <c r="G316" s="65"/>
      <c r="H316" s="65"/>
      <c r="I316" s="65"/>
      <c r="J316" s="65"/>
      <c r="K316" s="65">
        <f t="shared" si="8"/>
        <v>-985000</v>
      </c>
      <c r="L316" s="2"/>
      <c r="M316" s="2"/>
      <c r="N316" s="2"/>
      <c r="O316" s="2"/>
      <c r="P316" s="2"/>
      <c r="Q316" s="2"/>
      <c r="R316" s="3"/>
      <c r="S316" s="3"/>
      <c r="T316" s="2"/>
      <c r="U316" s="2"/>
      <c r="V316" s="4"/>
      <c r="W316" s="4"/>
    </row>
    <row r="317" spans="1:23" s="5" customFormat="1" ht="15" customHeight="1" x14ac:dyDescent="0.25">
      <c r="A317" s="100"/>
      <c r="B317" s="51" t="s">
        <v>191</v>
      </c>
      <c r="C317" s="104">
        <v>-147000</v>
      </c>
      <c r="D317" s="56">
        <f t="shared" si="9"/>
        <v>63589490</v>
      </c>
      <c r="E317" s="36" t="s">
        <v>3</v>
      </c>
      <c r="F317" s="68"/>
      <c r="G317" s="65"/>
      <c r="H317" s="65"/>
      <c r="I317" s="65"/>
      <c r="J317" s="65"/>
      <c r="K317" s="65">
        <f t="shared" si="8"/>
        <v>-147000</v>
      </c>
      <c r="L317" s="2"/>
      <c r="M317" s="2"/>
      <c r="N317" s="2"/>
      <c r="O317" s="2"/>
      <c r="P317" s="2"/>
      <c r="Q317" s="2"/>
      <c r="R317" s="3"/>
      <c r="S317" s="3"/>
      <c r="T317" s="2"/>
      <c r="U317" s="2"/>
      <c r="V317" s="4"/>
      <c r="W317" s="4"/>
    </row>
    <row r="318" spans="1:23" s="5" customFormat="1" ht="15" customHeight="1" x14ac:dyDescent="0.25">
      <c r="A318" s="100"/>
      <c r="B318" s="51" t="s">
        <v>296</v>
      </c>
      <c r="C318" s="104">
        <v>-100000</v>
      </c>
      <c r="D318" s="56">
        <f t="shared" si="9"/>
        <v>63489490</v>
      </c>
      <c r="E318" s="36" t="s">
        <v>3</v>
      </c>
      <c r="F318" s="68"/>
      <c r="G318" s="65"/>
      <c r="H318" s="65"/>
      <c r="I318" s="65"/>
      <c r="J318" s="65"/>
      <c r="K318" s="65">
        <f t="shared" si="8"/>
        <v>-100000</v>
      </c>
      <c r="L318" s="2"/>
      <c r="M318" s="2"/>
      <c r="N318" s="2"/>
      <c r="O318" s="2"/>
      <c r="P318" s="2"/>
      <c r="Q318" s="2"/>
      <c r="R318" s="3"/>
      <c r="S318" s="3"/>
      <c r="T318" s="2"/>
      <c r="U318" s="2"/>
      <c r="V318" s="4"/>
      <c r="W318" s="4"/>
    </row>
    <row r="319" spans="1:23" s="5" customFormat="1" ht="15" customHeight="1" x14ac:dyDescent="0.25">
      <c r="A319" s="100"/>
      <c r="B319" s="51" t="s">
        <v>787</v>
      </c>
      <c r="C319" s="104">
        <v>-1360000</v>
      </c>
      <c r="D319" s="56">
        <f t="shared" si="9"/>
        <v>62129490</v>
      </c>
      <c r="E319" s="36" t="s">
        <v>3</v>
      </c>
      <c r="F319" s="68"/>
      <c r="G319" s="65"/>
      <c r="H319" s="65"/>
      <c r="I319" s="65"/>
      <c r="J319" s="65"/>
      <c r="K319" s="65">
        <f t="shared" si="8"/>
        <v>-1360000</v>
      </c>
      <c r="L319" s="2"/>
      <c r="M319" s="2"/>
      <c r="N319" s="2"/>
      <c r="O319" s="2"/>
      <c r="P319" s="2"/>
      <c r="Q319" s="2"/>
      <c r="R319" s="3"/>
      <c r="S319" s="3"/>
      <c r="T319" s="2"/>
      <c r="U319" s="2"/>
      <c r="V319" s="4"/>
      <c r="W319" s="4"/>
    </row>
    <row r="320" spans="1:23" s="5" customFormat="1" ht="15" customHeight="1" x14ac:dyDescent="0.25">
      <c r="A320" s="100"/>
      <c r="B320" s="51" t="s">
        <v>788</v>
      </c>
      <c r="C320" s="104">
        <v>-303000</v>
      </c>
      <c r="D320" s="56">
        <f t="shared" si="9"/>
        <v>61826490</v>
      </c>
      <c r="E320" s="36" t="s">
        <v>3</v>
      </c>
      <c r="F320" s="68"/>
      <c r="G320" s="65"/>
      <c r="H320" s="65"/>
      <c r="I320" s="65"/>
      <c r="J320" s="65"/>
      <c r="K320" s="65">
        <f t="shared" si="8"/>
        <v>-303000</v>
      </c>
      <c r="L320" s="2"/>
      <c r="M320" s="2"/>
      <c r="N320" s="2"/>
      <c r="O320" s="2"/>
      <c r="P320" s="2"/>
      <c r="Q320" s="2"/>
      <c r="R320" s="3"/>
      <c r="S320" s="3"/>
      <c r="T320" s="2"/>
      <c r="U320" s="2"/>
      <c r="V320" s="4"/>
      <c r="W320" s="4"/>
    </row>
    <row r="321" spans="1:23" s="5" customFormat="1" ht="15" customHeight="1" x14ac:dyDescent="0.25">
      <c r="A321" s="100"/>
      <c r="B321" s="51" t="s">
        <v>789</v>
      </c>
      <c r="C321" s="104">
        <v>-229000</v>
      </c>
      <c r="D321" s="56">
        <f t="shared" si="9"/>
        <v>61597490</v>
      </c>
      <c r="E321" s="36" t="s">
        <v>3</v>
      </c>
      <c r="F321" s="68"/>
      <c r="G321" s="65"/>
      <c r="H321" s="65"/>
      <c r="I321" s="65"/>
      <c r="J321" s="65"/>
      <c r="K321" s="65">
        <f t="shared" si="8"/>
        <v>-229000</v>
      </c>
      <c r="L321" s="2"/>
      <c r="M321" s="2"/>
      <c r="N321" s="2"/>
      <c r="O321" s="2"/>
      <c r="P321" s="2"/>
      <c r="Q321" s="2"/>
      <c r="R321" s="3"/>
      <c r="S321" s="3"/>
      <c r="T321" s="2"/>
      <c r="U321" s="2"/>
      <c r="V321" s="4"/>
      <c r="W321" s="4"/>
    </row>
    <row r="322" spans="1:23" s="5" customFormat="1" ht="15" customHeight="1" x14ac:dyDescent="0.25">
      <c r="A322" s="100"/>
      <c r="B322" s="51" t="s">
        <v>790</v>
      </c>
      <c r="C322" s="104">
        <v>-1050000</v>
      </c>
      <c r="D322" s="56">
        <f t="shared" si="9"/>
        <v>60547490</v>
      </c>
      <c r="E322" s="36" t="s">
        <v>3</v>
      </c>
      <c r="F322" s="68"/>
      <c r="G322" s="65"/>
      <c r="H322" s="65"/>
      <c r="I322" s="65"/>
      <c r="J322" s="65"/>
      <c r="K322" s="65">
        <f t="shared" si="8"/>
        <v>-1050000</v>
      </c>
      <c r="L322" s="2"/>
      <c r="M322" s="2"/>
      <c r="N322" s="2"/>
      <c r="O322" s="2"/>
      <c r="P322" s="2"/>
      <c r="Q322" s="2"/>
      <c r="R322" s="3"/>
      <c r="S322" s="3"/>
      <c r="T322" s="2"/>
      <c r="U322" s="2"/>
      <c r="V322" s="4"/>
      <c r="W322" s="4"/>
    </row>
    <row r="323" spans="1:23" s="5" customFormat="1" ht="15" customHeight="1" x14ac:dyDescent="0.25">
      <c r="A323" s="100"/>
      <c r="B323" s="51" t="s">
        <v>791</v>
      </c>
      <c r="C323" s="104"/>
      <c r="D323" s="56">
        <f t="shared" ref="D323:D386" si="10">SUM(D322,C323)</f>
        <v>60547490</v>
      </c>
      <c r="E323" s="36" t="s">
        <v>2</v>
      </c>
      <c r="F323" s="68"/>
      <c r="G323" s="65"/>
      <c r="H323" s="65"/>
      <c r="I323" s="65"/>
      <c r="J323" s="65"/>
      <c r="K323" s="65">
        <f t="shared" si="8"/>
        <v>0</v>
      </c>
      <c r="L323" s="2"/>
      <c r="M323" s="2"/>
      <c r="N323" s="2"/>
      <c r="O323" s="2"/>
      <c r="P323" s="2"/>
      <c r="Q323" s="2"/>
      <c r="R323" s="3"/>
      <c r="S323" s="3"/>
      <c r="T323" s="2"/>
      <c r="U323" s="2"/>
      <c r="V323" s="4"/>
      <c r="W323" s="4"/>
    </row>
    <row r="324" spans="1:23" s="5" customFormat="1" ht="15" customHeight="1" x14ac:dyDescent="0.25">
      <c r="A324" s="100"/>
      <c r="B324" s="51" t="s">
        <v>792</v>
      </c>
      <c r="C324" s="104"/>
      <c r="D324" s="56">
        <f t="shared" si="10"/>
        <v>60547490</v>
      </c>
      <c r="E324" s="36" t="s">
        <v>2</v>
      </c>
      <c r="F324" s="68"/>
      <c r="G324" s="65"/>
      <c r="H324" s="65"/>
      <c r="I324" s="65"/>
      <c r="J324" s="65"/>
      <c r="K324" s="65">
        <f t="shared" ref="K324:K387" si="11">C324</f>
        <v>0</v>
      </c>
      <c r="L324" s="2"/>
      <c r="M324" s="2"/>
      <c r="N324" s="2"/>
      <c r="O324" s="2"/>
      <c r="P324" s="2"/>
      <c r="Q324" s="2"/>
      <c r="R324" s="3"/>
      <c r="S324" s="3"/>
      <c r="T324" s="2"/>
      <c r="U324" s="2"/>
      <c r="V324" s="4"/>
      <c r="W324" s="4"/>
    </row>
    <row r="325" spans="1:23" s="5" customFormat="1" ht="15" customHeight="1" x14ac:dyDescent="0.25">
      <c r="A325" s="100"/>
      <c r="B325" s="51" t="s">
        <v>793</v>
      </c>
      <c r="C325" s="104"/>
      <c r="D325" s="56">
        <f t="shared" si="10"/>
        <v>60547490</v>
      </c>
      <c r="E325" s="36" t="s">
        <v>2</v>
      </c>
      <c r="F325" s="68"/>
      <c r="G325" s="65"/>
      <c r="H325" s="65"/>
      <c r="I325" s="65"/>
      <c r="J325" s="65"/>
      <c r="K325" s="65">
        <f t="shared" si="11"/>
        <v>0</v>
      </c>
      <c r="L325" s="2"/>
      <c r="M325" s="2"/>
      <c r="N325" s="2"/>
      <c r="O325" s="2"/>
      <c r="P325" s="2"/>
      <c r="Q325" s="2"/>
      <c r="R325" s="3"/>
      <c r="S325" s="3"/>
      <c r="T325" s="2"/>
      <c r="U325" s="2"/>
      <c r="V325" s="4"/>
      <c r="W325" s="4"/>
    </row>
    <row r="326" spans="1:23" s="5" customFormat="1" ht="15" customHeight="1" x14ac:dyDescent="0.25">
      <c r="A326" s="100"/>
      <c r="B326" s="51" t="s">
        <v>461</v>
      </c>
      <c r="C326" s="104">
        <v>-1594000</v>
      </c>
      <c r="D326" s="56">
        <f t="shared" si="10"/>
        <v>58953490</v>
      </c>
      <c r="E326" s="36" t="s">
        <v>3</v>
      </c>
      <c r="F326" s="68"/>
      <c r="G326" s="65"/>
      <c r="H326" s="65"/>
      <c r="I326" s="65"/>
      <c r="J326" s="65"/>
      <c r="K326" s="65">
        <f t="shared" si="11"/>
        <v>-1594000</v>
      </c>
      <c r="L326" s="2"/>
      <c r="M326" s="2"/>
      <c r="N326" s="2"/>
      <c r="O326" s="2"/>
      <c r="P326" s="2"/>
      <c r="Q326" s="2"/>
      <c r="R326" s="3"/>
      <c r="S326" s="3"/>
      <c r="T326" s="2"/>
      <c r="U326" s="2"/>
      <c r="V326" s="4"/>
      <c r="W326" s="4"/>
    </row>
    <row r="327" spans="1:23" s="5" customFormat="1" ht="15" customHeight="1" x14ac:dyDescent="0.25">
      <c r="A327" s="100"/>
      <c r="B327" s="51" t="s">
        <v>794</v>
      </c>
      <c r="C327" s="104">
        <v>7995000</v>
      </c>
      <c r="D327" s="56">
        <f t="shared" si="10"/>
        <v>66948490</v>
      </c>
      <c r="E327" s="36" t="s">
        <v>233</v>
      </c>
      <c r="F327" s="68">
        <f>C327</f>
        <v>7995000</v>
      </c>
      <c r="G327" s="65"/>
      <c r="H327" s="65"/>
      <c r="I327" s="65"/>
      <c r="J327" s="65"/>
      <c r="K327" s="65"/>
      <c r="L327" s="2"/>
      <c r="M327" s="2"/>
      <c r="N327" s="2"/>
      <c r="O327" s="2"/>
      <c r="P327" s="2"/>
      <c r="Q327" s="2"/>
      <c r="R327" s="3"/>
      <c r="S327" s="3"/>
      <c r="T327" s="2"/>
      <c r="U327" s="2"/>
      <c r="V327" s="4"/>
      <c r="W327" s="4"/>
    </row>
    <row r="328" spans="1:23" s="5" customFormat="1" ht="15" customHeight="1" x14ac:dyDescent="0.25">
      <c r="A328" s="100"/>
      <c r="B328" s="51" t="s">
        <v>795</v>
      </c>
      <c r="C328" s="104">
        <v>4465000</v>
      </c>
      <c r="D328" s="56">
        <f t="shared" si="10"/>
        <v>71413490</v>
      </c>
      <c r="E328" s="36" t="s">
        <v>233</v>
      </c>
      <c r="F328" s="68">
        <f>C328</f>
        <v>4465000</v>
      </c>
      <c r="G328" s="65"/>
      <c r="H328" s="65"/>
      <c r="I328" s="65"/>
      <c r="J328" s="65"/>
      <c r="K328" s="65"/>
      <c r="L328" s="2"/>
      <c r="M328" s="2"/>
      <c r="N328" s="2"/>
      <c r="O328" s="2"/>
      <c r="P328" s="2"/>
      <c r="Q328" s="2"/>
      <c r="R328" s="3"/>
      <c r="S328" s="3"/>
      <c r="T328" s="2"/>
      <c r="U328" s="2"/>
      <c r="V328" s="4"/>
      <c r="W328" s="4"/>
    </row>
    <row r="329" spans="1:23" s="5" customFormat="1" ht="15" customHeight="1" x14ac:dyDescent="0.25">
      <c r="B329" s="51" t="s">
        <v>461</v>
      </c>
      <c r="C329" s="104">
        <v>-198000</v>
      </c>
      <c r="D329" s="56">
        <f t="shared" si="10"/>
        <v>71215490</v>
      </c>
      <c r="E329" s="36" t="s">
        <v>3</v>
      </c>
      <c r="F329" s="68"/>
      <c r="G329" s="65"/>
      <c r="H329" s="65"/>
      <c r="I329" s="65"/>
      <c r="J329" s="65"/>
      <c r="K329" s="65">
        <f t="shared" si="11"/>
        <v>-198000</v>
      </c>
      <c r="L329" s="2"/>
      <c r="M329" s="2"/>
      <c r="N329" s="2"/>
      <c r="O329" s="2"/>
      <c r="P329" s="2"/>
      <c r="Q329" s="2"/>
      <c r="R329" s="3"/>
      <c r="S329" s="3"/>
      <c r="T329" s="2"/>
      <c r="U329" s="2"/>
      <c r="V329" s="4"/>
      <c r="W329" s="4"/>
    </row>
    <row r="330" spans="1:23" s="5" customFormat="1" ht="15" customHeight="1" x14ac:dyDescent="0.25">
      <c r="A330" s="100"/>
      <c r="B330" s="51" t="s">
        <v>796</v>
      </c>
      <c r="C330" s="104">
        <v>-65000</v>
      </c>
      <c r="D330" s="56">
        <f t="shared" si="10"/>
        <v>71150490</v>
      </c>
      <c r="E330" s="36" t="s">
        <v>3</v>
      </c>
      <c r="F330" s="68"/>
      <c r="G330" s="65"/>
      <c r="H330" s="65"/>
      <c r="I330" s="65"/>
      <c r="J330" s="65"/>
      <c r="K330" s="65">
        <f t="shared" si="11"/>
        <v>-65000</v>
      </c>
      <c r="L330" s="2"/>
      <c r="M330" s="2"/>
      <c r="N330" s="2"/>
      <c r="O330" s="2"/>
      <c r="P330" s="2"/>
      <c r="Q330" s="2"/>
      <c r="R330" s="3"/>
      <c r="S330" s="3"/>
      <c r="T330" s="2"/>
      <c r="U330" s="2"/>
      <c r="V330" s="4"/>
      <c r="W330" s="4"/>
    </row>
    <row r="331" spans="1:23" s="5" customFormat="1" ht="15" customHeight="1" x14ac:dyDescent="0.25">
      <c r="A331" s="100">
        <v>45309</v>
      </c>
      <c r="B331" s="51" t="s">
        <v>806</v>
      </c>
      <c r="C331" s="104">
        <v>1000000</v>
      </c>
      <c r="D331" s="56">
        <f t="shared" si="10"/>
        <v>72150490</v>
      </c>
      <c r="E331" s="36" t="s">
        <v>2</v>
      </c>
      <c r="F331" s="68"/>
      <c r="G331" s="65"/>
      <c r="H331" s="65"/>
      <c r="I331" s="65">
        <f>C331</f>
        <v>1000000</v>
      </c>
      <c r="J331" s="65"/>
      <c r="K331" s="65"/>
      <c r="L331" s="2"/>
      <c r="M331" s="2"/>
      <c r="N331" s="2"/>
      <c r="O331" s="2"/>
      <c r="P331" s="2"/>
      <c r="Q331" s="2"/>
      <c r="R331" s="3"/>
      <c r="S331" s="3"/>
      <c r="T331" s="2"/>
      <c r="U331" s="2"/>
      <c r="V331" s="4"/>
      <c r="W331" s="4"/>
    </row>
    <row r="332" spans="1:23" s="5" customFormat="1" ht="15" customHeight="1" x14ac:dyDescent="0.25">
      <c r="B332" s="51" t="s">
        <v>166</v>
      </c>
      <c r="C332" s="104">
        <v>-11000</v>
      </c>
      <c r="D332" s="56">
        <f t="shared" si="10"/>
        <v>72139490</v>
      </c>
      <c r="E332" s="36" t="s">
        <v>3</v>
      </c>
      <c r="F332" s="68"/>
      <c r="G332" s="65"/>
      <c r="H332" s="65"/>
      <c r="I332" s="65"/>
      <c r="J332" s="65"/>
      <c r="K332" s="65">
        <f t="shared" si="11"/>
        <v>-11000</v>
      </c>
      <c r="L332" s="2"/>
      <c r="M332" s="2"/>
      <c r="N332" s="2"/>
      <c r="O332" s="2"/>
      <c r="P332" s="2"/>
      <c r="Q332" s="2"/>
      <c r="R332" s="3"/>
      <c r="S332" s="3"/>
      <c r="T332" s="2"/>
      <c r="U332" s="2"/>
      <c r="V332" s="4"/>
      <c r="W332" s="4"/>
    </row>
    <row r="333" spans="1:23" s="5" customFormat="1" ht="15" customHeight="1" x14ac:dyDescent="0.25">
      <c r="A333" s="100"/>
      <c r="B333" s="51" t="s">
        <v>465</v>
      </c>
      <c r="C333" s="104">
        <v>-2896000</v>
      </c>
      <c r="D333" s="56">
        <f t="shared" si="10"/>
        <v>69243490</v>
      </c>
      <c r="E333" s="36" t="s">
        <v>3</v>
      </c>
      <c r="F333" s="68"/>
      <c r="G333" s="65"/>
      <c r="H333" s="65"/>
      <c r="I333" s="65"/>
      <c r="J333" s="65"/>
      <c r="K333" s="65">
        <f t="shared" si="11"/>
        <v>-2896000</v>
      </c>
      <c r="L333" s="2"/>
      <c r="M333" s="2"/>
      <c r="N333" s="2"/>
      <c r="O333" s="2"/>
      <c r="P333" s="2"/>
      <c r="Q333" s="2"/>
      <c r="R333" s="3"/>
      <c r="S333" s="3"/>
      <c r="T333" s="2"/>
      <c r="U333" s="2"/>
      <c r="V333" s="4"/>
      <c r="W333" s="4"/>
    </row>
    <row r="334" spans="1:23" s="5" customFormat="1" ht="15" customHeight="1" x14ac:dyDescent="0.25">
      <c r="A334" s="100"/>
      <c r="B334" s="51" t="s">
        <v>807</v>
      </c>
      <c r="C334" s="104">
        <v>1900000</v>
      </c>
      <c r="D334" s="56">
        <f t="shared" si="10"/>
        <v>71143490</v>
      </c>
      <c r="E334" s="36" t="s">
        <v>2</v>
      </c>
      <c r="F334" s="68"/>
      <c r="G334" s="65"/>
      <c r="H334" s="65"/>
      <c r="I334" s="65">
        <f>C334</f>
        <v>1900000</v>
      </c>
      <c r="J334" s="65"/>
      <c r="K334" s="65"/>
      <c r="L334" s="2"/>
      <c r="M334" s="2"/>
      <c r="N334" s="2"/>
      <c r="O334" s="2"/>
      <c r="P334" s="2"/>
      <c r="Q334" s="2"/>
      <c r="R334" s="3"/>
      <c r="S334" s="3"/>
      <c r="T334" s="2"/>
      <c r="U334" s="2"/>
      <c r="V334" s="4"/>
      <c r="W334" s="4"/>
    </row>
    <row r="335" spans="1:23" s="5" customFormat="1" ht="15" customHeight="1" x14ac:dyDescent="0.25">
      <c r="A335" s="100"/>
      <c r="B335" s="51" t="s">
        <v>808</v>
      </c>
      <c r="C335" s="104">
        <v>-100000</v>
      </c>
      <c r="D335" s="56">
        <f t="shared" si="10"/>
        <v>71043490</v>
      </c>
      <c r="E335" s="36" t="s">
        <v>3</v>
      </c>
      <c r="F335" s="68"/>
      <c r="G335" s="65"/>
      <c r="H335" s="65"/>
      <c r="I335" s="65"/>
      <c r="J335" s="65"/>
      <c r="K335" s="65">
        <f t="shared" si="11"/>
        <v>-100000</v>
      </c>
      <c r="L335" s="2"/>
      <c r="M335" s="2"/>
      <c r="N335" s="2"/>
      <c r="O335" s="2"/>
      <c r="P335" s="2"/>
      <c r="Q335" s="2"/>
      <c r="R335" s="3"/>
      <c r="S335" s="3"/>
      <c r="T335" s="2"/>
      <c r="U335" s="2"/>
      <c r="V335" s="4"/>
      <c r="W335" s="4"/>
    </row>
    <row r="336" spans="1:23" s="5" customFormat="1" ht="15" customHeight="1" x14ac:dyDescent="0.25">
      <c r="A336" s="100"/>
      <c r="B336" s="51" t="s">
        <v>464</v>
      </c>
      <c r="C336" s="104">
        <v>-40000</v>
      </c>
      <c r="D336" s="56">
        <f t="shared" si="10"/>
        <v>71003490</v>
      </c>
      <c r="E336" s="36" t="s">
        <v>3</v>
      </c>
      <c r="F336" s="68"/>
      <c r="G336" s="65"/>
      <c r="H336" s="65"/>
      <c r="I336" s="65"/>
      <c r="J336" s="65"/>
      <c r="K336" s="65">
        <f t="shared" si="11"/>
        <v>-40000</v>
      </c>
      <c r="L336" s="2"/>
      <c r="M336" s="2"/>
      <c r="N336" s="2"/>
      <c r="O336" s="2"/>
      <c r="P336" s="2"/>
      <c r="Q336" s="2"/>
      <c r="R336" s="3"/>
      <c r="S336" s="3"/>
      <c r="T336" s="2"/>
      <c r="U336" s="2"/>
      <c r="V336" s="4"/>
      <c r="W336" s="4"/>
    </row>
    <row r="337" spans="1:23" s="5" customFormat="1" ht="15" customHeight="1" x14ac:dyDescent="0.25">
      <c r="A337" s="100"/>
      <c r="B337" s="51" t="s">
        <v>809</v>
      </c>
      <c r="C337" s="104">
        <v>-65000</v>
      </c>
      <c r="D337" s="56">
        <f t="shared" si="10"/>
        <v>70938490</v>
      </c>
      <c r="E337" s="36" t="s">
        <v>3</v>
      </c>
      <c r="F337" s="68"/>
      <c r="G337" s="65"/>
      <c r="H337" s="65"/>
      <c r="I337" s="65"/>
      <c r="J337" s="65"/>
      <c r="K337" s="65">
        <f t="shared" si="11"/>
        <v>-65000</v>
      </c>
      <c r="L337" s="2"/>
      <c r="M337" s="2"/>
      <c r="N337" s="2"/>
      <c r="O337" s="2"/>
      <c r="P337" s="2"/>
      <c r="Q337" s="2"/>
      <c r="R337" s="3"/>
      <c r="S337" s="3"/>
      <c r="T337" s="2"/>
      <c r="U337" s="2"/>
      <c r="V337" s="4"/>
      <c r="W337" s="4"/>
    </row>
    <row r="338" spans="1:23" s="5" customFormat="1" ht="15" customHeight="1" x14ac:dyDescent="0.25">
      <c r="A338" s="100"/>
      <c r="B338" s="51" t="s">
        <v>810</v>
      </c>
      <c r="C338" s="104">
        <v>-1246500</v>
      </c>
      <c r="D338" s="56">
        <f t="shared" si="10"/>
        <v>69691990</v>
      </c>
      <c r="E338" s="36" t="s">
        <v>3</v>
      </c>
      <c r="F338" s="68"/>
      <c r="G338" s="65"/>
      <c r="H338" s="65"/>
      <c r="I338" s="65"/>
      <c r="J338" s="65"/>
      <c r="K338" s="65">
        <f t="shared" si="11"/>
        <v>-1246500</v>
      </c>
      <c r="L338" s="2"/>
      <c r="M338" s="2"/>
      <c r="N338" s="2"/>
      <c r="O338" s="2"/>
      <c r="P338" s="2"/>
      <c r="Q338" s="2"/>
      <c r="R338" s="3"/>
      <c r="S338" s="3"/>
      <c r="T338" s="2"/>
      <c r="U338" s="2"/>
      <c r="V338" s="4"/>
      <c r="W338" s="4"/>
    </row>
    <row r="339" spans="1:23" s="5" customFormat="1" ht="15" customHeight="1" x14ac:dyDescent="0.25">
      <c r="A339" s="100"/>
      <c r="B339" s="51" t="s">
        <v>709</v>
      </c>
      <c r="C339" s="104">
        <v>-472500</v>
      </c>
      <c r="D339" s="56">
        <f t="shared" si="10"/>
        <v>69219490</v>
      </c>
      <c r="E339" s="36" t="s">
        <v>3</v>
      </c>
      <c r="F339" s="68"/>
      <c r="G339" s="65"/>
      <c r="H339" s="65"/>
      <c r="I339" s="65"/>
      <c r="J339" s="65"/>
      <c r="K339" s="65">
        <f t="shared" si="11"/>
        <v>-472500</v>
      </c>
      <c r="L339" s="2"/>
      <c r="M339" s="2"/>
      <c r="N339" s="2"/>
      <c r="O339" s="2"/>
      <c r="P339" s="2"/>
      <c r="Q339" s="2"/>
      <c r="R339" s="3"/>
      <c r="S339" s="3"/>
      <c r="T339" s="2"/>
      <c r="U339" s="2"/>
      <c r="V339" s="4"/>
      <c r="W339" s="4"/>
    </row>
    <row r="340" spans="1:23" s="5" customFormat="1" ht="15" customHeight="1" x14ac:dyDescent="0.25">
      <c r="A340" s="100"/>
      <c r="B340" s="51" t="s">
        <v>811</v>
      </c>
      <c r="C340" s="104">
        <v>-54100</v>
      </c>
      <c r="D340" s="56">
        <f t="shared" si="10"/>
        <v>69165390</v>
      </c>
      <c r="E340" s="36" t="s">
        <v>3</v>
      </c>
      <c r="F340" s="68"/>
      <c r="G340" s="65"/>
      <c r="H340" s="65"/>
      <c r="I340" s="65"/>
      <c r="J340" s="65"/>
      <c r="K340" s="65">
        <f t="shared" si="11"/>
        <v>-54100</v>
      </c>
      <c r="L340" s="2"/>
      <c r="M340" s="2"/>
      <c r="N340" s="2"/>
      <c r="O340" s="2"/>
      <c r="P340" s="2"/>
      <c r="Q340" s="2"/>
      <c r="R340" s="3"/>
      <c r="S340" s="3"/>
      <c r="T340" s="2"/>
      <c r="U340" s="2"/>
      <c r="V340" s="4"/>
      <c r="W340" s="4"/>
    </row>
    <row r="341" spans="1:23" s="5" customFormat="1" ht="15" customHeight="1" x14ac:dyDescent="0.25">
      <c r="A341" s="100"/>
      <c r="B341" s="51" t="s">
        <v>812</v>
      </c>
      <c r="C341" s="104">
        <v>-1860000</v>
      </c>
      <c r="D341" s="56">
        <f t="shared" si="10"/>
        <v>67305390</v>
      </c>
      <c r="E341" s="36" t="s">
        <v>3</v>
      </c>
      <c r="F341" s="68"/>
      <c r="G341" s="65"/>
      <c r="H341" s="65"/>
      <c r="I341" s="65"/>
      <c r="J341" s="65"/>
      <c r="K341" s="65">
        <f t="shared" si="11"/>
        <v>-1860000</v>
      </c>
      <c r="L341" s="2"/>
      <c r="M341" s="2"/>
      <c r="N341" s="2"/>
      <c r="O341" s="2"/>
      <c r="P341" s="2"/>
      <c r="Q341" s="2"/>
      <c r="R341" s="3"/>
      <c r="S341" s="3"/>
      <c r="T341" s="2"/>
      <c r="U341" s="2"/>
      <c r="V341" s="4"/>
      <c r="W341" s="4"/>
    </row>
    <row r="342" spans="1:23" s="5" customFormat="1" ht="15" customHeight="1" x14ac:dyDescent="0.25">
      <c r="A342" s="100"/>
      <c r="B342" s="51" t="s">
        <v>813</v>
      </c>
      <c r="C342" s="104">
        <v>-500000</v>
      </c>
      <c r="D342" s="56">
        <f t="shared" si="10"/>
        <v>66805390</v>
      </c>
      <c r="E342" s="36" t="s">
        <v>3</v>
      </c>
      <c r="F342" s="68"/>
      <c r="G342" s="65"/>
      <c r="H342" s="65"/>
      <c r="I342" s="65"/>
      <c r="J342" s="65"/>
      <c r="K342" s="65">
        <f t="shared" si="11"/>
        <v>-500000</v>
      </c>
      <c r="L342" s="2"/>
      <c r="M342" s="2"/>
      <c r="N342" s="2"/>
      <c r="O342" s="2"/>
      <c r="P342" s="2"/>
      <c r="Q342" s="2"/>
      <c r="R342" s="3"/>
      <c r="S342" s="3"/>
      <c r="T342" s="2"/>
      <c r="U342" s="2"/>
      <c r="V342" s="4"/>
      <c r="W342" s="4"/>
    </row>
    <row r="343" spans="1:23" s="5" customFormat="1" ht="15" customHeight="1" x14ac:dyDescent="0.25">
      <c r="A343" s="100"/>
      <c r="B343" s="51" t="s">
        <v>814</v>
      </c>
      <c r="C343" s="104">
        <v>-500000</v>
      </c>
      <c r="D343" s="56">
        <f t="shared" si="10"/>
        <v>66305390</v>
      </c>
      <c r="E343" s="36" t="s">
        <v>3</v>
      </c>
      <c r="F343" s="68"/>
      <c r="G343" s="65"/>
      <c r="H343" s="65"/>
      <c r="I343" s="65"/>
      <c r="J343" s="65"/>
      <c r="K343" s="65">
        <f t="shared" si="11"/>
        <v>-500000</v>
      </c>
      <c r="L343" s="2"/>
      <c r="M343" s="2"/>
      <c r="N343" s="2"/>
      <c r="O343" s="2"/>
      <c r="P343" s="2"/>
      <c r="Q343" s="2"/>
      <c r="R343" s="3"/>
      <c r="S343" s="3"/>
      <c r="T343" s="2"/>
      <c r="U343" s="2"/>
      <c r="V343" s="4"/>
      <c r="W343" s="4"/>
    </row>
    <row r="344" spans="1:23" s="5" customFormat="1" ht="15" customHeight="1" x14ac:dyDescent="0.25">
      <c r="A344" s="100"/>
      <c r="B344" s="51" t="s">
        <v>815</v>
      </c>
      <c r="C344" s="104">
        <v>-275000</v>
      </c>
      <c r="D344" s="56">
        <f t="shared" si="10"/>
        <v>66030390</v>
      </c>
      <c r="E344" s="36" t="s">
        <v>3</v>
      </c>
      <c r="F344" s="68"/>
      <c r="G344" s="65"/>
      <c r="H344" s="65"/>
      <c r="I344" s="65"/>
      <c r="J344" s="65"/>
      <c r="K344" s="65">
        <f t="shared" si="11"/>
        <v>-275000</v>
      </c>
      <c r="L344" s="2"/>
      <c r="M344" s="2"/>
      <c r="N344" s="2"/>
      <c r="O344" s="2"/>
      <c r="P344" s="2"/>
      <c r="Q344" s="2"/>
      <c r="R344" s="3"/>
      <c r="S344" s="3"/>
      <c r="T344" s="2"/>
      <c r="U344" s="2"/>
      <c r="V344" s="4"/>
      <c r="W344" s="4"/>
    </row>
    <row r="345" spans="1:23" s="5" customFormat="1" ht="15" customHeight="1" x14ac:dyDescent="0.25">
      <c r="A345" s="100"/>
      <c r="B345" s="51" t="s">
        <v>816</v>
      </c>
      <c r="C345" s="104">
        <v>200000</v>
      </c>
      <c r="D345" s="56">
        <f t="shared" si="10"/>
        <v>66230390</v>
      </c>
      <c r="E345" s="36" t="s">
        <v>59</v>
      </c>
      <c r="F345" s="68"/>
      <c r="G345" s="65">
        <f>C345</f>
        <v>200000</v>
      </c>
      <c r="H345" s="65"/>
      <c r="I345" s="65"/>
      <c r="J345" s="65"/>
      <c r="K345" s="65"/>
      <c r="L345" s="2"/>
      <c r="M345" s="2"/>
      <c r="N345" s="2"/>
      <c r="O345" s="2"/>
      <c r="P345" s="2"/>
      <c r="Q345" s="2"/>
      <c r="R345" s="3"/>
      <c r="S345" s="3"/>
      <c r="T345" s="2"/>
      <c r="U345" s="2"/>
      <c r="V345" s="4"/>
      <c r="W345" s="4"/>
    </row>
    <row r="346" spans="1:23" s="5" customFormat="1" ht="15" customHeight="1" x14ac:dyDescent="0.25">
      <c r="A346" s="100">
        <v>45310</v>
      </c>
      <c r="B346" s="51" t="s">
        <v>236</v>
      </c>
      <c r="C346" s="104">
        <v>-464000</v>
      </c>
      <c r="D346" s="56">
        <f t="shared" si="10"/>
        <v>65766390</v>
      </c>
      <c r="E346" s="36" t="s">
        <v>3</v>
      </c>
      <c r="F346" s="68"/>
      <c r="G346" s="65"/>
      <c r="H346" s="65"/>
      <c r="I346" s="65"/>
      <c r="J346" s="65"/>
      <c r="K346" s="65">
        <f t="shared" si="11"/>
        <v>-464000</v>
      </c>
      <c r="L346" s="2"/>
      <c r="M346" s="2"/>
      <c r="N346" s="2"/>
      <c r="O346" s="2"/>
      <c r="P346" s="2"/>
      <c r="Q346" s="2"/>
      <c r="R346" s="3"/>
      <c r="S346" s="3"/>
      <c r="T346" s="2"/>
      <c r="U346" s="2"/>
      <c r="V346" s="4"/>
      <c r="W346" s="4"/>
    </row>
    <row r="347" spans="1:23" s="5" customFormat="1" ht="15" customHeight="1" x14ac:dyDescent="0.25">
      <c r="B347" s="51" t="s">
        <v>825</v>
      </c>
      <c r="C347" s="104">
        <v>1900000</v>
      </c>
      <c r="D347" s="56">
        <f t="shared" si="10"/>
        <v>67666390</v>
      </c>
      <c r="E347" s="36" t="s">
        <v>2</v>
      </c>
      <c r="F347" s="68"/>
      <c r="G347" s="65"/>
      <c r="H347" s="65"/>
      <c r="I347" s="65">
        <f>C347</f>
        <v>1900000</v>
      </c>
      <c r="J347" s="65"/>
      <c r="K347" s="65"/>
      <c r="L347" s="2"/>
      <c r="M347" s="2"/>
      <c r="N347" s="2"/>
      <c r="O347" s="2"/>
      <c r="P347" s="2"/>
      <c r="Q347" s="2"/>
      <c r="R347" s="3"/>
      <c r="S347" s="3"/>
      <c r="T347" s="2"/>
      <c r="U347" s="2"/>
      <c r="V347" s="4"/>
      <c r="W347" s="4"/>
    </row>
    <row r="348" spans="1:23" s="5" customFormat="1" ht="15" customHeight="1" x14ac:dyDescent="0.25">
      <c r="B348" s="51" t="s">
        <v>166</v>
      </c>
      <c r="C348" s="104">
        <v>-11000</v>
      </c>
      <c r="D348" s="56">
        <f t="shared" si="10"/>
        <v>67655390</v>
      </c>
      <c r="E348" s="36" t="s">
        <v>3</v>
      </c>
      <c r="F348" s="68"/>
      <c r="G348" s="65"/>
      <c r="H348" s="65"/>
      <c r="I348" s="65"/>
      <c r="J348" s="65"/>
      <c r="K348" s="65">
        <f t="shared" si="11"/>
        <v>-11000</v>
      </c>
      <c r="L348" s="2"/>
      <c r="M348" s="2"/>
      <c r="N348" s="2"/>
      <c r="O348" s="2"/>
      <c r="P348" s="2"/>
      <c r="Q348" s="2"/>
      <c r="R348" s="3"/>
      <c r="S348" s="3"/>
      <c r="T348" s="2"/>
      <c r="U348" s="2"/>
      <c r="V348" s="4"/>
      <c r="W348" s="4"/>
    </row>
    <row r="349" spans="1:23" s="5" customFormat="1" ht="15" customHeight="1" x14ac:dyDescent="0.25">
      <c r="A349" s="100"/>
      <c r="B349" s="51" t="s">
        <v>192</v>
      </c>
      <c r="C349" s="104">
        <v>-573000</v>
      </c>
      <c r="D349" s="56">
        <f t="shared" si="10"/>
        <v>67082390</v>
      </c>
      <c r="E349" s="36" t="s">
        <v>3</v>
      </c>
      <c r="F349" s="68"/>
      <c r="G349" s="65"/>
      <c r="H349" s="65"/>
      <c r="I349" s="65"/>
      <c r="J349" s="65"/>
      <c r="K349" s="65">
        <f t="shared" si="11"/>
        <v>-573000</v>
      </c>
      <c r="L349" s="2"/>
      <c r="M349" s="2"/>
      <c r="N349" s="2"/>
      <c r="O349" s="2"/>
      <c r="P349" s="2"/>
      <c r="Q349" s="2"/>
      <c r="R349" s="3"/>
      <c r="S349" s="3"/>
      <c r="T349" s="2"/>
      <c r="U349" s="2"/>
      <c r="V349" s="4"/>
      <c r="W349" s="4"/>
    </row>
    <row r="350" spans="1:23" s="5" customFormat="1" ht="15" customHeight="1" x14ac:dyDescent="0.25">
      <c r="A350" s="100"/>
      <c r="B350" s="51" t="s">
        <v>772</v>
      </c>
      <c r="C350" s="104">
        <v>-16000</v>
      </c>
      <c r="D350" s="56">
        <f t="shared" si="10"/>
        <v>67066390</v>
      </c>
      <c r="E350" s="36" t="s">
        <v>3</v>
      </c>
      <c r="F350" s="68"/>
      <c r="G350" s="65"/>
      <c r="H350" s="65"/>
      <c r="I350" s="65"/>
      <c r="J350" s="65"/>
      <c r="K350" s="65">
        <f t="shared" si="11"/>
        <v>-16000</v>
      </c>
      <c r="L350" s="2"/>
      <c r="M350" s="2"/>
      <c r="N350" s="2"/>
      <c r="O350" s="2"/>
      <c r="P350" s="2"/>
      <c r="Q350" s="2"/>
      <c r="R350" s="3"/>
      <c r="S350" s="3"/>
      <c r="T350" s="2"/>
      <c r="U350" s="2"/>
      <c r="V350" s="4"/>
      <c r="W350" s="4"/>
    </row>
    <row r="351" spans="1:23" s="5" customFormat="1" ht="15" customHeight="1" x14ac:dyDescent="0.25">
      <c r="A351" s="100"/>
      <c r="B351" s="51" t="s">
        <v>818</v>
      </c>
      <c r="C351" s="104"/>
      <c r="D351" s="56">
        <f t="shared" si="10"/>
        <v>67066390</v>
      </c>
      <c r="E351" s="36" t="s">
        <v>2</v>
      </c>
      <c r="F351" s="68"/>
      <c r="G351" s="65"/>
      <c r="H351" s="65"/>
      <c r="I351" s="65"/>
      <c r="J351" s="65"/>
      <c r="K351" s="65">
        <f t="shared" si="11"/>
        <v>0</v>
      </c>
      <c r="L351" s="2"/>
      <c r="M351" s="2"/>
      <c r="N351" s="2"/>
      <c r="O351" s="2"/>
      <c r="P351" s="2"/>
      <c r="Q351" s="2"/>
      <c r="R351" s="3"/>
      <c r="S351" s="3"/>
      <c r="T351" s="2"/>
      <c r="U351" s="2"/>
      <c r="V351" s="4"/>
      <c r="W351" s="4"/>
    </row>
    <row r="352" spans="1:23" s="5" customFormat="1" ht="15" customHeight="1" x14ac:dyDescent="0.25">
      <c r="A352" s="100"/>
      <c r="B352" s="51" t="s">
        <v>819</v>
      </c>
      <c r="C352" s="104"/>
      <c r="D352" s="56">
        <f t="shared" si="10"/>
        <v>67066390</v>
      </c>
      <c r="E352" s="36" t="s">
        <v>2</v>
      </c>
      <c r="F352" s="68"/>
      <c r="G352" s="65"/>
      <c r="H352" s="65"/>
      <c r="I352" s="65"/>
      <c r="J352" s="65"/>
      <c r="K352" s="65">
        <f t="shared" si="11"/>
        <v>0</v>
      </c>
      <c r="L352" s="2"/>
      <c r="M352" s="2"/>
      <c r="N352" s="2"/>
      <c r="O352" s="2"/>
      <c r="P352" s="2"/>
      <c r="Q352" s="2"/>
      <c r="R352" s="3"/>
      <c r="S352" s="3"/>
      <c r="T352" s="2"/>
      <c r="U352" s="2"/>
      <c r="V352" s="4"/>
      <c r="W352" s="4"/>
    </row>
    <row r="353" spans="1:23" s="5" customFormat="1" ht="15" customHeight="1" x14ac:dyDescent="0.25">
      <c r="A353" s="100"/>
      <c r="B353" s="51" t="s">
        <v>820</v>
      </c>
      <c r="C353" s="104"/>
      <c r="D353" s="56">
        <f t="shared" si="10"/>
        <v>67066390</v>
      </c>
      <c r="E353" s="36" t="s">
        <v>2</v>
      </c>
      <c r="F353" s="68"/>
      <c r="G353" s="65"/>
      <c r="H353" s="65"/>
      <c r="I353" s="65"/>
      <c r="J353" s="65"/>
      <c r="K353" s="65">
        <f t="shared" si="11"/>
        <v>0</v>
      </c>
      <c r="L353" s="2"/>
      <c r="M353" s="2"/>
      <c r="N353" s="2"/>
      <c r="O353" s="2"/>
      <c r="P353" s="2"/>
      <c r="Q353" s="2"/>
      <c r="R353" s="3"/>
      <c r="S353" s="3"/>
      <c r="T353" s="2"/>
      <c r="U353" s="2"/>
      <c r="V353" s="4"/>
      <c r="W353" s="4"/>
    </row>
    <row r="354" spans="1:23" s="5" customFormat="1" ht="15" customHeight="1" x14ac:dyDescent="0.25">
      <c r="A354" s="100"/>
      <c r="B354" s="51" t="s">
        <v>191</v>
      </c>
      <c r="C354" s="104">
        <v>-107000</v>
      </c>
      <c r="D354" s="56">
        <f t="shared" si="10"/>
        <v>66959390</v>
      </c>
      <c r="E354" s="36" t="s">
        <v>3</v>
      </c>
      <c r="F354" s="68"/>
      <c r="G354" s="65"/>
      <c r="H354" s="65"/>
      <c r="I354" s="65"/>
      <c r="J354" s="65"/>
      <c r="K354" s="65">
        <f t="shared" si="11"/>
        <v>-107000</v>
      </c>
      <c r="L354" s="2"/>
      <c r="M354" s="2"/>
      <c r="N354" s="2"/>
      <c r="O354" s="2"/>
      <c r="P354" s="2"/>
      <c r="Q354" s="2"/>
      <c r="R354" s="3"/>
      <c r="S354" s="3"/>
      <c r="T354" s="2"/>
      <c r="U354" s="2"/>
      <c r="V354" s="4"/>
      <c r="W354" s="4"/>
    </row>
    <row r="355" spans="1:23" s="5" customFormat="1" ht="15" customHeight="1" x14ac:dyDescent="0.25">
      <c r="A355" s="100"/>
      <c r="B355" s="51" t="s">
        <v>821</v>
      </c>
      <c r="C355" s="104">
        <v>-1360000</v>
      </c>
      <c r="D355" s="56">
        <f t="shared" si="10"/>
        <v>65599390</v>
      </c>
      <c r="E355" s="36" t="s">
        <v>3</v>
      </c>
      <c r="F355" s="68"/>
      <c r="G355" s="65"/>
      <c r="H355" s="65"/>
      <c r="I355" s="65"/>
      <c r="J355" s="65"/>
      <c r="K355" s="65">
        <f t="shared" si="11"/>
        <v>-1360000</v>
      </c>
      <c r="L355" s="2"/>
      <c r="M355" s="2"/>
      <c r="N355" s="2"/>
      <c r="O355" s="2"/>
      <c r="P355" s="2"/>
      <c r="Q355" s="2"/>
      <c r="R355" s="3"/>
      <c r="S355" s="3"/>
      <c r="T355" s="2"/>
      <c r="U355" s="2"/>
      <c r="V355" s="4"/>
      <c r="W355" s="4"/>
    </row>
    <row r="356" spans="1:23" s="5" customFormat="1" ht="15" customHeight="1" x14ac:dyDescent="0.25">
      <c r="A356" s="100"/>
      <c r="B356" s="51" t="s">
        <v>461</v>
      </c>
      <c r="C356" s="104">
        <v>-1079000</v>
      </c>
      <c r="D356" s="56">
        <f t="shared" si="10"/>
        <v>64520390</v>
      </c>
      <c r="E356" s="36" t="s">
        <v>3</v>
      </c>
      <c r="F356" s="68"/>
      <c r="G356" s="65"/>
      <c r="H356" s="65"/>
      <c r="I356" s="65"/>
      <c r="J356" s="65"/>
      <c r="K356" s="65">
        <f t="shared" si="11"/>
        <v>-1079000</v>
      </c>
      <c r="L356" s="2"/>
      <c r="M356" s="2"/>
      <c r="N356" s="2"/>
      <c r="O356" s="2"/>
      <c r="P356" s="2"/>
      <c r="Q356" s="2"/>
      <c r="R356" s="3"/>
      <c r="S356" s="3"/>
      <c r="T356" s="2"/>
      <c r="U356" s="2"/>
      <c r="V356" s="4"/>
      <c r="W356" s="4"/>
    </row>
    <row r="357" spans="1:23" s="5" customFormat="1" ht="15" customHeight="1" x14ac:dyDescent="0.25">
      <c r="A357" s="100"/>
      <c r="B357" s="51" t="s">
        <v>822</v>
      </c>
      <c r="C357" s="104">
        <v>800000</v>
      </c>
      <c r="D357" s="56">
        <f t="shared" si="10"/>
        <v>65320390</v>
      </c>
      <c r="E357" s="36" t="s">
        <v>2</v>
      </c>
      <c r="F357" s="68"/>
      <c r="G357" s="65"/>
      <c r="H357" s="65"/>
      <c r="I357" s="65">
        <f>C357</f>
        <v>800000</v>
      </c>
      <c r="J357" s="65"/>
      <c r="K357" s="65"/>
      <c r="L357" s="2"/>
      <c r="M357" s="2"/>
      <c r="N357" s="2"/>
      <c r="O357" s="2"/>
      <c r="P357" s="2"/>
      <c r="Q357" s="2"/>
      <c r="R357" s="3"/>
      <c r="S357" s="3"/>
      <c r="T357" s="2"/>
      <c r="U357" s="2"/>
      <c r="V357" s="4"/>
      <c r="W357" s="4"/>
    </row>
    <row r="358" spans="1:23" s="5" customFormat="1" ht="15" customHeight="1" x14ac:dyDescent="0.25">
      <c r="A358" s="100"/>
      <c r="B358" s="51" t="s">
        <v>823</v>
      </c>
      <c r="C358" s="104">
        <v>4475000</v>
      </c>
      <c r="D358" s="56">
        <f t="shared" si="10"/>
        <v>69795390</v>
      </c>
      <c r="E358" s="36" t="s">
        <v>233</v>
      </c>
      <c r="F358" s="68">
        <f>C358</f>
        <v>4475000</v>
      </c>
      <c r="G358" s="65"/>
      <c r="H358" s="65"/>
      <c r="I358" s="65"/>
      <c r="J358" s="65"/>
      <c r="K358" s="65"/>
      <c r="L358" s="2"/>
      <c r="M358" s="2"/>
      <c r="N358" s="2"/>
      <c r="O358" s="2"/>
      <c r="P358" s="2"/>
      <c r="Q358" s="2"/>
      <c r="R358" s="3"/>
      <c r="S358" s="3"/>
      <c r="T358" s="2"/>
      <c r="U358" s="2"/>
      <c r="V358" s="4"/>
      <c r="W358" s="4"/>
    </row>
    <row r="359" spans="1:23" s="5" customFormat="1" ht="15" customHeight="1" x14ac:dyDescent="0.25">
      <c r="A359" s="100"/>
      <c r="B359" s="51" t="s">
        <v>824</v>
      </c>
      <c r="C359" s="104">
        <v>1960000</v>
      </c>
      <c r="D359" s="56">
        <f t="shared" si="10"/>
        <v>71755390</v>
      </c>
      <c r="E359" s="36" t="s">
        <v>233</v>
      </c>
      <c r="F359" s="68">
        <f>C359</f>
        <v>1960000</v>
      </c>
      <c r="G359" s="65"/>
      <c r="H359" s="65"/>
      <c r="I359" s="65"/>
      <c r="J359" s="65"/>
      <c r="K359" s="65"/>
      <c r="L359" s="2"/>
      <c r="M359" s="2"/>
      <c r="N359" s="2"/>
      <c r="O359" s="2"/>
      <c r="P359" s="2"/>
      <c r="Q359" s="2"/>
      <c r="R359" s="3"/>
      <c r="S359" s="3"/>
      <c r="T359" s="2"/>
      <c r="U359" s="2"/>
      <c r="V359" s="4"/>
      <c r="W359" s="4"/>
    </row>
    <row r="360" spans="1:23" s="5" customFormat="1" ht="15" customHeight="1" x14ac:dyDescent="0.25">
      <c r="A360" s="100">
        <v>45311</v>
      </c>
      <c r="B360" s="51" t="s">
        <v>166</v>
      </c>
      <c r="C360" s="104">
        <v>-11000</v>
      </c>
      <c r="D360" s="56">
        <f t="shared" si="10"/>
        <v>71744390</v>
      </c>
      <c r="E360" s="36" t="s">
        <v>3</v>
      </c>
      <c r="F360" s="68"/>
      <c r="G360" s="65"/>
      <c r="H360" s="65"/>
      <c r="I360" s="65"/>
      <c r="J360" s="65"/>
      <c r="K360" s="65">
        <f t="shared" si="11"/>
        <v>-11000</v>
      </c>
      <c r="L360" s="2"/>
      <c r="M360" s="2"/>
      <c r="N360" s="2"/>
      <c r="O360" s="2"/>
      <c r="P360" s="2"/>
      <c r="Q360" s="2"/>
      <c r="R360" s="3"/>
      <c r="S360" s="3"/>
      <c r="T360" s="2"/>
      <c r="U360" s="2"/>
      <c r="V360" s="4"/>
      <c r="W360" s="4"/>
    </row>
    <row r="361" spans="1:23" s="5" customFormat="1" ht="15" customHeight="1" x14ac:dyDescent="0.25">
      <c r="B361" s="51" t="s">
        <v>192</v>
      </c>
      <c r="C361" s="104">
        <v>-558000</v>
      </c>
      <c r="D361" s="56">
        <f t="shared" si="10"/>
        <v>71186390</v>
      </c>
      <c r="E361" s="36" t="s">
        <v>3</v>
      </c>
      <c r="F361" s="68"/>
      <c r="G361" s="65"/>
      <c r="H361" s="65"/>
      <c r="I361" s="65"/>
      <c r="J361" s="65"/>
      <c r="K361" s="65">
        <f t="shared" si="11"/>
        <v>-558000</v>
      </c>
      <c r="L361" s="2"/>
      <c r="M361" s="2"/>
      <c r="N361" s="2"/>
      <c r="O361" s="2"/>
      <c r="P361" s="2"/>
      <c r="Q361" s="2"/>
      <c r="R361" s="3"/>
      <c r="S361" s="3"/>
      <c r="T361" s="2"/>
      <c r="U361" s="2"/>
      <c r="V361" s="4"/>
      <c r="W361" s="4"/>
    </row>
    <row r="362" spans="1:23" s="5" customFormat="1" ht="15" customHeight="1" x14ac:dyDescent="0.25">
      <c r="A362" s="100"/>
      <c r="B362" s="51" t="s">
        <v>838</v>
      </c>
      <c r="C362" s="104">
        <v>-385000</v>
      </c>
      <c r="D362" s="56">
        <f t="shared" si="10"/>
        <v>70801390</v>
      </c>
      <c r="E362" s="36" t="s">
        <v>3</v>
      </c>
      <c r="F362" s="68"/>
      <c r="G362" s="65"/>
      <c r="H362" s="65"/>
      <c r="I362" s="65"/>
      <c r="J362" s="65"/>
      <c r="K362" s="65">
        <f t="shared" si="11"/>
        <v>-385000</v>
      </c>
      <c r="L362" s="2"/>
      <c r="M362" s="2"/>
      <c r="N362" s="2"/>
      <c r="O362" s="2"/>
      <c r="P362" s="2"/>
      <c r="Q362" s="2"/>
      <c r="R362" s="3"/>
      <c r="S362" s="3"/>
      <c r="T362" s="2"/>
      <c r="U362" s="2"/>
      <c r="V362" s="4"/>
      <c r="W362" s="4"/>
    </row>
    <row r="363" spans="1:23" s="5" customFormat="1" ht="15" customHeight="1" x14ac:dyDescent="0.25">
      <c r="A363" s="100"/>
      <c r="B363" s="51" t="s">
        <v>839</v>
      </c>
      <c r="C363" s="104">
        <v>-65000</v>
      </c>
      <c r="D363" s="56">
        <f t="shared" si="10"/>
        <v>70736390</v>
      </c>
      <c r="E363" s="36" t="s">
        <v>3</v>
      </c>
      <c r="F363" s="68"/>
      <c r="G363" s="65"/>
      <c r="H363" s="65"/>
      <c r="I363" s="65"/>
      <c r="J363" s="65"/>
      <c r="K363" s="65">
        <f t="shared" si="11"/>
        <v>-65000</v>
      </c>
      <c r="L363" s="2"/>
      <c r="M363" s="2"/>
      <c r="N363" s="2"/>
      <c r="O363" s="2"/>
      <c r="P363" s="2"/>
      <c r="Q363" s="2"/>
      <c r="R363" s="3"/>
      <c r="S363" s="3"/>
      <c r="T363" s="2"/>
      <c r="U363" s="2"/>
      <c r="V363" s="4"/>
      <c r="W363" s="4"/>
    </row>
    <row r="364" spans="1:23" s="5" customFormat="1" ht="15" customHeight="1" x14ac:dyDescent="0.25">
      <c r="A364" s="100"/>
      <c r="B364" s="51" t="s">
        <v>840</v>
      </c>
      <c r="C364" s="104"/>
      <c r="D364" s="56">
        <f t="shared" si="10"/>
        <v>70736390</v>
      </c>
      <c r="E364" s="36" t="s">
        <v>2</v>
      </c>
      <c r="F364" s="68"/>
      <c r="G364" s="65"/>
      <c r="H364" s="65"/>
      <c r="I364" s="65"/>
      <c r="J364" s="65"/>
      <c r="K364" s="65">
        <f t="shared" si="11"/>
        <v>0</v>
      </c>
      <c r="L364" s="2"/>
      <c r="M364" s="2"/>
      <c r="N364" s="2"/>
      <c r="O364" s="2"/>
      <c r="P364" s="2"/>
      <c r="Q364" s="2"/>
      <c r="R364" s="3"/>
      <c r="S364" s="3"/>
      <c r="T364" s="2"/>
      <c r="U364" s="2"/>
      <c r="V364" s="4"/>
      <c r="W364" s="4"/>
    </row>
    <row r="365" spans="1:23" s="5" customFormat="1" ht="15" customHeight="1" x14ac:dyDescent="0.25">
      <c r="A365" s="100"/>
      <c r="B365" s="51" t="s">
        <v>841</v>
      </c>
      <c r="C365" s="104">
        <v>-35000</v>
      </c>
      <c r="D365" s="56">
        <f t="shared" si="10"/>
        <v>70701390</v>
      </c>
      <c r="E365" s="36" t="s">
        <v>3</v>
      </c>
      <c r="F365" s="68"/>
      <c r="G365" s="65"/>
      <c r="H365" s="65"/>
      <c r="I365" s="65"/>
      <c r="J365" s="65"/>
      <c r="K365" s="65">
        <f t="shared" si="11"/>
        <v>-35000</v>
      </c>
      <c r="L365" s="2"/>
      <c r="M365" s="2"/>
      <c r="N365" s="2"/>
      <c r="O365" s="2"/>
      <c r="P365" s="2"/>
      <c r="Q365" s="2"/>
      <c r="R365" s="3"/>
      <c r="S365" s="3"/>
      <c r="T365" s="2"/>
      <c r="U365" s="2"/>
      <c r="V365" s="4"/>
      <c r="W365" s="4"/>
    </row>
    <row r="366" spans="1:23" s="5" customFormat="1" ht="15" customHeight="1" x14ac:dyDescent="0.25">
      <c r="A366" s="100"/>
      <c r="B366" s="51" t="s">
        <v>189</v>
      </c>
      <c r="C366" s="104">
        <v>-423000</v>
      </c>
      <c r="D366" s="56">
        <f t="shared" si="10"/>
        <v>70278390</v>
      </c>
      <c r="E366" s="36" t="s">
        <v>3</v>
      </c>
      <c r="F366" s="68"/>
      <c r="G366" s="65"/>
      <c r="H366" s="65"/>
      <c r="I366" s="65"/>
      <c r="J366" s="65"/>
      <c r="K366" s="65">
        <f t="shared" si="11"/>
        <v>-423000</v>
      </c>
      <c r="L366" s="2"/>
      <c r="M366" s="2"/>
      <c r="N366" s="2"/>
      <c r="O366" s="2"/>
      <c r="P366" s="2"/>
      <c r="Q366" s="2"/>
      <c r="R366" s="3"/>
      <c r="S366" s="3"/>
      <c r="T366" s="2"/>
      <c r="U366" s="2"/>
      <c r="V366" s="4"/>
      <c r="W366" s="4"/>
    </row>
    <row r="367" spans="1:23" s="5" customFormat="1" ht="15" customHeight="1" x14ac:dyDescent="0.25">
      <c r="A367" s="100"/>
      <c r="B367" s="51" t="s">
        <v>200</v>
      </c>
      <c r="C367" s="104">
        <v>-630000</v>
      </c>
      <c r="D367" s="56">
        <f t="shared" si="10"/>
        <v>69648390</v>
      </c>
      <c r="E367" s="36" t="s">
        <v>3</v>
      </c>
      <c r="F367" s="68"/>
      <c r="G367" s="65"/>
      <c r="H367" s="65"/>
      <c r="I367" s="65"/>
      <c r="J367" s="65"/>
      <c r="K367" s="65">
        <f t="shared" si="11"/>
        <v>-630000</v>
      </c>
      <c r="L367" s="2"/>
      <c r="M367" s="2"/>
      <c r="N367" s="2"/>
      <c r="O367" s="2"/>
      <c r="P367" s="2"/>
      <c r="Q367" s="2"/>
      <c r="R367" s="3"/>
      <c r="S367" s="3"/>
      <c r="T367" s="2"/>
      <c r="U367" s="2"/>
      <c r="V367" s="4"/>
      <c r="W367" s="4"/>
    </row>
    <row r="368" spans="1:23" s="5" customFormat="1" ht="15" customHeight="1" x14ac:dyDescent="0.25">
      <c r="A368" s="100"/>
      <c r="B368" s="51" t="s">
        <v>842</v>
      </c>
      <c r="C368" s="104">
        <v>-94500</v>
      </c>
      <c r="D368" s="56">
        <f t="shared" si="10"/>
        <v>69553890</v>
      </c>
      <c r="E368" s="36" t="s">
        <v>3</v>
      </c>
      <c r="F368" s="68"/>
      <c r="G368" s="65"/>
      <c r="H368" s="65"/>
      <c r="I368" s="65"/>
      <c r="J368" s="65"/>
      <c r="K368" s="65">
        <f t="shared" si="11"/>
        <v>-94500</v>
      </c>
      <c r="L368" s="2"/>
      <c r="M368" s="2"/>
      <c r="N368" s="2"/>
      <c r="O368" s="2"/>
      <c r="P368" s="2"/>
      <c r="Q368" s="2"/>
      <c r="R368" s="3"/>
      <c r="S368" s="3"/>
      <c r="T368" s="2"/>
      <c r="U368" s="2"/>
      <c r="V368" s="4"/>
      <c r="W368" s="4"/>
    </row>
    <row r="369" spans="1:23" s="5" customFormat="1" ht="15" customHeight="1" x14ac:dyDescent="0.25">
      <c r="A369" s="100"/>
      <c r="B369" s="51" t="s">
        <v>843</v>
      </c>
      <c r="C369" s="104">
        <v>-162000</v>
      </c>
      <c r="D369" s="56">
        <f t="shared" si="10"/>
        <v>69391890</v>
      </c>
      <c r="E369" s="36" t="s">
        <v>3</v>
      </c>
      <c r="F369" s="68"/>
      <c r="G369" s="65"/>
      <c r="H369" s="65"/>
      <c r="I369" s="65"/>
      <c r="J369" s="65"/>
      <c r="K369" s="65">
        <f t="shared" si="11"/>
        <v>-162000</v>
      </c>
      <c r="L369" s="2"/>
      <c r="M369" s="2"/>
      <c r="N369" s="2"/>
      <c r="O369" s="2"/>
      <c r="P369" s="2"/>
      <c r="Q369" s="2"/>
      <c r="R369" s="3"/>
      <c r="S369" s="3"/>
      <c r="T369" s="2"/>
      <c r="U369" s="2"/>
      <c r="V369" s="4"/>
      <c r="W369" s="4"/>
    </row>
    <row r="370" spans="1:23" s="5" customFormat="1" ht="15" customHeight="1" x14ac:dyDescent="0.25">
      <c r="B370" s="51" t="s">
        <v>241</v>
      </c>
      <c r="C370" s="104">
        <v>-120000</v>
      </c>
      <c r="D370" s="56">
        <f t="shared" si="10"/>
        <v>69271890</v>
      </c>
      <c r="E370" s="36" t="s">
        <v>3</v>
      </c>
      <c r="F370" s="68"/>
      <c r="G370" s="65"/>
      <c r="H370" s="65"/>
      <c r="I370" s="65"/>
      <c r="J370" s="65"/>
      <c r="K370" s="65">
        <f t="shared" si="11"/>
        <v>-120000</v>
      </c>
      <c r="L370" s="2"/>
      <c r="M370" s="2"/>
      <c r="N370" s="2"/>
      <c r="O370" s="2"/>
      <c r="P370" s="2"/>
      <c r="Q370" s="2"/>
      <c r="R370" s="3"/>
      <c r="S370" s="3"/>
      <c r="T370" s="2"/>
      <c r="U370" s="2"/>
      <c r="V370" s="4"/>
      <c r="W370" s="4"/>
    </row>
    <row r="371" spans="1:23" s="5" customFormat="1" ht="15" customHeight="1" x14ac:dyDescent="0.25">
      <c r="A371" s="100"/>
      <c r="B371" s="51" t="s">
        <v>844</v>
      </c>
      <c r="C371" s="104">
        <v>-400000</v>
      </c>
      <c r="D371" s="56">
        <f t="shared" si="10"/>
        <v>68871890</v>
      </c>
      <c r="E371" s="36" t="s">
        <v>3</v>
      </c>
      <c r="F371" s="68"/>
      <c r="G371" s="65"/>
      <c r="H371" s="65"/>
      <c r="I371" s="65"/>
      <c r="J371" s="65"/>
      <c r="K371" s="65">
        <f t="shared" si="11"/>
        <v>-400000</v>
      </c>
      <c r="L371" s="2"/>
      <c r="M371" s="2"/>
      <c r="N371" s="2"/>
      <c r="O371" s="2"/>
      <c r="P371" s="2"/>
      <c r="Q371" s="2"/>
      <c r="R371" s="3"/>
      <c r="S371" s="3"/>
      <c r="T371" s="2"/>
      <c r="U371" s="2"/>
      <c r="V371" s="4"/>
      <c r="W371" s="4"/>
    </row>
    <row r="372" spans="1:23" s="5" customFormat="1" ht="15" customHeight="1" x14ac:dyDescent="0.25">
      <c r="A372" s="100"/>
      <c r="B372" s="51" t="s">
        <v>845</v>
      </c>
      <c r="C372" s="104">
        <v>-200000</v>
      </c>
      <c r="D372" s="56">
        <f t="shared" si="10"/>
        <v>68671890</v>
      </c>
      <c r="E372" s="36" t="s">
        <v>3</v>
      </c>
      <c r="F372" s="68"/>
      <c r="G372" s="65"/>
      <c r="H372" s="65"/>
      <c r="I372" s="65"/>
      <c r="J372" s="65"/>
      <c r="K372" s="65">
        <f t="shared" si="11"/>
        <v>-200000</v>
      </c>
      <c r="L372" s="2"/>
      <c r="M372" s="2"/>
      <c r="N372" s="2"/>
      <c r="O372" s="2"/>
      <c r="P372" s="2"/>
      <c r="Q372" s="2"/>
      <c r="R372" s="3"/>
      <c r="S372" s="3"/>
      <c r="T372" s="2"/>
      <c r="U372" s="2"/>
      <c r="V372" s="4"/>
      <c r="W372" s="4"/>
    </row>
    <row r="373" spans="1:23" s="5" customFormat="1" ht="15" customHeight="1" x14ac:dyDescent="0.25">
      <c r="A373" s="100"/>
      <c r="B373" s="51" t="s">
        <v>846</v>
      </c>
      <c r="C373" s="104">
        <v>-2000000</v>
      </c>
      <c r="D373" s="56">
        <f t="shared" si="10"/>
        <v>66671890</v>
      </c>
      <c r="E373" s="36" t="s">
        <v>3</v>
      </c>
      <c r="F373" s="68"/>
      <c r="G373" s="65"/>
      <c r="H373" s="65"/>
      <c r="I373" s="65"/>
      <c r="J373" s="65"/>
      <c r="K373" s="65">
        <f t="shared" si="11"/>
        <v>-2000000</v>
      </c>
      <c r="L373" s="2"/>
      <c r="M373" s="2"/>
      <c r="N373" s="2"/>
      <c r="O373" s="2"/>
      <c r="P373" s="2"/>
      <c r="Q373" s="2"/>
      <c r="R373" s="3"/>
      <c r="S373" s="3"/>
      <c r="T373" s="2"/>
      <c r="U373" s="2"/>
      <c r="V373" s="4"/>
      <c r="W373" s="4"/>
    </row>
    <row r="374" spans="1:23" s="5" customFormat="1" ht="15" customHeight="1" x14ac:dyDescent="0.25">
      <c r="A374" s="100"/>
      <c r="B374" s="51" t="s">
        <v>461</v>
      </c>
      <c r="C374" s="104">
        <v>-1696000</v>
      </c>
      <c r="D374" s="56">
        <f t="shared" si="10"/>
        <v>64975890</v>
      </c>
      <c r="E374" s="36" t="s">
        <v>3</v>
      </c>
      <c r="F374" s="68"/>
      <c r="G374" s="65"/>
      <c r="H374" s="65"/>
      <c r="I374" s="65"/>
      <c r="J374" s="65"/>
      <c r="K374" s="65">
        <f t="shared" si="11"/>
        <v>-1696000</v>
      </c>
      <c r="L374" s="2"/>
      <c r="M374" s="2"/>
      <c r="N374" s="2"/>
      <c r="O374" s="2"/>
      <c r="P374" s="2"/>
      <c r="Q374" s="2"/>
      <c r="R374" s="3"/>
      <c r="S374" s="3"/>
      <c r="T374" s="2"/>
      <c r="U374" s="2"/>
      <c r="V374" s="4"/>
      <c r="W374" s="4"/>
    </row>
    <row r="375" spans="1:23" s="5" customFormat="1" ht="15" customHeight="1" x14ac:dyDescent="0.25">
      <c r="A375" s="100"/>
      <c r="B375" s="51" t="s">
        <v>190</v>
      </c>
      <c r="C375" s="104">
        <v>-172000</v>
      </c>
      <c r="D375" s="56">
        <f t="shared" si="10"/>
        <v>64803890</v>
      </c>
      <c r="E375" s="36" t="s">
        <v>3</v>
      </c>
      <c r="F375" s="68"/>
      <c r="G375" s="65"/>
      <c r="H375" s="65"/>
      <c r="I375" s="65"/>
      <c r="J375" s="65"/>
      <c r="K375" s="65">
        <f t="shared" si="11"/>
        <v>-172000</v>
      </c>
      <c r="L375" s="2"/>
      <c r="M375" s="2"/>
      <c r="N375" s="2"/>
      <c r="O375" s="2"/>
      <c r="P375" s="2"/>
      <c r="Q375" s="2"/>
      <c r="R375" s="3"/>
      <c r="S375" s="3"/>
      <c r="T375" s="2"/>
      <c r="U375" s="2"/>
      <c r="V375" s="4"/>
      <c r="W375" s="4"/>
    </row>
    <row r="376" spans="1:23" s="5" customFormat="1" ht="15" customHeight="1" x14ac:dyDescent="0.25">
      <c r="A376" s="100"/>
      <c r="B376" s="51" t="s">
        <v>192</v>
      </c>
      <c r="C376" s="104">
        <v>-608000</v>
      </c>
      <c r="D376" s="56">
        <f t="shared" si="10"/>
        <v>64195890</v>
      </c>
      <c r="E376" s="36" t="s">
        <v>3</v>
      </c>
      <c r="F376" s="68"/>
      <c r="G376" s="65"/>
      <c r="H376" s="65"/>
      <c r="I376" s="65"/>
      <c r="J376" s="65"/>
      <c r="K376" s="65">
        <f t="shared" si="11"/>
        <v>-608000</v>
      </c>
      <c r="L376" s="2"/>
      <c r="M376" s="2"/>
      <c r="N376" s="2"/>
      <c r="O376" s="2"/>
      <c r="P376" s="2"/>
      <c r="Q376" s="2"/>
      <c r="R376" s="3"/>
      <c r="S376" s="3"/>
      <c r="T376" s="2"/>
      <c r="U376" s="2"/>
      <c r="V376" s="4"/>
      <c r="W376" s="4"/>
    </row>
    <row r="377" spans="1:23" s="5" customFormat="1" ht="15" customHeight="1" x14ac:dyDescent="0.25">
      <c r="A377" s="100"/>
      <c r="B377" s="51" t="s">
        <v>847</v>
      </c>
      <c r="C377" s="104"/>
      <c r="D377" s="56">
        <f t="shared" si="10"/>
        <v>64195890</v>
      </c>
      <c r="E377" s="36" t="s">
        <v>2</v>
      </c>
      <c r="F377" s="68"/>
      <c r="G377" s="65"/>
      <c r="H377" s="65"/>
      <c r="I377" s="65"/>
      <c r="J377" s="65"/>
      <c r="K377" s="65">
        <f t="shared" si="11"/>
        <v>0</v>
      </c>
      <c r="L377" s="2"/>
      <c r="M377" s="2"/>
      <c r="N377" s="2"/>
      <c r="O377" s="2"/>
      <c r="P377" s="2"/>
      <c r="Q377" s="2"/>
      <c r="R377" s="3"/>
      <c r="S377" s="3"/>
      <c r="T377" s="2"/>
      <c r="U377" s="2"/>
      <c r="V377" s="4"/>
      <c r="W377" s="4"/>
    </row>
    <row r="378" spans="1:23" s="5" customFormat="1" ht="15" customHeight="1" x14ac:dyDescent="0.25">
      <c r="A378" s="100"/>
      <c r="B378" s="51" t="s">
        <v>848</v>
      </c>
      <c r="C378" s="104">
        <v>-75000</v>
      </c>
      <c r="D378" s="56">
        <f t="shared" si="10"/>
        <v>64120890</v>
      </c>
      <c r="E378" s="36" t="s">
        <v>3</v>
      </c>
      <c r="F378" s="68"/>
      <c r="G378" s="65"/>
      <c r="H378" s="65"/>
      <c r="I378" s="65"/>
      <c r="J378" s="65"/>
      <c r="K378" s="65">
        <f t="shared" si="11"/>
        <v>-75000</v>
      </c>
      <c r="L378" s="2"/>
      <c r="M378" s="2"/>
      <c r="N378" s="2"/>
      <c r="O378" s="2"/>
      <c r="P378" s="2"/>
      <c r="Q378" s="2"/>
      <c r="R378" s="3"/>
      <c r="S378" s="3"/>
      <c r="T378" s="2"/>
      <c r="U378" s="2"/>
      <c r="V378" s="4"/>
      <c r="W378" s="4"/>
    </row>
    <row r="379" spans="1:23" s="5" customFormat="1" ht="15" customHeight="1" x14ac:dyDescent="0.25">
      <c r="A379" s="100"/>
      <c r="B379" s="51" t="s">
        <v>849</v>
      </c>
      <c r="C379" s="104"/>
      <c r="D379" s="56">
        <f t="shared" si="10"/>
        <v>64120890</v>
      </c>
      <c r="E379" s="36" t="s">
        <v>233</v>
      </c>
      <c r="F379" s="68"/>
      <c r="G379" s="65"/>
      <c r="H379" s="65"/>
      <c r="I379" s="65"/>
      <c r="J379" s="65"/>
      <c r="K379" s="65">
        <f t="shared" si="11"/>
        <v>0</v>
      </c>
      <c r="L379" s="2"/>
      <c r="M379" s="2"/>
      <c r="N379" s="2"/>
      <c r="O379" s="2"/>
      <c r="P379" s="2"/>
      <c r="Q379" s="2"/>
      <c r="R379" s="3"/>
      <c r="S379" s="3"/>
      <c r="T379" s="2"/>
      <c r="U379" s="2"/>
      <c r="V379" s="4"/>
      <c r="W379" s="4"/>
    </row>
    <row r="380" spans="1:23" s="5" customFormat="1" ht="15" customHeight="1" x14ac:dyDescent="0.25">
      <c r="A380" s="100"/>
      <c r="B380" s="51" t="s">
        <v>18</v>
      </c>
      <c r="C380" s="104">
        <v>130000</v>
      </c>
      <c r="D380" s="56">
        <f t="shared" si="10"/>
        <v>64250890</v>
      </c>
      <c r="E380" s="36" t="s">
        <v>1</v>
      </c>
      <c r="F380" s="68"/>
      <c r="G380" s="65"/>
      <c r="H380" s="65">
        <f>C380</f>
        <v>130000</v>
      </c>
      <c r="I380" s="65"/>
      <c r="J380" s="65"/>
      <c r="K380" s="65"/>
      <c r="L380" s="2"/>
      <c r="M380" s="2"/>
      <c r="N380" s="2"/>
      <c r="O380" s="2"/>
      <c r="P380" s="2"/>
      <c r="Q380" s="2"/>
      <c r="R380" s="3"/>
      <c r="S380" s="3"/>
      <c r="T380" s="2"/>
      <c r="U380" s="2"/>
      <c r="V380" s="4"/>
      <c r="W380" s="4"/>
    </row>
    <row r="381" spans="1:23" s="5" customFormat="1" ht="15" customHeight="1" x14ac:dyDescent="0.25">
      <c r="A381" s="100"/>
      <c r="B381" s="51" t="s">
        <v>850</v>
      </c>
      <c r="C381" s="104">
        <v>440000</v>
      </c>
      <c r="D381" s="56">
        <f t="shared" si="10"/>
        <v>64690890</v>
      </c>
      <c r="E381" s="36" t="s">
        <v>59</v>
      </c>
      <c r="F381" s="68"/>
      <c r="G381" s="65">
        <f>C381</f>
        <v>440000</v>
      </c>
      <c r="H381" s="65"/>
      <c r="I381" s="65"/>
      <c r="J381" s="65"/>
      <c r="K381" s="65"/>
      <c r="L381" s="2"/>
      <c r="M381" s="2"/>
      <c r="N381" s="2"/>
      <c r="O381" s="2"/>
      <c r="P381" s="2"/>
      <c r="Q381" s="2"/>
      <c r="R381" s="3"/>
      <c r="S381" s="3"/>
      <c r="T381" s="2"/>
      <c r="U381" s="2"/>
      <c r="V381" s="4"/>
      <c r="W381" s="4"/>
    </row>
    <row r="382" spans="1:23" s="5" customFormat="1" ht="15" customHeight="1" x14ac:dyDescent="0.25">
      <c r="A382" s="100"/>
      <c r="B382" s="51" t="s">
        <v>851</v>
      </c>
      <c r="C382" s="104">
        <v>920000</v>
      </c>
      <c r="D382" s="56">
        <f t="shared" si="10"/>
        <v>65610890</v>
      </c>
      <c r="E382" s="36" t="s">
        <v>233</v>
      </c>
      <c r="F382" s="68">
        <f>C382</f>
        <v>920000</v>
      </c>
      <c r="G382" s="65"/>
      <c r="H382" s="65"/>
      <c r="I382" s="65"/>
      <c r="J382" s="65"/>
      <c r="K382" s="65"/>
      <c r="L382" s="2"/>
      <c r="M382" s="2"/>
      <c r="N382" s="2"/>
      <c r="O382" s="2"/>
      <c r="P382" s="2"/>
      <c r="Q382" s="2"/>
      <c r="R382" s="3"/>
      <c r="S382" s="3"/>
      <c r="T382" s="2"/>
      <c r="U382" s="2"/>
      <c r="V382" s="4"/>
      <c r="W382" s="4"/>
    </row>
    <row r="383" spans="1:23" s="5" customFormat="1" ht="15" customHeight="1" x14ac:dyDescent="0.25">
      <c r="A383" s="100">
        <v>45312</v>
      </c>
      <c r="B383" s="51" t="s">
        <v>166</v>
      </c>
      <c r="C383" s="104">
        <v>-11000</v>
      </c>
      <c r="D383" s="56">
        <f t="shared" si="10"/>
        <v>65599890</v>
      </c>
      <c r="E383" s="36" t="s">
        <v>3</v>
      </c>
      <c r="F383" s="68"/>
      <c r="G383" s="65"/>
      <c r="H383" s="65"/>
      <c r="I383" s="65"/>
      <c r="J383" s="65"/>
      <c r="K383" s="65">
        <f t="shared" si="11"/>
        <v>-11000</v>
      </c>
      <c r="L383" s="2"/>
      <c r="M383" s="2"/>
      <c r="N383" s="2"/>
      <c r="O383" s="2"/>
      <c r="P383" s="2"/>
      <c r="Q383" s="2"/>
      <c r="R383" s="3"/>
      <c r="S383" s="3"/>
      <c r="T383" s="2"/>
      <c r="U383" s="2"/>
      <c r="V383" s="4"/>
      <c r="W383" s="4"/>
    </row>
    <row r="384" spans="1:23" s="5" customFormat="1" ht="15" customHeight="1" x14ac:dyDescent="0.25">
      <c r="B384" s="51" t="s">
        <v>852</v>
      </c>
      <c r="C384" s="104">
        <v>-70000</v>
      </c>
      <c r="D384" s="56">
        <f t="shared" si="10"/>
        <v>65529890</v>
      </c>
      <c r="E384" s="36" t="s">
        <v>3</v>
      </c>
      <c r="F384" s="68"/>
      <c r="G384" s="65"/>
      <c r="H384" s="65"/>
      <c r="I384" s="65"/>
      <c r="J384" s="65"/>
      <c r="K384" s="65">
        <f t="shared" si="11"/>
        <v>-70000</v>
      </c>
      <c r="L384" s="2"/>
      <c r="M384" s="2"/>
      <c r="N384" s="2"/>
      <c r="O384" s="2"/>
      <c r="P384" s="2"/>
      <c r="Q384" s="2"/>
      <c r="R384" s="3"/>
      <c r="S384" s="3"/>
      <c r="T384" s="2"/>
      <c r="U384" s="2"/>
      <c r="V384" s="4"/>
      <c r="W384" s="4"/>
    </row>
    <row r="385" spans="1:23" s="5" customFormat="1" ht="15" customHeight="1" x14ac:dyDescent="0.25">
      <c r="A385" s="100"/>
      <c r="B385" s="51" t="s">
        <v>295</v>
      </c>
      <c r="C385" s="104">
        <v>-15000</v>
      </c>
      <c r="D385" s="56">
        <f t="shared" si="10"/>
        <v>65514890</v>
      </c>
      <c r="E385" s="36" t="s">
        <v>3</v>
      </c>
      <c r="F385" s="68"/>
      <c r="G385" s="65"/>
      <c r="H385" s="65"/>
      <c r="I385" s="65"/>
      <c r="J385" s="65"/>
      <c r="K385" s="65">
        <f t="shared" si="11"/>
        <v>-15000</v>
      </c>
      <c r="L385" s="2"/>
      <c r="M385" s="2"/>
      <c r="N385" s="2"/>
      <c r="O385" s="2"/>
      <c r="P385" s="2"/>
      <c r="Q385" s="2"/>
      <c r="R385" s="3"/>
      <c r="S385" s="3"/>
      <c r="T385" s="2"/>
      <c r="U385" s="2"/>
      <c r="V385" s="4"/>
      <c r="W385" s="4"/>
    </row>
    <row r="386" spans="1:23" s="5" customFormat="1" ht="15" customHeight="1" x14ac:dyDescent="0.25">
      <c r="A386" s="100"/>
      <c r="B386" s="51" t="s">
        <v>853</v>
      </c>
      <c r="C386" s="104">
        <v>-1687500</v>
      </c>
      <c r="D386" s="56">
        <f t="shared" si="10"/>
        <v>63827390</v>
      </c>
      <c r="E386" s="36" t="s">
        <v>3</v>
      </c>
      <c r="F386" s="68"/>
      <c r="G386" s="65"/>
      <c r="H386" s="65"/>
      <c r="I386" s="65"/>
      <c r="J386" s="65"/>
      <c r="K386" s="65">
        <f t="shared" si="11"/>
        <v>-1687500</v>
      </c>
      <c r="L386" s="2"/>
      <c r="M386" s="2"/>
      <c r="N386" s="2"/>
      <c r="O386" s="2"/>
      <c r="P386" s="2"/>
      <c r="Q386" s="2"/>
      <c r="R386" s="3"/>
      <c r="S386" s="3"/>
      <c r="T386" s="2"/>
      <c r="U386" s="2"/>
      <c r="V386" s="4"/>
      <c r="W386" s="4"/>
    </row>
    <row r="387" spans="1:23" s="5" customFormat="1" ht="15" customHeight="1" x14ac:dyDescent="0.25">
      <c r="A387" s="100"/>
      <c r="B387" s="51" t="s">
        <v>854</v>
      </c>
      <c r="C387" s="104"/>
      <c r="D387" s="56">
        <f t="shared" ref="D387:D450" si="12">SUM(D386,C387)</f>
        <v>63827390</v>
      </c>
      <c r="E387" s="36" t="s">
        <v>2</v>
      </c>
      <c r="F387" s="68"/>
      <c r="G387" s="65"/>
      <c r="H387" s="65"/>
      <c r="I387" s="65"/>
      <c r="J387" s="65"/>
      <c r="K387" s="65">
        <f t="shared" si="11"/>
        <v>0</v>
      </c>
      <c r="L387" s="2"/>
      <c r="M387" s="2"/>
      <c r="N387" s="2"/>
      <c r="O387" s="2"/>
      <c r="P387" s="2"/>
      <c r="Q387" s="2"/>
      <c r="R387" s="3"/>
      <c r="S387" s="3"/>
      <c r="T387" s="2"/>
      <c r="U387" s="2"/>
      <c r="V387" s="4"/>
      <c r="W387" s="4"/>
    </row>
    <row r="388" spans="1:23" s="5" customFormat="1" ht="15" customHeight="1" x14ac:dyDescent="0.25">
      <c r="A388" s="100"/>
      <c r="B388" s="51" t="s">
        <v>855</v>
      </c>
      <c r="C388" s="104">
        <v>-79000</v>
      </c>
      <c r="D388" s="56">
        <f t="shared" si="12"/>
        <v>63748390</v>
      </c>
      <c r="E388" s="36" t="s">
        <v>3</v>
      </c>
      <c r="F388" s="68"/>
      <c r="G388" s="65"/>
      <c r="H388" s="65"/>
      <c r="I388" s="65"/>
      <c r="J388" s="65"/>
      <c r="K388" s="65">
        <f t="shared" ref="K388:K465" si="13">C388</f>
        <v>-79000</v>
      </c>
      <c r="L388" s="2"/>
      <c r="M388" s="2"/>
      <c r="N388" s="2"/>
      <c r="O388" s="2"/>
      <c r="P388" s="2"/>
      <c r="Q388" s="2"/>
      <c r="R388" s="3"/>
      <c r="S388" s="3"/>
      <c r="T388" s="2"/>
      <c r="U388" s="2"/>
      <c r="V388" s="4"/>
      <c r="W388" s="4"/>
    </row>
    <row r="389" spans="1:23" s="5" customFormat="1" ht="15" customHeight="1" x14ac:dyDescent="0.25">
      <c r="A389" s="100"/>
      <c r="B389" s="51" t="s">
        <v>856</v>
      </c>
      <c r="C389" s="104">
        <v>2000000</v>
      </c>
      <c r="D389" s="56">
        <f t="shared" si="12"/>
        <v>65748390</v>
      </c>
      <c r="E389" s="36" t="s">
        <v>2</v>
      </c>
      <c r="F389" s="68"/>
      <c r="G389" s="65"/>
      <c r="H389" s="65"/>
      <c r="I389" s="65">
        <f>C389</f>
        <v>2000000</v>
      </c>
      <c r="J389" s="65"/>
      <c r="K389" s="65"/>
      <c r="L389" s="2"/>
      <c r="M389" s="2"/>
      <c r="N389" s="2"/>
      <c r="O389" s="2"/>
      <c r="P389" s="2"/>
      <c r="Q389" s="2"/>
      <c r="R389" s="3"/>
      <c r="S389" s="3"/>
      <c r="T389" s="2"/>
      <c r="U389" s="2"/>
      <c r="V389" s="4"/>
      <c r="W389" s="4"/>
    </row>
    <row r="390" spans="1:23" s="5" customFormat="1" ht="15" customHeight="1" x14ac:dyDescent="0.25">
      <c r="A390" s="100"/>
      <c r="B390" s="51" t="s">
        <v>857</v>
      </c>
      <c r="C390" s="104">
        <v>-65000</v>
      </c>
      <c r="D390" s="56">
        <f t="shared" si="12"/>
        <v>65683390</v>
      </c>
      <c r="E390" s="36" t="s">
        <v>3</v>
      </c>
      <c r="F390" s="68"/>
      <c r="G390" s="65"/>
      <c r="H390" s="65"/>
      <c r="I390" s="65"/>
      <c r="J390" s="65"/>
      <c r="K390" s="65">
        <f t="shared" si="13"/>
        <v>-65000</v>
      </c>
      <c r="L390" s="2"/>
      <c r="M390" s="2"/>
      <c r="N390" s="2"/>
      <c r="O390" s="2"/>
      <c r="P390" s="2"/>
      <c r="Q390" s="2"/>
      <c r="R390" s="3"/>
      <c r="S390" s="3"/>
      <c r="T390" s="2"/>
      <c r="U390" s="2"/>
      <c r="V390" s="4"/>
      <c r="W390" s="4"/>
    </row>
    <row r="391" spans="1:23" s="5" customFormat="1" ht="15" customHeight="1" x14ac:dyDescent="0.25">
      <c r="A391" s="100"/>
      <c r="B391" s="51" t="s">
        <v>858</v>
      </c>
      <c r="C391" s="104">
        <v>-65000</v>
      </c>
      <c r="D391" s="56">
        <f t="shared" si="12"/>
        <v>65618390</v>
      </c>
      <c r="E391" s="36" t="s">
        <v>3</v>
      </c>
      <c r="F391" s="68"/>
      <c r="G391" s="65"/>
      <c r="H391" s="65"/>
      <c r="I391" s="65"/>
      <c r="J391" s="65"/>
      <c r="K391" s="65">
        <f t="shared" si="13"/>
        <v>-65000</v>
      </c>
      <c r="L391" s="2"/>
      <c r="M391" s="2"/>
      <c r="N391" s="2"/>
      <c r="O391" s="2"/>
      <c r="P391" s="2"/>
      <c r="Q391" s="2"/>
      <c r="R391" s="3"/>
      <c r="S391" s="3"/>
      <c r="T391" s="2"/>
      <c r="U391" s="2"/>
      <c r="V391" s="4"/>
      <c r="W391" s="4"/>
    </row>
    <row r="392" spans="1:23" s="5" customFormat="1" ht="15" customHeight="1" x14ac:dyDescent="0.25">
      <c r="A392" s="100"/>
      <c r="B392" s="51" t="s">
        <v>859</v>
      </c>
      <c r="C392" s="104">
        <v>608000</v>
      </c>
      <c r="D392" s="56">
        <f t="shared" si="12"/>
        <v>66226390</v>
      </c>
      <c r="E392" s="36" t="s">
        <v>1</v>
      </c>
      <c r="F392" s="68"/>
      <c r="G392" s="65"/>
      <c r="H392" s="65">
        <f>C392</f>
        <v>608000</v>
      </c>
      <c r="I392" s="65"/>
      <c r="J392" s="65"/>
      <c r="K392" s="65"/>
      <c r="L392" s="2"/>
      <c r="M392" s="2"/>
      <c r="N392" s="2"/>
      <c r="O392" s="2"/>
      <c r="P392" s="2"/>
      <c r="Q392" s="2"/>
      <c r="R392" s="3"/>
      <c r="S392" s="3"/>
      <c r="T392" s="2"/>
      <c r="U392" s="2"/>
      <c r="V392" s="4"/>
      <c r="W392" s="4"/>
    </row>
    <row r="393" spans="1:23" s="5" customFormat="1" ht="15" customHeight="1" x14ac:dyDescent="0.25">
      <c r="A393" s="100"/>
      <c r="B393" s="51" t="s">
        <v>860</v>
      </c>
      <c r="C393" s="104">
        <v>-160000</v>
      </c>
      <c r="D393" s="56">
        <f t="shared" si="12"/>
        <v>66066390</v>
      </c>
      <c r="E393" s="36" t="s">
        <v>3</v>
      </c>
      <c r="F393" s="68"/>
      <c r="G393" s="65"/>
      <c r="H393" s="65"/>
      <c r="I393" s="65"/>
      <c r="J393" s="65"/>
      <c r="K393" s="65">
        <f t="shared" si="13"/>
        <v>-160000</v>
      </c>
      <c r="L393" s="2"/>
      <c r="M393" s="2"/>
      <c r="N393" s="2"/>
      <c r="O393" s="2"/>
      <c r="P393" s="2"/>
      <c r="Q393" s="2"/>
      <c r="R393" s="3"/>
      <c r="S393" s="3"/>
      <c r="T393" s="2"/>
      <c r="U393" s="2"/>
      <c r="V393" s="4"/>
      <c r="W393" s="4"/>
    </row>
    <row r="394" spans="1:23" s="5" customFormat="1" ht="15" customHeight="1" x14ac:dyDescent="0.25">
      <c r="B394" s="51" t="s">
        <v>18</v>
      </c>
      <c r="C394" s="104">
        <v>70000</v>
      </c>
      <c r="D394" s="56">
        <f t="shared" si="12"/>
        <v>66136390</v>
      </c>
      <c r="E394" s="36" t="s">
        <v>1</v>
      </c>
      <c r="F394" s="68"/>
      <c r="G394" s="65"/>
      <c r="H394" s="65">
        <f>C394</f>
        <v>70000</v>
      </c>
      <c r="I394" s="65"/>
      <c r="J394" s="65"/>
      <c r="K394" s="65"/>
      <c r="L394" s="2"/>
      <c r="M394" s="2"/>
      <c r="N394" s="2"/>
      <c r="O394" s="2"/>
      <c r="P394" s="2"/>
      <c r="Q394" s="2"/>
      <c r="R394" s="3"/>
      <c r="S394" s="3"/>
      <c r="T394" s="2"/>
      <c r="U394" s="2"/>
      <c r="V394" s="4"/>
      <c r="W394" s="4"/>
    </row>
    <row r="395" spans="1:23" s="5" customFormat="1" ht="15" customHeight="1" x14ac:dyDescent="0.25">
      <c r="A395" s="100"/>
      <c r="B395" s="51" t="s">
        <v>861</v>
      </c>
      <c r="C395" s="104">
        <v>-88800</v>
      </c>
      <c r="D395" s="56">
        <f t="shared" si="12"/>
        <v>66047590</v>
      </c>
      <c r="E395" s="36" t="s">
        <v>3</v>
      </c>
      <c r="F395" s="68"/>
      <c r="G395" s="65"/>
      <c r="H395" s="65"/>
      <c r="I395" s="65"/>
      <c r="J395" s="65"/>
      <c r="K395" s="65">
        <f t="shared" si="13"/>
        <v>-88800</v>
      </c>
      <c r="L395" s="2"/>
      <c r="M395" s="2"/>
      <c r="N395" s="2"/>
      <c r="O395" s="2"/>
      <c r="P395" s="2"/>
      <c r="Q395" s="2"/>
      <c r="R395" s="3"/>
      <c r="S395" s="3"/>
      <c r="T395" s="2"/>
      <c r="U395" s="2"/>
      <c r="V395" s="4"/>
      <c r="W395" s="4"/>
    </row>
    <row r="396" spans="1:23" s="5" customFormat="1" ht="15" customHeight="1" x14ac:dyDescent="0.25">
      <c r="A396" s="100">
        <v>45313</v>
      </c>
      <c r="B396" s="51" t="s">
        <v>166</v>
      </c>
      <c r="C396" s="104">
        <v>-11000</v>
      </c>
      <c r="D396" s="56">
        <f t="shared" si="12"/>
        <v>66036590</v>
      </c>
      <c r="E396" s="36" t="s">
        <v>3</v>
      </c>
      <c r="F396" s="68"/>
      <c r="G396" s="65"/>
      <c r="H396" s="65"/>
      <c r="I396" s="65"/>
      <c r="J396" s="65"/>
      <c r="K396" s="65">
        <f t="shared" si="13"/>
        <v>-11000</v>
      </c>
      <c r="L396" s="2"/>
      <c r="M396" s="2"/>
      <c r="N396" s="2"/>
      <c r="O396" s="2"/>
      <c r="P396" s="2"/>
      <c r="Q396" s="2"/>
      <c r="R396" s="3"/>
      <c r="S396" s="3"/>
      <c r="T396" s="2"/>
      <c r="U396" s="2"/>
      <c r="V396" s="4"/>
      <c r="W396" s="4"/>
    </row>
    <row r="397" spans="1:23" s="5" customFormat="1" ht="15" customHeight="1" x14ac:dyDescent="0.25">
      <c r="B397" s="51" t="s">
        <v>887</v>
      </c>
      <c r="C397" s="104">
        <v>-40000</v>
      </c>
      <c r="D397" s="56">
        <f t="shared" si="12"/>
        <v>65996590</v>
      </c>
      <c r="E397" s="36" t="s">
        <v>3</v>
      </c>
      <c r="F397" s="68"/>
      <c r="G397" s="65"/>
      <c r="H397" s="65"/>
      <c r="I397" s="65"/>
      <c r="J397" s="65"/>
      <c r="K397" s="65">
        <f t="shared" si="13"/>
        <v>-40000</v>
      </c>
      <c r="L397" s="2"/>
      <c r="M397" s="2"/>
      <c r="N397" s="2"/>
      <c r="O397" s="2"/>
      <c r="P397" s="2"/>
      <c r="Q397" s="2"/>
      <c r="R397" s="3"/>
      <c r="S397" s="3"/>
      <c r="T397" s="2"/>
      <c r="U397" s="2"/>
      <c r="V397" s="4"/>
      <c r="W397" s="4"/>
    </row>
    <row r="398" spans="1:23" s="5" customFormat="1" ht="15" customHeight="1" x14ac:dyDescent="0.25">
      <c r="A398" s="100"/>
      <c r="B398" s="51" t="s">
        <v>888</v>
      </c>
      <c r="C398" s="104">
        <v>1000000</v>
      </c>
      <c r="D398" s="56">
        <f t="shared" si="12"/>
        <v>66996590</v>
      </c>
      <c r="E398" s="36" t="s">
        <v>2</v>
      </c>
      <c r="F398" s="68"/>
      <c r="G398" s="65"/>
      <c r="H398" s="65"/>
      <c r="I398" s="65">
        <f>C398</f>
        <v>1000000</v>
      </c>
      <c r="J398" s="65"/>
      <c r="K398" s="65"/>
      <c r="L398" s="2"/>
      <c r="M398" s="2"/>
      <c r="N398" s="2"/>
      <c r="O398" s="2"/>
      <c r="P398" s="2"/>
      <c r="Q398" s="2"/>
      <c r="R398" s="3"/>
      <c r="S398" s="3"/>
      <c r="T398" s="2"/>
      <c r="U398" s="2"/>
      <c r="V398" s="4"/>
      <c r="W398" s="4"/>
    </row>
    <row r="399" spans="1:23" s="5" customFormat="1" ht="15" customHeight="1" x14ac:dyDescent="0.25">
      <c r="A399" s="100"/>
      <c r="B399" s="51" t="s">
        <v>889</v>
      </c>
      <c r="C399" s="104">
        <v>-395000</v>
      </c>
      <c r="D399" s="56">
        <f t="shared" si="12"/>
        <v>66601590</v>
      </c>
      <c r="E399" s="36" t="s">
        <v>3</v>
      </c>
      <c r="F399" s="68"/>
      <c r="G399" s="65"/>
      <c r="H399" s="65"/>
      <c r="I399" s="65"/>
      <c r="J399" s="65"/>
      <c r="K399" s="65">
        <f t="shared" si="13"/>
        <v>-395000</v>
      </c>
      <c r="L399" s="2"/>
      <c r="M399" s="2"/>
      <c r="N399" s="2"/>
      <c r="O399" s="2"/>
      <c r="P399" s="2"/>
      <c r="Q399" s="2"/>
      <c r="R399" s="3"/>
      <c r="S399" s="3"/>
      <c r="T399" s="2"/>
      <c r="U399" s="2"/>
      <c r="V399" s="4"/>
      <c r="W399" s="4"/>
    </row>
    <row r="400" spans="1:23" s="5" customFormat="1" ht="15" customHeight="1" x14ac:dyDescent="0.25">
      <c r="A400" s="100"/>
      <c r="B400" s="51" t="s">
        <v>890</v>
      </c>
      <c r="C400" s="104">
        <v>-219000</v>
      </c>
      <c r="D400" s="56">
        <f t="shared" si="12"/>
        <v>66382590</v>
      </c>
      <c r="E400" s="36" t="s">
        <v>3</v>
      </c>
      <c r="F400" s="68"/>
      <c r="G400" s="65"/>
      <c r="H400" s="65"/>
      <c r="I400" s="65"/>
      <c r="J400" s="65"/>
      <c r="K400" s="65">
        <f t="shared" si="13"/>
        <v>-219000</v>
      </c>
      <c r="L400" s="2"/>
      <c r="M400" s="2"/>
      <c r="N400" s="2"/>
      <c r="O400" s="2"/>
      <c r="P400" s="2"/>
      <c r="Q400" s="2"/>
      <c r="R400" s="3"/>
      <c r="S400" s="3"/>
      <c r="T400" s="2"/>
      <c r="U400" s="2"/>
      <c r="V400" s="4"/>
      <c r="W400" s="4"/>
    </row>
    <row r="401" spans="1:23" s="5" customFormat="1" ht="15" customHeight="1" x14ac:dyDescent="0.25">
      <c r="A401" s="100"/>
      <c r="B401" s="51" t="s">
        <v>683</v>
      </c>
      <c r="C401" s="104">
        <v>-1148500</v>
      </c>
      <c r="D401" s="56">
        <f t="shared" si="12"/>
        <v>65234090</v>
      </c>
      <c r="E401" s="36" t="s">
        <v>3</v>
      </c>
      <c r="F401" s="68"/>
      <c r="G401" s="65"/>
      <c r="H401" s="65"/>
      <c r="I401" s="65"/>
      <c r="J401" s="65"/>
      <c r="K401" s="65">
        <f t="shared" si="13"/>
        <v>-1148500</v>
      </c>
      <c r="L401" s="2"/>
      <c r="M401" s="2"/>
      <c r="N401" s="2"/>
      <c r="O401" s="2"/>
      <c r="P401" s="2"/>
      <c r="Q401" s="2"/>
      <c r="R401" s="3"/>
      <c r="S401" s="3"/>
      <c r="T401" s="2"/>
      <c r="U401" s="2"/>
      <c r="V401" s="4"/>
      <c r="W401" s="4"/>
    </row>
    <row r="402" spans="1:23" s="5" customFormat="1" ht="15" customHeight="1" x14ac:dyDescent="0.25">
      <c r="A402" s="100"/>
      <c r="B402" s="51" t="s">
        <v>891</v>
      </c>
      <c r="C402" s="104">
        <v>-50900</v>
      </c>
      <c r="D402" s="56">
        <f t="shared" si="12"/>
        <v>65183190</v>
      </c>
      <c r="E402" s="36" t="s">
        <v>3</v>
      </c>
      <c r="F402" s="68"/>
      <c r="G402" s="65"/>
      <c r="H402" s="65"/>
      <c r="I402" s="65"/>
      <c r="J402" s="65"/>
      <c r="K402" s="65">
        <f t="shared" si="13"/>
        <v>-50900</v>
      </c>
      <c r="L402" s="2"/>
      <c r="M402" s="2"/>
      <c r="N402" s="2"/>
      <c r="O402" s="2"/>
      <c r="P402" s="2"/>
      <c r="Q402" s="2"/>
      <c r="R402" s="3"/>
      <c r="S402" s="3"/>
      <c r="T402" s="2"/>
      <c r="U402" s="2"/>
      <c r="V402" s="4"/>
      <c r="W402" s="4"/>
    </row>
    <row r="403" spans="1:23" s="5" customFormat="1" ht="15" customHeight="1" x14ac:dyDescent="0.25">
      <c r="A403" s="100"/>
      <c r="B403" s="51" t="s">
        <v>494</v>
      </c>
      <c r="C403" s="104">
        <v>-16700</v>
      </c>
      <c r="D403" s="56">
        <f t="shared" si="12"/>
        <v>65166490</v>
      </c>
      <c r="E403" s="36" t="s">
        <v>3</v>
      </c>
      <c r="F403" s="68"/>
      <c r="G403" s="65"/>
      <c r="H403" s="65"/>
      <c r="I403" s="65"/>
      <c r="J403" s="65"/>
      <c r="K403" s="65">
        <f t="shared" si="13"/>
        <v>-16700</v>
      </c>
      <c r="L403" s="2"/>
      <c r="M403" s="2"/>
      <c r="N403" s="2"/>
      <c r="O403" s="2"/>
      <c r="P403" s="2"/>
      <c r="Q403" s="2"/>
      <c r="R403" s="3"/>
      <c r="S403" s="3"/>
      <c r="T403" s="2"/>
      <c r="U403" s="2"/>
      <c r="V403" s="4"/>
      <c r="W403" s="4"/>
    </row>
    <row r="404" spans="1:23" s="5" customFormat="1" ht="15" customHeight="1" x14ac:dyDescent="0.25">
      <c r="A404" s="100"/>
      <c r="B404" s="51" t="s">
        <v>892</v>
      </c>
      <c r="C404" s="104"/>
      <c r="D404" s="56">
        <f t="shared" si="12"/>
        <v>65166490</v>
      </c>
      <c r="E404" s="36" t="s">
        <v>2</v>
      </c>
      <c r="F404" s="68"/>
      <c r="G404" s="65"/>
      <c r="H404" s="65"/>
      <c r="I404" s="65"/>
      <c r="J404" s="65"/>
      <c r="K404" s="65">
        <f t="shared" si="13"/>
        <v>0</v>
      </c>
      <c r="L404" s="2"/>
      <c r="M404" s="2"/>
      <c r="N404" s="2"/>
      <c r="O404" s="2"/>
      <c r="P404" s="2"/>
      <c r="Q404" s="2"/>
      <c r="R404" s="3"/>
      <c r="S404" s="3"/>
      <c r="T404" s="2"/>
      <c r="U404" s="2"/>
      <c r="V404" s="4"/>
      <c r="W404" s="4"/>
    </row>
    <row r="405" spans="1:23" s="5" customFormat="1" ht="15" customHeight="1" x14ac:dyDescent="0.25">
      <c r="A405" s="100"/>
      <c r="B405" s="51" t="s">
        <v>893</v>
      </c>
      <c r="C405" s="104">
        <v>-5300000</v>
      </c>
      <c r="D405" s="56">
        <f t="shared" si="12"/>
        <v>59866490</v>
      </c>
      <c r="E405" s="36" t="s">
        <v>3</v>
      </c>
      <c r="F405" s="68"/>
      <c r="G405" s="65"/>
      <c r="H405" s="65"/>
      <c r="I405" s="65"/>
      <c r="J405" s="65"/>
      <c r="K405" s="65">
        <f t="shared" si="13"/>
        <v>-5300000</v>
      </c>
      <c r="L405" s="2"/>
      <c r="M405" s="2"/>
      <c r="N405" s="2"/>
      <c r="O405" s="2"/>
      <c r="P405" s="2"/>
      <c r="Q405" s="2"/>
      <c r="R405" s="3"/>
      <c r="S405" s="3"/>
      <c r="T405" s="2"/>
      <c r="U405" s="2"/>
      <c r="V405" s="4"/>
      <c r="W405" s="4"/>
    </row>
    <row r="406" spans="1:23" s="5" customFormat="1" ht="15" customHeight="1" x14ac:dyDescent="0.25">
      <c r="A406" s="100"/>
      <c r="B406" s="51" t="s">
        <v>683</v>
      </c>
      <c r="C406" s="104">
        <v>-490500</v>
      </c>
      <c r="D406" s="56">
        <f t="shared" si="12"/>
        <v>59375990</v>
      </c>
      <c r="E406" s="36" t="s">
        <v>3</v>
      </c>
      <c r="F406" s="68"/>
      <c r="G406" s="65"/>
      <c r="H406" s="65"/>
      <c r="I406" s="65"/>
      <c r="J406" s="65"/>
      <c r="K406" s="65">
        <f t="shared" si="13"/>
        <v>-490500</v>
      </c>
      <c r="L406" s="2"/>
      <c r="M406" s="2"/>
      <c r="N406" s="2"/>
      <c r="O406" s="2"/>
      <c r="P406" s="2"/>
      <c r="Q406" s="2"/>
      <c r="R406" s="3"/>
      <c r="S406" s="3"/>
      <c r="T406" s="2"/>
      <c r="U406" s="2"/>
      <c r="V406" s="4"/>
      <c r="W406" s="4"/>
    </row>
    <row r="407" spans="1:23" s="5" customFormat="1" ht="15" customHeight="1" x14ac:dyDescent="0.25">
      <c r="A407" s="100"/>
      <c r="B407" s="51" t="s">
        <v>684</v>
      </c>
      <c r="C407" s="104">
        <v>-259000</v>
      </c>
      <c r="D407" s="56">
        <f t="shared" si="12"/>
        <v>59116990</v>
      </c>
      <c r="E407" s="36" t="s">
        <v>3</v>
      </c>
      <c r="F407" s="68"/>
      <c r="G407" s="65"/>
      <c r="H407" s="65"/>
      <c r="I407" s="65"/>
      <c r="J407" s="65"/>
      <c r="K407" s="65">
        <f t="shared" si="13"/>
        <v>-259000</v>
      </c>
      <c r="L407" s="2"/>
      <c r="M407" s="2"/>
      <c r="N407" s="2"/>
      <c r="O407" s="2"/>
      <c r="P407" s="2"/>
      <c r="Q407" s="2"/>
      <c r="R407" s="3"/>
      <c r="S407" s="3"/>
      <c r="T407" s="2"/>
      <c r="U407" s="2"/>
      <c r="V407" s="4"/>
      <c r="W407" s="4"/>
    </row>
    <row r="408" spans="1:23" s="5" customFormat="1" ht="15" customHeight="1" x14ac:dyDescent="0.25">
      <c r="A408" s="100"/>
      <c r="B408" s="51" t="s">
        <v>894</v>
      </c>
      <c r="C408" s="104">
        <v>-1497800</v>
      </c>
      <c r="D408" s="56">
        <f t="shared" si="12"/>
        <v>57619190</v>
      </c>
      <c r="E408" s="36" t="s">
        <v>3</v>
      </c>
      <c r="F408" s="68"/>
      <c r="G408" s="65"/>
      <c r="H408" s="65"/>
      <c r="I408" s="65"/>
      <c r="J408" s="65"/>
      <c r="K408" s="65">
        <f t="shared" si="13"/>
        <v>-1497800</v>
      </c>
      <c r="L408" s="2"/>
      <c r="M408" s="2"/>
      <c r="N408" s="2"/>
      <c r="O408" s="2"/>
      <c r="P408" s="2"/>
      <c r="Q408" s="2"/>
      <c r="R408" s="3"/>
      <c r="S408" s="3"/>
      <c r="T408" s="2"/>
      <c r="U408" s="2"/>
      <c r="V408" s="4"/>
      <c r="W408" s="4"/>
    </row>
    <row r="409" spans="1:23" s="5" customFormat="1" ht="15" customHeight="1" x14ac:dyDescent="0.25">
      <c r="A409" s="100"/>
      <c r="B409" s="51" t="s">
        <v>895</v>
      </c>
      <c r="C409" s="104">
        <v>-26000</v>
      </c>
      <c r="D409" s="56">
        <f t="shared" si="12"/>
        <v>57593190</v>
      </c>
      <c r="E409" s="36" t="s">
        <v>3</v>
      </c>
      <c r="F409" s="68"/>
      <c r="G409" s="65"/>
      <c r="H409" s="65"/>
      <c r="I409" s="65"/>
      <c r="J409" s="65"/>
      <c r="K409" s="65">
        <f t="shared" si="13"/>
        <v>-26000</v>
      </c>
      <c r="L409" s="2"/>
      <c r="M409" s="2"/>
      <c r="N409" s="2"/>
      <c r="O409" s="2"/>
      <c r="P409" s="2"/>
      <c r="Q409" s="2"/>
      <c r="R409" s="3"/>
      <c r="S409" s="3"/>
      <c r="T409" s="2"/>
      <c r="U409" s="2"/>
      <c r="V409" s="4"/>
      <c r="W409" s="4"/>
    </row>
    <row r="410" spans="1:23" s="5" customFormat="1" ht="15" customHeight="1" x14ac:dyDescent="0.25">
      <c r="A410" s="100"/>
      <c r="B410" s="51" t="s">
        <v>896</v>
      </c>
      <c r="C410" s="104">
        <v>-500000</v>
      </c>
      <c r="D410" s="56">
        <f t="shared" si="12"/>
        <v>57093190</v>
      </c>
      <c r="E410" s="36" t="s">
        <v>3</v>
      </c>
      <c r="F410" s="68"/>
      <c r="G410" s="65"/>
      <c r="H410" s="65"/>
      <c r="I410" s="65"/>
      <c r="J410" s="65"/>
      <c r="K410" s="65">
        <f t="shared" si="13"/>
        <v>-500000</v>
      </c>
      <c r="L410" s="2"/>
      <c r="M410" s="2"/>
      <c r="N410" s="2"/>
      <c r="O410" s="2"/>
      <c r="P410" s="2"/>
      <c r="Q410" s="2"/>
      <c r="R410" s="3"/>
      <c r="S410" s="3"/>
      <c r="T410" s="2"/>
      <c r="U410" s="2"/>
      <c r="V410" s="4"/>
      <c r="W410" s="4"/>
    </row>
    <row r="411" spans="1:23" s="5" customFormat="1" ht="15" customHeight="1" x14ac:dyDescent="0.25">
      <c r="A411" s="100"/>
      <c r="B411" s="51" t="s">
        <v>298</v>
      </c>
      <c r="C411" s="104">
        <v>-350000</v>
      </c>
      <c r="D411" s="56">
        <f t="shared" si="12"/>
        <v>56743190</v>
      </c>
      <c r="E411" s="36" t="s">
        <v>3</v>
      </c>
      <c r="F411" s="68"/>
      <c r="G411" s="65"/>
      <c r="H411" s="65"/>
      <c r="I411" s="65"/>
      <c r="J411" s="65"/>
      <c r="K411" s="65">
        <f t="shared" si="13"/>
        <v>-350000</v>
      </c>
      <c r="L411" s="2"/>
      <c r="M411" s="2"/>
      <c r="N411" s="2"/>
      <c r="O411" s="2"/>
      <c r="P411" s="2"/>
      <c r="Q411" s="2"/>
      <c r="R411" s="3"/>
      <c r="S411" s="3"/>
      <c r="T411" s="2"/>
      <c r="U411" s="2"/>
      <c r="V411" s="4"/>
      <c r="W411" s="4"/>
    </row>
    <row r="412" spans="1:23" s="5" customFormat="1" ht="15" customHeight="1" x14ac:dyDescent="0.25">
      <c r="A412" s="100"/>
      <c r="B412" s="51" t="s">
        <v>812</v>
      </c>
      <c r="C412" s="104">
        <v>-5334500</v>
      </c>
      <c r="D412" s="56">
        <f t="shared" si="12"/>
        <v>51408690</v>
      </c>
      <c r="E412" s="36" t="s">
        <v>3</v>
      </c>
      <c r="F412" s="68"/>
      <c r="G412" s="65"/>
      <c r="H412" s="65"/>
      <c r="I412" s="65"/>
      <c r="J412" s="65"/>
      <c r="K412" s="65">
        <f t="shared" si="13"/>
        <v>-5334500</v>
      </c>
      <c r="L412" s="2"/>
      <c r="M412" s="2"/>
      <c r="N412" s="2"/>
      <c r="O412" s="2"/>
      <c r="P412" s="2"/>
      <c r="Q412" s="2"/>
      <c r="R412" s="3"/>
      <c r="S412" s="3"/>
      <c r="T412" s="2"/>
      <c r="U412" s="2"/>
      <c r="V412" s="4"/>
      <c r="W412" s="4"/>
    </row>
    <row r="413" spans="1:23" s="5" customFormat="1" ht="15" customHeight="1" x14ac:dyDescent="0.25">
      <c r="A413" s="100"/>
      <c r="B413" s="51" t="s">
        <v>897</v>
      </c>
      <c r="C413" s="104">
        <v>500000</v>
      </c>
      <c r="D413" s="56">
        <f t="shared" si="12"/>
        <v>51908690</v>
      </c>
      <c r="E413" s="36" t="s">
        <v>2</v>
      </c>
      <c r="F413" s="68"/>
      <c r="G413" s="65"/>
      <c r="H413" s="65"/>
      <c r="I413" s="65">
        <f>C413</f>
        <v>500000</v>
      </c>
      <c r="J413" s="65"/>
      <c r="K413" s="65"/>
      <c r="L413" s="2"/>
      <c r="M413" s="2"/>
      <c r="N413" s="2"/>
      <c r="O413" s="2"/>
      <c r="P413" s="2"/>
      <c r="Q413" s="2"/>
      <c r="R413" s="3"/>
      <c r="S413" s="3"/>
      <c r="T413" s="2"/>
      <c r="U413" s="2"/>
      <c r="V413" s="4"/>
      <c r="W413" s="4"/>
    </row>
    <row r="414" spans="1:23" s="5" customFormat="1" ht="15" customHeight="1" x14ac:dyDescent="0.25">
      <c r="A414" s="100"/>
      <c r="B414" s="51" t="s">
        <v>898</v>
      </c>
      <c r="C414" s="104">
        <v>-5000000</v>
      </c>
      <c r="D414" s="56">
        <f t="shared" si="12"/>
        <v>46908690</v>
      </c>
      <c r="E414" s="36" t="s">
        <v>3</v>
      </c>
      <c r="F414" s="68"/>
      <c r="G414" s="65"/>
      <c r="H414" s="65"/>
      <c r="I414" s="65"/>
      <c r="J414" s="65"/>
      <c r="K414" s="65">
        <f t="shared" si="13"/>
        <v>-5000000</v>
      </c>
      <c r="L414" s="2"/>
      <c r="M414" s="2"/>
      <c r="N414" s="2"/>
      <c r="O414" s="2"/>
      <c r="P414" s="2"/>
      <c r="Q414" s="2"/>
      <c r="R414" s="3"/>
      <c r="S414" s="3"/>
      <c r="T414" s="2"/>
      <c r="U414" s="2"/>
      <c r="V414" s="4"/>
      <c r="W414" s="4"/>
    </row>
    <row r="415" spans="1:23" s="5" customFormat="1" ht="15" customHeight="1" x14ac:dyDescent="0.25">
      <c r="A415" s="100"/>
      <c r="B415" s="51" t="s">
        <v>899</v>
      </c>
      <c r="C415" s="104">
        <v>40000</v>
      </c>
      <c r="D415" s="56">
        <f t="shared" si="12"/>
        <v>46948690</v>
      </c>
      <c r="E415" s="36" t="s">
        <v>1</v>
      </c>
      <c r="F415" s="68"/>
      <c r="G415" s="65"/>
      <c r="H415" s="65">
        <f>C415</f>
        <v>40000</v>
      </c>
      <c r="I415" s="65"/>
      <c r="J415" s="65"/>
      <c r="K415" s="65"/>
      <c r="L415" s="2"/>
      <c r="M415" s="2"/>
      <c r="N415" s="2"/>
      <c r="O415" s="2"/>
      <c r="P415" s="2"/>
      <c r="Q415" s="2"/>
      <c r="R415" s="3"/>
      <c r="S415" s="3"/>
      <c r="T415" s="2"/>
      <c r="U415" s="2"/>
      <c r="V415" s="4"/>
      <c r="W415" s="4"/>
    </row>
    <row r="416" spans="1:23" s="5" customFormat="1" ht="15" customHeight="1" x14ac:dyDescent="0.25">
      <c r="A416" s="100"/>
      <c r="B416" s="51" t="s">
        <v>900</v>
      </c>
      <c r="C416" s="104"/>
      <c r="D416" s="56">
        <f t="shared" si="12"/>
        <v>46948690</v>
      </c>
      <c r="E416" s="36" t="s">
        <v>59</v>
      </c>
      <c r="F416" s="68"/>
      <c r="G416" s="65"/>
      <c r="H416" s="65"/>
      <c r="I416" s="65"/>
      <c r="J416" s="65"/>
      <c r="K416" s="65">
        <f t="shared" si="13"/>
        <v>0</v>
      </c>
      <c r="L416" s="2"/>
      <c r="M416" s="2"/>
      <c r="N416" s="2"/>
      <c r="O416" s="2"/>
      <c r="P416" s="2"/>
      <c r="Q416" s="2"/>
      <c r="R416" s="3"/>
      <c r="S416" s="3"/>
      <c r="T416" s="2"/>
      <c r="U416" s="2"/>
      <c r="V416" s="4"/>
      <c r="W416" s="4"/>
    </row>
    <row r="417" spans="1:23" s="5" customFormat="1" ht="15" customHeight="1" x14ac:dyDescent="0.25">
      <c r="A417" s="100"/>
      <c r="B417" s="51" t="s">
        <v>461</v>
      </c>
      <c r="C417" s="104">
        <v>-534000</v>
      </c>
      <c r="D417" s="56">
        <f t="shared" si="12"/>
        <v>46414690</v>
      </c>
      <c r="E417" s="36" t="s">
        <v>3</v>
      </c>
      <c r="F417" s="68"/>
      <c r="G417" s="65"/>
      <c r="H417" s="65"/>
      <c r="I417" s="65"/>
      <c r="J417" s="65"/>
      <c r="K417" s="65">
        <f t="shared" si="13"/>
        <v>-534000</v>
      </c>
      <c r="L417" s="2"/>
      <c r="M417" s="2"/>
      <c r="N417" s="2"/>
      <c r="O417" s="2"/>
      <c r="P417" s="2"/>
      <c r="Q417" s="2"/>
      <c r="R417" s="3"/>
      <c r="S417" s="3"/>
      <c r="T417" s="2"/>
      <c r="U417" s="2"/>
      <c r="V417" s="4"/>
      <c r="W417" s="4"/>
    </row>
    <row r="418" spans="1:23" s="5" customFormat="1" ht="15" customHeight="1" x14ac:dyDescent="0.25">
      <c r="A418" s="100">
        <v>45314</v>
      </c>
      <c r="B418" s="51" t="s">
        <v>166</v>
      </c>
      <c r="C418" s="104">
        <v>-11000</v>
      </c>
      <c r="D418" s="56">
        <f t="shared" si="12"/>
        <v>46403690</v>
      </c>
      <c r="E418" s="36" t="s">
        <v>3</v>
      </c>
      <c r="F418" s="68"/>
      <c r="G418" s="65"/>
      <c r="H418" s="65"/>
      <c r="I418" s="65"/>
      <c r="J418" s="65"/>
      <c r="K418" s="65">
        <f t="shared" si="13"/>
        <v>-11000</v>
      </c>
      <c r="L418" s="2"/>
      <c r="M418" s="2"/>
      <c r="N418" s="2"/>
      <c r="O418" s="2"/>
      <c r="P418" s="2"/>
      <c r="Q418" s="2"/>
      <c r="R418" s="3"/>
      <c r="S418" s="3"/>
      <c r="T418" s="2"/>
      <c r="U418" s="2"/>
      <c r="V418" s="4"/>
      <c r="W418" s="4"/>
    </row>
    <row r="419" spans="1:23" s="5" customFormat="1" ht="15" customHeight="1" x14ac:dyDescent="0.25">
      <c r="B419" s="51" t="s">
        <v>887</v>
      </c>
      <c r="C419" s="104">
        <v>-64000</v>
      </c>
      <c r="D419" s="56">
        <f t="shared" si="12"/>
        <v>46339690</v>
      </c>
      <c r="E419" s="36" t="s">
        <v>3</v>
      </c>
      <c r="F419" s="68"/>
      <c r="G419" s="65"/>
      <c r="H419" s="65"/>
      <c r="I419" s="65"/>
      <c r="J419" s="65"/>
      <c r="K419" s="65">
        <f t="shared" si="13"/>
        <v>-64000</v>
      </c>
      <c r="L419" s="2"/>
      <c r="M419" s="2"/>
      <c r="N419" s="2"/>
      <c r="O419" s="2"/>
      <c r="P419" s="2"/>
      <c r="Q419" s="2"/>
      <c r="R419" s="3"/>
      <c r="S419" s="3"/>
      <c r="T419" s="2"/>
      <c r="U419" s="2"/>
      <c r="V419" s="4"/>
      <c r="W419" s="4"/>
    </row>
    <row r="420" spans="1:23" s="5" customFormat="1" ht="15" customHeight="1" x14ac:dyDescent="0.25">
      <c r="A420" s="100"/>
      <c r="B420" s="51" t="s">
        <v>904</v>
      </c>
      <c r="C420" s="104">
        <v>1800000</v>
      </c>
      <c r="D420" s="56">
        <f t="shared" si="12"/>
        <v>48139690</v>
      </c>
      <c r="E420" s="36" t="s">
        <v>2</v>
      </c>
      <c r="F420" s="68"/>
      <c r="G420" s="65"/>
      <c r="H420" s="65"/>
      <c r="I420" s="65">
        <f>C420</f>
        <v>1800000</v>
      </c>
      <c r="J420" s="65"/>
      <c r="K420" s="65"/>
      <c r="L420" s="2"/>
      <c r="M420" s="2"/>
      <c r="N420" s="2"/>
      <c r="O420" s="2"/>
      <c r="P420" s="2"/>
      <c r="Q420" s="2"/>
      <c r="R420" s="3"/>
      <c r="S420" s="3"/>
      <c r="T420" s="2"/>
      <c r="U420" s="2"/>
      <c r="V420" s="4"/>
      <c r="W420" s="4"/>
    </row>
    <row r="421" spans="1:23" s="5" customFormat="1" ht="15" customHeight="1" x14ac:dyDescent="0.25">
      <c r="A421" s="100"/>
      <c r="B421" s="51" t="s">
        <v>464</v>
      </c>
      <c r="C421" s="104">
        <v>-818000</v>
      </c>
      <c r="D421" s="56">
        <f t="shared" si="12"/>
        <v>47321690</v>
      </c>
      <c r="E421" s="36" t="s">
        <v>3</v>
      </c>
      <c r="F421" s="68"/>
      <c r="G421" s="65"/>
      <c r="H421" s="65"/>
      <c r="I421" s="65"/>
      <c r="J421" s="65"/>
      <c r="K421" s="65">
        <f t="shared" si="13"/>
        <v>-818000</v>
      </c>
      <c r="L421" s="2"/>
      <c r="M421" s="2"/>
      <c r="N421" s="2"/>
      <c r="O421" s="2"/>
      <c r="P421" s="2"/>
      <c r="Q421" s="2"/>
      <c r="R421" s="3"/>
      <c r="S421" s="3"/>
      <c r="T421" s="2"/>
      <c r="U421" s="2"/>
      <c r="V421" s="4"/>
      <c r="W421" s="4"/>
    </row>
    <row r="422" spans="1:23" s="5" customFormat="1" ht="15" customHeight="1" x14ac:dyDescent="0.25">
      <c r="A422" s="100"/>
      <c r="B422" s="51" t="s">
        <v>905</v>
      </c>
      <c r="C422" s="104">
        <v>-288000</v>
      </c>
      <c r="D422" s="56">
        <f t="shared" si="12"/>
        <v>47033690</v>
      </c>
      <c r="E422" s="36" t="s">
        <v>3</v>
      </c>
      <c r="F422" s="68"/>
      <c r="G422" s="65"/>
      <c r="H422" s="65"/>
      <c r="I422" s="65"/>
      <c r="J422" s="65"/>
      <c r="K422" s="65">
        <f t="shared" si="13"/>
        <v>-288000</v>
      </c>
      <c r="L422" s="2"/>
      <c r="M422" s="2"/>
      <c r="N422" s="2"/>
      <c r="O422" s="2"/>
      <c r="P422" s="2"/>
      <c r="Q422" s="2"/>
      <c r="R422" s="3"/>
      <c r="S422" s="3"/>
      <c r="T422" s="2"/>
      <c r="U422" s="2"/>
      <c r="V422" s="4"/>
      <c r="W422" s="4"/>
    </row>
    <row r="423" spans="1:23" s="5" customFormat="1" ht="15" customHeight="1" x14ac:dyDescent="0.25">
      <c r="A423" s="100"/>
      <c r="B423" s="51" t="s">
        <v>683</v>
      </c>
      <c r="C423" s="104">
        <v>-582500</v>
      </c>
      <c r="D423" s="56">
        <f t="shared" si="12"/>
        <v>46451190</v>
      </c>
      <c r="E423" s="36" t="s">
        <v>3</v>
      </c>
      <c r="F423" s="68"/>
      <c r="G423" s="65"/>
      <c r="H423" s="65"/>
      <c r="I423" s="65"/>
      <c r="J423" s="65"/>
      <c r="K423" s="65">
        <f t="shared" si="13"/>
        <v>-582500</v>
      </c>
      <c r="L423" s="2"/>
      <c r="M423" s="2"/>
      <c r="N423" s="2"/>
      <c r="O423" s="2"/>
      <c r="P423" s="2"/>
      <c r="Q423" s="2"/>
      <c r="R423" s="3"/>
      <c r="S423" s="3"/>
      <c r="T423" s="2"/>
      <c r="U423" s="2"/>
      <c r="V423" s="4"/>
      <c r="W423" s="4"/>
    </row>
    <row r="424" spans="1:23" s="5" customFormat="1" ht="15" customHeight="1" x14ac:dyDescent="0.25">
      <c r="A424" s="100"/>
      <c r="B424" s="51" t="s">
        <v>684</v>
      </c>
      <c r="C424" s="104">
        <v>-220000</v>
      </c>
      <c r="D424" s="56">
        <f t="shared" si="12"/>
        <v>46231190</v>
      </c>
      <c r="E424" s="36" t="s">
        <v>3</v>
      </c>
      <c r="F424" s="68"/>
      <c r="G424" s="65"/>
      <c r="H424" s="65"/>
      <c r="I424" s="65"/>
      <c r="J424" s="65"/>
      <c r="K424" s="65">
        <f t="shared" si="13"/>
        <v>-220000</v>
      </c>
      <c r="L424" s="2"/>
      <c r="M424" s="2"/>
      <c r="N424" s="2"/>
      <c r="O424" s="2"/>
      <c r="P424" s="2"/>
      <c r="Q424" s="2"/>
      <c r="R424" s="3"/>
      <c r="S424" s="3"/>
      <c r="T424" s="2"/>
      <c r="U424" s="2"/>
      <c r="V424" s="4"/>
      <c r="W424" s="4"/>
    </row>
    <row r="425" spans="1:23" s="5" customFormat="1" ht="15" customHeight="1" x14ac:dyDescent="0.25">
      <c r="A425" s="100"/>
      <c r="B425" s="51" t="s">
        <v>303</v>
      </c>
      <c r="C425" s="104">
        <v>-60000</v>
      </c>
      <c r="D425" s="56">
        <f t="shared" si="12"/>
        <v>46171190</v>
      </c>
      <c r="E425" s="36" t="s">
        <v>3</v>
      </c>
      <c r="F425" s="68"/>
      <c r="G425" s="65"/>
      <c r="H425" s="65"/>
      <c r="I425" s="65"/>
      <c r="J425" s="65"/>
      <c r="K425" s="65">
        <f t="shared" si="13"/>
        <v>-60000</v>
      </c>
      <c r="L425" s="2"/>
      <c r="M425" s="2"/>
      <c r="N425" s="2"/>
      <c r="O425" s="2"/>
      <c r="P425" s="2"/>
      <c r="Q425" s="2"/>
      <c r="R425" s="3"/>
      <c r="S425" s="3"/>
      <c r="T425" s="2"/>
      <c r="U425" s="2"/>
      <c r="V425" s="4"/>
      <c r="W425" s="4"/>
    </row>
    <row r="426" spans="1:23" s="5" customFormat="1" ht="15" customHeight="1" x14ac:dyDescent="0.25">
      <c r="A426" s="100"/>
      <c r="B426" s="51" t="s">
        <v>709</v>
      </c>
      <c r="C426" s="104">
        <v>-51000</v>
      </c>
      <c r="D426" s="56">
        <f t="shared" si="12"/>
        <v>46120190</v>
      </c>
      <c r="E426" s="36" t="s">
        <v>3</v>
      </c>
      <c r="F426" s="68"/>
      <c r="G426" s="65"/>
      <c r="H426" s="65"/>
      <c r="I426" s="65"/>
      <c r="J426" s="65"/>
      <c r="K426" s="65">
        <f t="shared" si="13"/>
        <v>-51000</v>
      </c>
      <c r="L426" s="2"/>
      <c r="M426" s="2"/>
      <c r="N426" s="2"/>
      <c r="O426" s="2"/>
      <c r="P426" s="2"/>
      <c r="Q426" s="2"/>
      <c r="R426" s="3"/>
      <c r="S426" s="3"/>
      <c r="T426" s="2"/>
      <c r="U426" s="2"/>
      <c r="V426" s="4"/>
      <c r="W426" s="4"/>
    </row>
    <row r="427" spans="1:23" s="5" customFormat="1" ht="15" customHeight="1" x14ac:dyDescent="0.25">
      <c r="A427" s="100"/>
      <c r="B427" s="51" t="s">
        <v>906</v>
      </c>
      <c r="C427" s="104"/>
      <c r="D427" s="56">
        <f t="shared" si="12"/>
        <v>46120190</v>
      </c>
      <c r="E427" s="36" t="s">
        <v>2</v>
      </c>
      <c r="F427" s="68"/>
      <c r="G427" s="65"/>
      <c r="H427" s="65"/>
      <c r="I427" s="65"/>
      <c r="J427" s="65"/>
      <c r="K427" s="65">
        <f t="shared" si="13"/>
        <v>0</v>
      </c>
      <c r="L427" s="2"/>
      <c r="M427" s="2"/>
      <c r="N427" s="2"/>
      <c r="O427" s="2"/>
      <c r="P427" s="2"/>
      <c r="Q427" s="2"/>
      <c r="R427" s="3"/>
      <c r="S427" s="3"/>
      <c r="T427" s="2"/>
      <c r="U427" s="2"/>
      <c r="V427" s="4"/>
      <c r="W427" s="4"/>
    </row>
    <row r="428" spans="1:23" s="5" customFormat="1" ht="15" customHeight="1" x14ac:dyDescent="0.25">
      <c r="A428" s="100"/>
      <c r="B428" s="51" t="s">
        <v>812</v>
      </c>
      <c r="C428" s="104">
        <v>-2350000</v>
      </c>
      <c r="D428" s="56">
        <f t="shared" si="12"/>
        <v>43770190</v>
      </c>
      <c r="E428" s="36" t="s">
        <v>3</v>
      </c>
      <c r="F428" s="68"/>
      <c r="G428" s="65"/>
      <c r="H428" s="65"/>
      <c r="I428" s="65"/>
      <c r="J428" s="65"/>
      <c r="K428" s="65">
        <f t="shared" si="13"/>
        <v>-2350000</v>
      </c>
      <c r="L428" s="2"/>
      <c r="M428" s="2"/>
      <c r="N428" s="2"/>
      <c r="O428" s="2"/>
      <c r="P428" s="2"/>
      <c r="Q428" s="2"/>
      <c r="R428" s="3"/>
      <c r="S428" s="3"/>
      <c r="T428" s="2"/>
      <c r="U428" s="2"/>
      <c r="V428" s="4"/>
      <c r="W428" s="4"/>
    </row>
    <row r="429" spans="1:23" s="5" customFormat="1" ht="15" customHeight="1" x14ac:dyDescent="0.25">
      <c r="A429" s="100"/>
      <c r="B429" s="51" t="s">
        <v>907</v>
      </c>
      <c r="C429" s="104">
        <v>1000000</v>
      </c>
      <c r="D429" s="56">
        <f t="shared" si="12"/>
        <v>44770190</v>
      </c>
      <c r="E429" s="36" t="s">
        <v>2</v>
      </c>
      <c r="F429" s="68"/>
      <c r="G429" s="65"/>
      <c r="H429" s="65"/>
      <c r="I429" s="65">
        <f>C429</f>
        <v>1000000</v>
      </c>
      <c r="J429" s="65"/>
      <c r="K429" s="65"/>
      <c r="L429" s="2"/>
      <c r="M429" s="2"/>
      <c r="N429" s="2"/>
      <c r="O429" s="2"/>
      <c r="P429" s="2"/>
      <c r="Q429" s="2"/>
      <c r="R429" s="3"/>
      <c r="S429" s="3"/>
      <c r="T429" s="2"/>
      <c r="U429" s="2"/>
      <c r="V429" s="4"/>
      <c r="W429" s="4"/>
    </row>
    <row r="430" spans="1:23" s="5" customFormat="1" ht="15" customHeight="1" x14ac:dyDescent="0.25">
      <c r="A430" s="100"/>
      <c r="B430" s="51" t="s">
        <v>908</v>
      </c>
      <c r="C430" s="104"/>
      <c r="D430" s="56">
        <f t="shared" si="12"/>
        <v>44770190</v>
      </c>
      <c r="E430" s="36" t="s">
        <v>2</v>
      </c>
      <c r="F430" s="68"/>
      <c r="G430" s="65"/>
      <c r="H430" s="65"/>
      <c r="I430" s="65"/>
      <c r="J430" s="65"/>
      <c r="K430" s="65">
        <f t="shared" si="13"/>
        <v>0</v>
      </c>
      <c r="L430" s="2"/>
      <c r="M430" s="2"/>
      <c r="N430" s="2"/>
      <c r="O430" s="2"/>
      <c r="P430" s="2"/>
      <c r="Q430" s="2"/>
      <c r="R430" s="3"/>
      <c r="S430" s="3"/>
      <c r="T430" s="2"/>
      <c r="U430" s="2"/>
      <c r="V430" s="4"/>
      <c r="W430" s="4"/>
    </row>
    <row r="431" spans="1:23" s="5" customFormat="1" ht="15" customHeight="1" x14ac:dyDescent="0.25">
      <c r="A431" s="100"/>
      <c r="B431" s="51" t="s">
        <v>464</v>
      </c>
      <c r="C431" s="104">
        <v>-1077000</v>
      </c>
      <c r="D431" s="56">
        <f t="shared" si="12"/>
        <v>43693190</v>
      </c>
      <c r="E431" s="36" t="s">
        <v>3</v>
      </c>
      <c r="F431" s="68"/>
      <c r="G431" s="65"/>
      <c r="H431" s="65"/>
      <c r="I431" s="65"/>
      <c r="J431" s="65"/>
      <c r="K431" s="65">
        <f t="shared" si="13"/>
        <v>-1077000</v>
      </c>
      <c r="L431" s="2"/>
      <c r="M431" s="2"/>
      <c r="N431" s="2"/>
      <c r="O431" s="2"/>
      <c r="P431" s="2"/>
      <c r="Q431" s="2"/>
      <c r="R431" s="3"/>
      <c r="S431" s="3"/>
      <c r="T431" s="2"/>
      <c r="U431" s="2"/>
      <c r="V431" s="4"/>
      <c r="W431" s="4"/>
    </row>
    <row r="432" spans="1:23" s="5" customFormat="1" ht="15" customHeight="1" x14ac:dyDescent="0.25">
      <c r="A432" s="100"/>
      <c r="B432" s="51" t="s">
        <v>909</v>
      </c>
      <c r="C432" s="104"/>
      <c r="D432" s="56">
        <f t="shared" si="12"/>
        <v>43693190</v>
      </c>
      <c r="E432" s="36" t="s">
        <v>2</v>
      </c>
      <c r="F432" s="68"/>
      <c r="G432" s="65"/>
      <c r="H432" s="65"/>
      <c r="I432" s="65"/>
      <c r="J432" s="65"/>
      <c r="K432" s="65">
        <f t="shared" si="13"/>
        <v>0</v>
      </c>
      <c r="L432" s="2"/>
      <c r="M432" s="2"/>
      <c r="N432" s="2"/>
      <c r="O432" s="2"/>
      <c r="P432" s="2"/>
      <c r="Q432" s="2"/>
      <c r="R432" s="3"/>
      <c r="S432" s="3"/>
      <c r="T432" s="2"/>
      <c r="U432" s="2"/>
      <c r="V432" s="4"/>
      <c r="W432" s="4"/>
    </row>
    <row r="433" spans="1:23" s="5" customFormat="1" ht="15" customHeight="1" x14ac:dyDescent="0.25">
      <c r="A433" s="100"/>
      <c r="B433" s="51" t="s">
        <v>505</v>
      </c>
      <c r="C433" s="104">
        <v>-75000</v>
      </c>
      <c r="D433" s="56">
        <f t="shared" si="12"/>
        <v>43618190</v>
      </c>
      <c r="E433" s="36" t="s">
        <v>3</v>
      </c>
      <c r="F433" s="68"/>
      <c r="G433" s="65"/>
      <c r="H433" s="65"/>
      <c r="I433" s="65"/>
      <c r="J433" s="65"/>
      <c r="K433" s="65">
        <f t="shared" si="13"/>
        <v>-75000</v>
      </c>
      <c r="L433" s="2"/>
      <c r="M433" s="2"/>
      <c r="N433" s="2"/>
      <c r="O433" s="2"/>
      <c r="P433" s="2"/>
      <c r="Q433" s="2"/>
      <c r="R433" s="3"/>
      <c r="S433" s="3"/>
      <c r="T433" s="2"/>
      <c r="U433" s="2"/>
      <c r="V433" s="4"/>
      <c r="W433" s="4"/>
    </row>
    <row r="434" spans="1:23" s="5" customFormat="1" ht="15" customHeight="1" x14ac:dyDescent="0.25">
      <c r="A434" s="100"/>
      <c r="B434" s="51" t="s">
        <v>910</v>
      </c>
      <c r="C434" s="104">
        <v>2705000</v>
      </c>
      <c r="D434" s="56">
        <f t="shared" si="12"/>
        <v>46323190</v>
      </c>
      <c r="E434" s="36" t="s">
        <v>233</v>
      </c>
      <c r="F434" s="68">
        <f>C434</f>
        <v>2705000</v>
      </c>
      <c r="G434" s="65"/>
      <c r="H434" s="65"/>
      <c r="I434" s="65"/>
      <c r="J434" s="65"/>
      <c r="K434" s="65"/>
      <c r="L434" s="2"/>
      <c r="M434" s="2"/>
      <c r="N434" s="2"/>
      <c r="O434" s="2"/>
      <c r="P434" s="2"/>
      <c r="Q434" s="2"/>
      <c r="R434" s="3"/>
      <c r="S434" s="3"/>
      <c r="T434" s="2"/>
      <c r="U434" s="2"/>
      <c r="V434" s="4"/>
      <c r="W434" s="4"/>
    </row>
    <row r="435" spans="1:23" s="5" customFormat="1" ht="15" customHeight="1" x14ac:dyDescent="0.25">
      <c r="A435" s="100">
        <v>45315</v>
      </c>
      <c r="B435" s="51" t="s">
        <v>166</v>
      </c>
      <c r="C435" s="104">
        <v>-11000</v>
      </c>
      <c r="D435" s="56">
        <f t="shared" si="12"/>
        <v>46312190</v>
      </c>
      <c r="E435" s="36" t="s">
        <v>3</v>
      </c>
      <c r="F435" s="68"/>
      <c r="G435" s="65"/>
      <c r="H435" s="65"/>
      <c r="I435" s="65"/>
      <c r="J435" s="65"/>
      <c r="K435" s="65">
        <f t="shared" si="13"/>
        <v>-11000</v>
      </c>
      <c r="L435" s="2"/>
      <c r="M435" s="2"/>
      <c r="N435" s="2"/>
      <c r="O435" s="2"/>
      <c r="P435" s="2"/>
      <c r="Q435" s="2"/>
      <c r="R435" s="3"/>
      <c r="S435" s="3"/>
      <c r="T435" s="2"/>
      <c r="U435" s="2"/>
      <c r="V435" s="4"/>
      <c r="W435" s="4"/>
    </row>
    <row r="436" spans="1:23" s="5" customFormat="1" ht="15" customHeight="1" x14ac:dyDescent="0.25">
      <c r="B436" s="51" t="s">
        <v>192</v>
      </c>
      <c r="C436" s="104">
        <v>-759500</v>
      </c>
      <c r="D436" s="56">
        <f t="shared" si="12"/>
        <v>45552690</v>
      </c>
      <c r="E436" s="36" t="s">
        <v>3</v>
      </c>
      <c r="F436" s="68"/>
      <c r="G436" s="65"/>
      <c r="H436" s="65"/>
      <c r="I436" s="65"/>
      <c r="J436" s="65"/>
      <c r="K436" s="65">
        <f t="shared" si="13"/>
        <v>-759500</v>
      </c>
      <c r="L436" s="2"/>
      <c r="M436" s="2"/>
      <c r="N436" s="2"/>
      <c r="O436" s="2"/>
      <c r="P436" s="2"/>
      <c r="Q436" s="2"/>
      <c r="R436" s="3"/>
      <c r="S436" s="3"/>
      <c r="T436" s="2"/>
      <c r="U436" s="2"/>
      <c r="V436" s="4"/>
      <c r="W436" s="4"/>
    </row>
    <row r="437" spans="1:23" s="5" customFormat="1" ht="15" customHeight="1" x14ac:dyDescent="0.25">
      <c r="A437" s="100"/>
      <c r="B437" s="51" t="s">
        <v>236</v>
      </c>
      <c r="C437" s="104">
        <v>-797000</v>
      </c>
      <c r="D437" s="56">
        <f t="shared" si="12"/>
        <v>44755690</v>
      </c>
      <c r="E437" s="36" t="s">
        <v>3</v>
      </c>
      <c r="F437" s="68"/>
      <c r="G437" s="65"/>
      <c r="H437" s="65"/>
      <c r="I437" s="65"/>
      <c r="J437" s="65"/>
      <c r="K437" s="65">
        <f t="shared" si="13"/>
        <v>-797000</v>
      </c>
      <c r="L437" s="2"/>
      <c r="M437" s="2"/>
      <c r="N437" s="2"/>
      <c r="O437" s="2"/>
      <c r="P437" s="2"/>
      <c r="Q437" s="2"/>
      <c r="R437" s="3"/>
      <c r="S437" s="3"/>
      <c r="T437" s="2"/>
      <c r="U437" s="2"/>
      <c r="V437" s="4"/>
      <c r="W437" s="4"/>
    </row>
    <row r="438" spans="1:23" s="5" customFormat="1" ht="15" customHeight="1" x14ac:dyDescent="0.25">
      <c r="A438" s="100"/>
      <c r="B438" s="51" t="s">
        <v>924</v>
      </c>
      <c r="C438" s="104">
        <v>1900000</v>
      </c>
      <c r="D438" s="56">
        <f t="shared" si="12"/>
        <v>46655690</v>
      </c>
      <c r="E438" s="36" t="s">
        <v>2</v>
      </c>
      <c r="F438" s="68"/>
      <c r="G438" s="65"/>
      <c r="H438" s="65"/>
      <c r="I438" s="65">
        <f>C438</f>
        <v>1900000</v>
      </c>
      <c r="J438" s="65"/>
      <c r="K438" s="65"/>
      <c r="L438" s="2"/>
      <c r="M438" s="2"/>
      <c r="N438" s="2"/>
      <c r="O438" s="2"/>
      <c r="P438" s="2"/>
      <c r="Q438" s="2"/>
      <c r="R438" s="3"/>
      <c r="S438" s="3"/>
      <c r="T438" s="2"/>
      <c r="U438" s="2"/>
      <c r="V438" s="4"/>
      <c r="W438" s="4"/>
    </row>
    <row r="439" spans="1:23" s="5" customFormat="1" ht="15" customHeight="1" x14ac:dyDescent="0.25">
      <c r="A439" s="100"/>
      <c r="B439" s="51" t="s">
        <v>925</v>
      </c>
      <c r="C439" s="104">
        <v>-62500</v>
      </c>
      <c r="D439" s="56">
        <f t="shared" si="12"/>
        <v>46593190</v>
      </c>
      <c r="E439" s="36" t="s">
        <v>3</v>
      </c>
      <c r="F439" s="68"/>
      <c r="G439" s="65"/>
      <c r="H439" s="65"/>
      <c r="I439" s="65"/>
      <c r="J439" s="65"/>
      <c r="K439" s="65">
        <f t="shared" si="13"/>
        <v>-62500</v>
      </c>
      <c r="L439" s="2"/>
      <c r="M439" s="2"/>
      <c r="N439" s="2"/>
      <c r="O439" s="2"/>
      <c r="P439" s="2"/>
      <c r="Q439" s="2"/>
      <c r="R439" s="3"/>
      <c r="S439" s="3"/>
      <c r="T439" s="2"/>
      <c r="U439" s="2"/>
      <c r="V439" s="4"/>
      <c r="W439" s="4"/>
    </row>
    <row r="440" spans="1:23" s="5" customFormat="1" ht="15" customHeight="1" x14ac:dyDescent="0.25">
      <c r="A440" s="100"/>
      <c r="B440" s="51" t="s">
        <v>189</v>
      </c>
      <c r="C440" s="104">
        <v>-413000</v>
      </c>
      <c r="D440" s="56">
        <f t="shared" si="12"/>
        <v>46180190</v>
      </c>
      <c r="E440" s="36" t="s">
        <v>3</v>
      </c>
      <c r="F440" s="68"/>
      <c r="G440" s="65"/>
      <c r="H440" s="65"/>
      <c r="I440" s="65"/>
      <c r="J440" s="65"/>
      <c r="K440" s="65">
        <f t="shared" si="13"/>
        <v>-413000</v>
      </c>
      <c r="L440" s="2"/>
      <c r="M440" s="2"/>
      <c r="N440" s="2"/>
      <c r="O440" s="2"/>
      <c r="P440" s="2"/>
      <c r="Q440" s="2"/>
      <c r="R440" s="3"/>
      <c r="S440" s="3"/>
      <c r="T440" s="2"/>
      <c r="U440" s="2"/>
      <c r="V440" s="4"/>
      <c r="W440" s="4"/>
    </row>
    <row r="441" spans="1:23" s="5" customFormat="1" ht="15" customHeight="1" x14ac:dyDescent="0.25">
      <c r="A441" s="100"/>
      <c r="B441" s="51" t="s">
        <v>842</v>
      </c>
      <c r="C441" s="104">
        <v>-150000</v>
      </c>
      <c r="D441" s="56">
        <f t="shared" si="12"/>
        <v>46030190</v>
      </c>
      <c r="E441" s="36" t="s">
        <v>3</v>
      </c>
      <c r="F441" s="68"/>
      <c r="G441" s="65"/>
      <c r="H441" s="65"/>
      <c r="I441" s="65"/>
      <c r="J441" s="65"/>
      <c r="K441" s="65">
        <f t="shared" si="13"/>
        <v>-150000</v>
      </c>
      <c r="L441" s="2"/>
      <c r="M441" s="2"/>
      <c r="N441" s="2"/>
      <c r="O441" s="2"/>
      <c r="P441" s="2"/>
      <c r="Q441" s="2"/>
      <c r="R441" s="3"/>
      <c r="S441" s="3"/>
      <c r="T441" s="2"/>
      <c r="U441" s="2"/>
      <c r="V441" s="4"/>
      <c r="W441" s="4"/>
    </row>
    <row r="442" spans="1:23" s="5" customFormat="1" ht="15" customHeight="1" x14ac:dyDescent="0.25">
      <c r="A442" s="100"/>
      <c r="B442" s="51" t="s">
        <v>926</v>
      </c>
      <c r="C442" s="104"/>
      <c r="D442" s="56">
        <f t="shared" si="12"/>
        <v>46030190</v>
      </c>
      <c r="E442" s="36" t="s">
        <v>2</v>
      </c>
      <c r="F442" s="68"/>
      <c r="G442" s="65"/>
      <c r="H442" s="65"/>
      <c r="I442" s="65"/>
      <c r="J442" s="65"/>
      <c r="K442" s="65">
        <f t="shared" si="13"/>
        <v>0</v>
      </c>
      <c r="L442" s="2"/>
      <c r="M442" s="2"/>
      <c r="N442" s="2"/>
      <c r="O442" s="2"/>
      <c r="P442" s="2"/>
      <c r="Q442" s="2"/>
      <c r="R442" s="3"/>
      <c r="S442" s="3"/>
      <c r="T442" s="2"/>
      <c r="U442" s="2"/>
      <c r="V442" s="4"/>
      <c r="W442" s="4"/>
    </row>
    <row r="443" spans="1:23" s="5" customFormat="1" ht="15" customHeight="1" x14ac:dyDescent="0.25">
      <c r="A443" s="100"/>
      <c r="B443" s="51" t="s">
        <v>927</v>
      </c>
      <c r="C443" s="104">
        <v>-750000</v>
      </c>
      <c r="D443" s="56">
        <f t="shared" si="12"/>
        <v>45280190</v>
      </c>
      <c r="E443" s="36" t="s">
        <v>3</v>
      </c>
      <c r="F443" s="68"/>
      <c r="G443" s="65"/>
      <c r="H443" s="65"/>
      <c r="I443" s="65"/>
      <c r="J443" s="65"/>
      <c r="K443" s="65">
        <f t="shared" si="13"/>
        <v>-750000</v>
      </c>
      <c r="L443" s="2"/>
      <c r="M443" s="2"/>
      <c r="N443" s="2"/>
      <c r="O443" s="2"/>
      <c r="P443" s="2"/>
      <c r="Q443" s="2"/>
      <c r="R443" s="3"/>
      <c r="S443" s="3"/>
      <c r="T443" s="2"/>
      <c r="U443" s="2"/>
      <c r="V443" s="4"/>
      <c r="W443" s="4"/>
    </row>
    <row r="444" spans="1:23" s="5" customFormat="1" ht="15" customHeight="1" x14ac:dyDescent="0.25">
      <c r="A444" s="100"/>
      <c r="B444" s="51" t="s">
        <v>928</v>
      </c>
      <c r="C444" s="104"/>
      <c r="D444" s="56">
        <f t="shared" si="12"/>
        <v>45280190</v>
      </c>
      <c r="E444" s="36" t="s">
        <v>2</v>
      </c>
      <c r="F444" s="68"/>
      <c r="G444" s="65"/>
      <c r="H444" s="65"/>
      <c r="I444" s="65"/>
      <c r="J444" s="65"/>
      <c r="K444" s="65">
        <f t="shared" si="13"/>
        <v>0</v>
      </c>
      <c r="L444" s="2"/>
      <c r="M444" s="2"/>
      <c r="N444" s="2"/>
      <c r="O444" s="2"/>
      <c r="P444" s="2"/>
      <c r="Q444" s="2"/>
      <c r="R444" s="3"/>
      <c r="S444" s="3"/>
      <c r="T444" s="2"/>
      <c r="U444" s="2"/>
      <c r="V444" s="4"/>
      <c r="W444" s="4"/>
    </row>
    <row r="445" spans="1:23" s="5" customFormat="1" ht="15" customHeight="1" x14ac:dyDescent="0.25">
      <c r="A445" s="100"/>
      <c r="B445" s="51" t="s">
        <v>190</v>
      </c>
      <c r="C445" s="104">
        <v>-1169000</v>
      </c>
      <c r="D445" s="56">
        <f t="shared" si="12"/>
        <v>44111190</v>
      </c>
      <c r="E445" s="36" t="s">
        <v>3</v>
      </c>
      <c r="F445" s="68"/>
      <c r="G445" s="65"/>
      <c r="H445" s="65"/>
      <c r="I445" s="65"/>
      <c r="J445" s="65"/>
      <c r="K445" s="65">
        <f t="shared" si="13"/>
        <v>-1169000</v>
      </c>
      <c r="L445" s="2"/>
      <c r="M445" s="2"/>
      <c r="N445" s="2"/>
      <c r="O445" s="2"/>
      <c r="P445" s="2"/>
      <c r="Q445" s="2"/>
      <c r="R445" s="3"/>
      <c r="S445" s="3"/>
      <c r="T445" s="2"/>
      <c r="U445" s="2"/>
      <c r="V445" s="4"/>
      <c r="W445" s="4"/>
    </row>
    <row r="446" spans="1:23" s="5" customFormat="1" ht="15" customHeight="1" x14ac:dyDescent="0.25">
      <c r="A446" s="100"/>
      <c r="B446" s="51" t="s">
        <v>556</v>
      </c>
      <c r="C446" s="104">
        <v>-100000</v>
      </c>
      <c r="D446" s="56">
        <f t="shared" si="12"/>
        <v>44011190</v>
      </c>
      <c r="E446" s="36" t="s">
        <v>3</v>
      </c>
      <c r="F446" s="68"/>
      <c r="G446" s="65"/>
      <c r="H446" s="65"/>
      <c r="I446" s="65"/>
      <c r="J446" s="65"/>
      <c r="K446" s="65">
        <f t="shared" si="13"/>
        <v>-100000</v>
      </c>
      <c r="L446" s="2"/>
      <c r="M446" s="2"/>
      <c r="N446" s="2"/>
      <c r="O446" s="2"/>
      <c r="P446" s="2"/>
      <c r="Q446" s="2"/>
      <c r="R446" s="3"/>
      <c r="S446" s="3"/>
      <c r="T446" s="2"/>
      <c r="U446" s="2"/>
      <c r="V446" s="4"/>
      <c r="W446" s="4"/>
    </row>
    <row r="447" spans="1:23" s="5" customFormat="1" ht="15" customHeight="1" x14ac:dyDescent="0.25">
      <c r="A447" s="100"/>
      <c r="B447" s="51" t="s">
        <v>929</v>
      </c>
      <c r="C447" s="104">
        <v>-550000</v>
      </c>
      <c r="D447" s="56">
        <f t="shared" si="12"/>
        <v>43461190</v>
      </c>
      <c r="E447" s="36" t="s">
        <v>3</v>
      </c>
      <c r="F447" s="68"/>
      <c r="G447" s="65"/>
      <c r="H447" s="65"/>
      <c r="I447" s="65"/>
      <c r="J447" s="65"/>
      <c r="K447" s="65">
        <f t="shared" si="13"/>
        <v>-550000</v>
      </c>
      <c r="L447" s="2"/>
      <c r="M447" s="2"/>
      <c r="N447" s="2"/>
      <c r="O447" s="2"/>
      <c r="P447" s="2"/>
      <c r="Q447" s="2"/>
      <c r="R447" s="3"/>
      <c r="S447" s="3"/>
      <c r="T447" s="2"/>
      <c r="U447" s="2"/>
      <c r="V447" s="4"/>
      <c r="W447" s="4"/>
    </row>
    <row r="448" spans="1:23" s="5" customFormat="1" ht="15" customHeight="1" x14ac:dyDescent="0.25">
      <c r="A448" s="100"/>
      <c r="B448" s="51" t="s">
        <v>930</v>
      </c>
      <c r="C448" s="104">
        <v>-697500</v>
      </c>
      <c r="D448" s="56">
        <f t="shared" si="12"/>
        <v>42763690</v>
      </c>
      <c r="E448" s="36" t="s">
        <v>3</v>
      </c>
      <c r="F448" s="68"/>
      <c r="G448" s="65"/>
      <c r="H448" s="65"/>
      <c r="I448" s="65"/>
      <c r="J448" s="65"/>
      <c r="K448" s="65">
        <f t="shared" si="13"/>
        <v>-697500</v>
      </c>
      <c r="L448" s="2"/>
      <c r="M448" s="2"/>
      <c r="N448" s="2"/>
      <c r="O448" s="2"/>
      <c r="P448" s="2"/>
      <c r="Q448" s="2"/>
      <c r="R448" s="3"/>
      <c r="S448" s="3"/>
      <c r="T448" s="2"/>
      <c r="U448" s="2"/>
      <c r="V448" s="4"/>
      <c r="W448" s="4"/>
    </row>
    <row r="449" spans="1:23" s="5" customFormat="1" ht="15" customHeight="1" x14ac:dyDescent="0.25">
      <c r="A449" s="100"/>
      <c r="B449" s="51" t="s">
        <v>931</v>
      </c>
      <c r="C449" s="104">
        <v>5950000</v>
      </c>
      <c r="D449" s="56">
        <f t="shared" si="12"/>
        <v>48713690</v>
      </c>
      <c r="E449" s="36" t="s">
        <v>233</v>
      </c>
      <c r="F449" s="68">
        <f>C449</f>
        <v>5950000</v>
      </c>
      <c r="G449" s="65"/>
      <c r="H449" s="65"/>
      <c r="I449" s="65"/>
      <c r="J449" s="65"/>
      <c r="K449" s="65"/>
      <c r="L449" s="2"/>
      <c r="M449" s="2"/>
      <c r="N449" s="2"/>
      <c r="O449" s="2"/>
      <c r="P449" s="2"/>
      <c r="Q449" s="2"/>
      <c r="R449" s="3"/>
      <c r="S449" s="3"/>
      <c r="T449" s="2"/>
      <c r="U449" s="2"/>
      <c r="V449" s="4"/>
      <c r="W449" s="4"/>
    </row>
    <row r="450" spans="1:23" s="5" customFormat="1" ht="15" customHeight="1" x14ac:dyDescent="0.25">
      <c r="A450" s="100">
        <v>45316</v>
      </c>
      <c r="B450" s="51" t="s">
        <v>166</v>
      </c>
      <c r="C450" s="104">
        <v>-11000</v>
      </c>
      <c r="D450" s="56">
        <f t="shared" si="12"/>
        <v>48702690</v>
      </c>
      <c r="E450" s="36" t="s">
        <v>3</v>
      </c>
      <c r="F450" s="68"/>
      <c r="G450" s="65"/>
      <c r="H450" s="65"/>
      <c r="I450" s="65"/>
      <c r="J450" s="65"/>
      <c r="K450" s="65">
        <f t="shared" si="13"/>
        <v>-11000</v>
      </c>
      <c r="L450" s="2"/>
      <c r="M450" s="2"/>
      <c r="N450" s="2"/>
      <c r="O450" s="2"/>
      <c r="P450" s="2"/>
      <c r="Q450" s="2"/>
      <c r="R450" s="3"/>
      <c r="S450" s="3"/>
      <c r="T450" s="2"/>
      <c r="U450" s="2"/>
      <c r="V450" s="4"/>
      <c r="W450" s="4"/>
    </row>
    <row r="451" spans="1:23" s="5" customFormat="1" ht="15" customHeight="1" x14ac:dyDescent="0.25">
      <c r="A451" s="100"/>
      <c r="B451" s="51" t="s">
        <v>270</v>
      </c>
      <c r="C451" s="104">
        <v>-487500</v>
      </c>
      <c r="D451" s="56">
        <f t="shared" ref="D451:D514" si="14">SUM(D450,C451)</f>
        <v>48215190</v>
      </c>
      <c r="E451" s="36" t="s">
        <v>3</v>
      </c>
      <c r="F451" s="68"/>
      <c r="G451" s="65"/>
      <c r="H451" s="65"/>
      <c r="I451" s="65"/>
      <c r="J451" s="65"/>
      <c r="K451" s="65">
        <f t="shared" si="13"/>
        <v>-487500</v>
      </c>
      <c r="L451" s="2"/>
      <c r="M451" s="2"/>
      <c r="N451" s="2"/>
      <c r="O451" s="2"/>
      <c r="P451" s="2"/>
      <c r="Q451" s="2"/>
      <c r="R451" s="3"/>
      <c r="S451" s="3"/>
      <c r="T451" s="2"/>
      <c r="U451" s="2"/>
      <c r="V451" s="4"/>
      <c r="W451" s="4"/>
    </row>
    <row r="452" spans="1:23" s="5" customFormat="1" ht="15" customHeight="1" x14ac:dyDescent="0.25">
      <c r="A452" s="100"/>
      <c r="B452" s="51" t="s">
        <v>938</v>
      </c>
      <c r="C452" s="104">
        <v>-280000</v>
      </c>
      <c r="D452" s="56">
        <f t="shared" si="14"/>
        <v>47935190</v>
      </c>
      <c r="E452" s="36" t="s">
        <v>3</v>
      </c>
      <c r="F452" s="68"/>
      <c r="G452" s="65"/>
      <c r="H452" s="65"/>
      <c r="I452" s="65"/>
      <c r="J452" s="65"/>
      <c r="K452" s="65">
        <f t="shared" si="13"/>
        <v>-280000</v>
      </c>
      <c r="L452" s="2"/>
      <c r="M452" s="2"/>
      <c r="N452" s="2"/>
      <c r="O452" s="2"/>
      <c r="P452" s="2"/>
      <c r="Q452" s="2"/>
      <c r="R452" s="3"/>
      <c r="S452" s="3"/>
      <c r="T452" s="2"/>
      <c r="U452" s="2"/>
      <c r="V452" s="4"/>
      <c r="W452" s="4"/>
    </row>
    <row r="453" spans="1:23" s="5" customFormat="1" ht="15" customHeight="1" x14ac:dyDescent="0.25">
      <c r="A453" s="100"/>
      <c r="B453" s="51" t="s">
        <v>939</v>
      </c>
      <c r="C453" s="104">
        <v>-200000</v>
      </c>
      <c r="D453" s="56">
        <f t="shared" si="14"/>
        <v>47735190</v>
      </c>
      <c r="E453" s="36" t="s">
        <v>3</v>
      </c>
      <c r="F453" s="68"/>
      <c r="G453" s="65"/>
      <c r="H453" s="65"/>
      <c r="I453" s="65"/>
      <c r="J453" s="65"/>
      <c r="K453" s="65">
        <f t="shared" si="13"/>
        <v>-200000</v>
      </c>
      <c r="L453" s="2"/>
      <c r="M453" s="2"/>
      <c r="N453" s="2"/>
      <c r="O453" s="2"/>
      <c r="P453" s="2"/>
      <c r="Q453" s="2"/>
      <c r="R453" s="3"/>
      <c r="S453" s="3"/>
      <c r="T453" s="2"/>
      <c r="U453" s="2"/>
      <c r="V453" s="4"/>
      <c r="W453" s="4"/>
    </row>
    <row r="454" spans="1:23" s="5" customFormat="1" ht="15" customHeight="1" x14ac:dyDescent="0.25">
      <c r="A454" s="100"/>
      <c r="B454" s="51" t="s">
        <v>940</v>
      </c>
      <c r="C454" s="104">
        <v>-65000</v>
      </c>
      <c r="D454" s="56">
        <f t="shared" si="14"/>
        <v>47670190</v>
      </c>
      <c r="E454" s="36" t="s">
        <v>3</v>
      </c>
      <c r="F454" s="68"/>
      <c r="G454" s="65"/>
      <c r="H454" s="65"/>
      <c r="I454" s="65"/>
      <c r="J454" s="65"/>
      <c r="K454" s="65">
        <f t="shared" si="13"/>
        <v>-65000</v>
      </c>
      <c r="L454" s="2"/>
      <c r="M454" s="2"/>
      <c r="N454" s="2"/>
      <c r="O454" s="2"/>
      <c r="P454" s="2"/>
      <c r="Q454" s="2"/>
      <c r="R454" s="3"/>
      <c r="S454" s="3"/>
      <c r="T454" s="2"/>
      <c r="U454" s="2"/>
      <c r="V454" s="4"/>
      <c r="W454" s="4"/>
    </row>
    <row r="455" spans="1:23" s="5" customFormat="1" ht="15" customHeight="1" x14ac:dyDescent="0.25">
      <c r="A455" s="100"/>
      <c r="B455" s="51" t="s">
        <v>941</v>
      </c>
      <c r="C455" s="104">
        <v>-214000</v>
      </c>
      <c r="D455" s="56">
        <f t="shared" si="14"/>
        <v>47456190</v>
      </c>
      <c r="E455" s="36" t="s">
        <v>3</v>
      </c>
      <c r="F455" s="68"/>
      <c r="G455" s="65"/>
      <c r="H455" s="65"/>
      <c r="I455" s="65"/>
      <c r="J455" s="65"/>
      <c r="K455" s="65">
        <f t="shared" si="13"/>
        <v>-214000</v>
      </c>
      <c r="L455" s="2"/>
      <c r="M455" s="2"/>
      <c r="N455" s="2"/>
      <c r="O455" s="2"/>
      <c r="P455" s="2"/>
      <c r="Q455" s="2"/>
      <c r="R455" s="3"/>
      <c r="S455" s="3"/>
      <c r="T455" s="2"/>
      <c r="U455" s="2"/>
      <c r="V455" s="4"/>
      <c r="W455" s="4"/>
    </row>
    <row r="456" spans="1:23" s="5" customFormat="1" ht="15" customHeight="1" x14ac:dyDescent="0.25">
      <c r="A456" s="100"/>
      <c r="B456" s="51" t="s">
        <v>565</v>
      </c>
      <c r="C456" s="104">
        <v>-340000</v>
      </c>
      <c r="D456" s="56">
        <f t="shared" si="14"/>
        <v>47116190</v>
      </c>
      <c r="E456" s="36" t="s">
        <v>3</v>
      </c>
      <c r="F456" s="68"/>
      <c r="G456" s="65"/>
      <c r="H456" s="65"/>
      <c r="I456" s="65"/>
      <c r="J456" s="65"/>
      <c r="K456" s="65">
        <f t="shared" si="13"/>
        <v>-340000</v>
      </c>
      <c r="L456" s="2"/>
      <c r="M456" s="2"/>
      <c r="N456" s="2"/>
      <c r="O456" s="2"/>
      <c r="P456" s="2"/>
      <c r="Q456" s="2"/>
      <c r="R456" s="3"/>
      <c r="S456" s="3"/>
      <c r="T456" s="2"/>
      <c r="U456" s="2"/>
      <c r="V456" s="4"/>
      <c r="W456" s="4"/>
    </row>
    <row r="457" spans="1:23" s="5" customFormat="1" ht="15" customHeight="1" x14ac:dyDescent="0.25">
      <c r="A457" s="100"/>
      <c r="B457" s="51" t="s">
        <v>942</v>
      </c>
      <c r="C457" s="104">
        <v>-110000</v>
      </c>
      <c r="D457" s="56">
        <f t="shared" si="14"/>
        <v>47006190</v>
      </c>
      <c r="E457" s="36" t="s">
        <v>3</v>
      </c>
      <c r="F457" s="68"/>
      <c r="G457" s="65"/>
      <c r="H457" s="65"/>
      <c r="I457" s="65"/>
      <c r="J457" s="65"/>
      <c r="K457" s="65">
        <f t="shared" si="13"/>
        <v>-110000</v>
      </c>
      <c r="L457" s="2"/>
      <c r="M457" s="2"/>
      <c r="N457" s="2"/>
      <c r="O457" s="2"/>
      <c r="P457" s="2"/>
      <c r="Q457" s="2"/>
      <c r="R457" s="3"/>
      <c r="S457" s="3"/>
      <c r="T457" s="2"/>
      <c r="U457" s="2"/>
      <c r="V457" s="4"/>
      <c r="W457" s="4"/>
    </row>
    <row r="458" spans="1:23" s="5" customFormat="1" ht="15" customHeight="1" x14ac:dyDescent="0.25">
      <c r="A458" s="100"/>
      <c r="B458" s="51" t="s">
        <v>943</v>
      </c>
      <c r="C458" s="104">
        <v>-1029000</v>
      </c>
      <c r="D458" s="56">
        <f t="shared" si="14"/>
        <v>45977190</v>
      </c>
      <c r="E458" s="36" t="s">
        <v>3</v>
      </c>
      <c r="F458" s="68"/>
      <c r="G458" s="65"/>
      <c r="H458" s="65"/>
      <c r="I458" s="65"/>
      <c r="J458" s="65"/>
      <c r="K458" s="65">
        <f t="shared" si="13"/>
        <v>-1029000</v>
      </c>
      <c r="L458" s="2"/>
      <c r="M458" s="2"/>
      <c r="N458" s="2"/>
      <c r="O458" s="2"/>
      <c r="P458" s="2"/>
      <c r="Q458" s="2"/>
      <c r="R458" s="3"/>
      <c r="S458" s="3"/>
      <c r="T458" s="2"/>
      <c r="U458" s="2"/>
      <c r="V458" s="4"/>
      <c r="W458" s="4"/>
    </row>
    <row r="459" spans="1:23" s="5" customFormat="1" ht="15" customHeight="1" x14ac:dyDescent="0.25">
      <c r="A459" s="100"/>
      <c r="B459" s="51" t="s">
        <v>944</v>
      </c>
      <c r="C459" s="104">
        <v>-750000</v>
      </c>
      <c r="D459" s="56">
        <f t="shared" si="14"/>
        <v>45227190</v>
      </c>
      <c r="E459" s="36" t="s">
        <v>3</v>
      </c>
      <c r="F459" s="68"/>
      <c r="G459" s="65"/>
      <c r="H459" s="65"/>
      <c r="I459" s="65"/>
      <c r="J459" s="65"/>
      <c r="K459" s="65">
        <f t="shared" si="13"/>
        <v>-750000</v>
      </c>
      <c r="L459" s="2"/>
      <c r="M459" s="2"/>
      <c r="N459" s="2"/>
      <c r="O459" s="2"/>
      <c r="P459" s="2"/>
      <c r="Q459" s="2"/>
      <c r="R459" s="3"/>
      <c r="S459" s="3"/>
      <c r="T459" s="2"/>
      <c r="U459" s="2"/>
      <c r="V459" s="4"/>
      <c r="W459" s="4"/>
    </row>
    <row r="460" spans="1:23" s="5" customFormat="1" ht="15" customHeight="1" x14ac:dyDescent="0.25">
      <c r="A460" s="100"/>
      <c r="B460" s="51" t="s">
        <v>945</v>
      </c>
      <c r="C460" s="104">
        <v>-125000</v>
      </c>
      <c r="D460" s="56">
        <f t="shared" si="14"/>
        <v>45102190</v>
      </c>
      <c r="E460" s="36" t="s">
        <v>3</v>
      </c>
      <c r="F460" s="68"/>
      <c r="G460" s="65"/>
      <c r="H460" s="65"/>
      <c r="I460" s="65"/>
      <c r="J460" s="65"/>
      <c r="K460" s="65">
        <f t="shared" si="13"/>
        <v>-125000</v>
      </c>
      <c r="L460" s="2"/>
      <c r="M460" s="2"/>
      <c r="N460" s="2"/>
      <c r="O460" s="2"/>
      <c r="P460" s="2"/>
      <c r="Q460" s="2"/>
      <c r="R460" s="3"/>
      <c r="S460" s="3"/>
      <c r="T460" s="2"/>
      <c r="U460" s="2"/>
      <c r="V460" s="4"/>
      <c r="W460" s="4"/>
    </row>
    <row r="461" spans="1:23" s="5" customFormat="1" ht="15" customHeight="1" x14ac:dyDescent="0.25">
      <c r="A461" s="100"/>
      <c r="B461" s="51" t="s">
        <v>946</v>
      </c>
      <c r="C461" s="104">
        <v>-1000000</v>
      </c>
      <c r="D461" s="56">
        <f t="shared" si="14"/>
        <v>44102190</v>
      </c>
      <c r="E461" s="36" t="s">
        <v>237</v>
      </c>
      <c r="F461" s="68"/>
      <c r="G461" s="65"/>
      <c r="H461" s="65"/>
      <c r="I461" s="65"/>
      <c r="J461" s="65">
        <f>C461</f>
        <v>-1000000</v>
      </c>
      <c r="K461" s="65"/>
      <c r="L461" s="2"/>
      <c r="M461" s="2"/>
      <c r="N461" s="2"/>
      <c r="O461" s="2"/>
      <c r="P461" s="2"/>
      <c r="Q461" s="2"/>
      <c r="R461" s="3"/>
      <c r="S461" s="3"/>
      <c r="T461" s="2"/>
      <c r="U461" s="2"/>
      <c r="V461" s="4"/>
      <c r="W461" s="4"/>
    </row>
    <row r="462" spans="1:23" s="5" customFormat="1" ht="15" customHeight="1" x14ac:dyDescent="0.25">
      <c r="A462" s="100"/>
      <c r="B462" s="51" t="s">
        <v>561</v>
      </c>
      <c r="C462" s="104">
        <v>-179500</v>
      </c>
      <c r="D462" s="56">
        <f t="shared" si="14"/>
        <v>43922690</v>
      </c>
      <c r="E462" s="36" t="s">
        <v>3</v>
      </c>
      <c r="F462" s="68"/>
      <c r="G462" s="65"/>
      <c r="H462" s="65"/>
      <c r="I462" s="65"/>
      <c r="J462" s="65"/>
      <c r="K462" s="65">
        <f t="shared" si="13"/>
        <v>-179500</v>
      </c>
      <c r="L462" s="2"/>
      <c r="M462" s="2"/>
      <c r="N462" s="2"/>
      <c r="O462" s="2"/>
      <c r="P462" s="2"/>
      <c r="Q462" s="2"/>
      <c r="R462" s="3"/>
      <c r="S462" s="3"/>
      <c r="T462" s="2"/>
      <c r="U462" s="2"/>
      <c r="V462" s="4"/>
      <c r="W462" s="4"/>
    </row>
    <row r="463" spans="1:23" s="5" customFormat="1" ht="15" customHeight="1" x14ac:dyDescent="0.25">
      <c r="A463" s="100"/>
      <c r="B463" s="51" t="s">
        <v>947</v>
      </c>
      <c r="C463" s="104">
        <v>-925000</v>
      </c>
      <c r="D463" s="56">
        <f t="shared" si="14"/>
        <v>42997690</v>
      </c>
      <c r="E463" s="36" t="s">
        <v>3</v>
      </c>
      <c r="F463" s="68"/>
      <c r="G463" s="65"/>
      <c r="H463" s="65"/>
      <c r="I463" s="65"/>
      <c r="J463" s="65"/>
      <c r="K463" s="65">
        <f t="shared" si="13"/>
        <v>-925000</v>
      </c>
      <c r="L463" s="2"/>
      <c r="M463" s="2"/>
      <c r="N463" s="2"/>
      <c r="O463" s="2"/>
      <c r="P463" s="2"/>
      <c r="Q463" s="2"/>
      <c r="R463" s="3"/>
      <c r="S463" s="3"/>
      <c r="T463" s="2"/>
      <c r="U463" s="2"/>
      <c r="V463" s="4"/>
      <c r="W463" s="4"/>
    </row>
    <row r="464" spans="1:23" s="5" customFormat="1" ht="15" customHeight="1" x14ac:dyDescent="0.25">
      <c r="A464" s="100"/>
      <c r="B464" s="51" t="s">
        <v>948</v>
      </c>
      <c r="C464" s="104"/>
      <c r="D464" s="56">
        <f t="shared" si="14"/>
        <v>42997690</v>
      </c>
      <c r="E464" s="36" t="s">
        <v>2</v>
      </c>
      <c r="F464" s="68"/>
      <c r="G464" s="65"/>
      <c r="H464" s="65"/>
      <c r="I464" s="65"/>
      <c r="J464" s="65"/>
      <c r="K464" s="65">
        <f t="shared" si="13"/>
        <v>0</v>
      </c>
      <c r="L464" s="2"/>
      <c r="M464" s="2"/>
      <c r="N464" s="2"/>
      <c r="O464" s="2"/>
      <c r="P464" s="2"/>
      <c r="Q464" s="2"/>
      <c r="R464" s="3"/>
      <c r="S464" s="3"/>
      <c r="T464" s="2"/>
      <c r="U464" s="2"/>
      <c r="V464" s="4"/>
      <c r="W464" s="4"/>
    </row>
    <row r="465" spans="1:23" s="5" customFormat="1" ht="15" customHeight="1" x14ac:dyDescent="0.25">
      <c r="A465" s="100"/>
      <c r="B465" s="51" t="s">
        <v>190</v>
      </c>
      <c r="C465" s="104">
        <v>-149000</v>
      </c>
      <c r="D465" s="56">
        <f t="shared" si="14"/>
        <v>42848690</v>
      </c>
      <c r="E465" s="36" t="s">
        <v>3</v>
      </c>
      <c r="F465" s="68"/>
      <c r="G465" s="65"/>
      <c r="H465" s="65"/>
      <c r="I465" s="65"/>
      <c r="J465" s="65"/>
      <c r="K465" s="65">
        <f t="shared" si="13"/>
        <v>-149000</v>
      </c>
      <c r="L465" s="2"/>
      <c r="M465" s="2"/>
      <c r="N465" s="2"/>
      <c r="O465" s="2"/>
      <c r="P465" s="2"/>
      <c r="Q465" s="2"/>
      <c r="R465" s="3"/>
      <c r="S465" s="3"/>
      <c r="T465" s="2"/>
      <c r="U465" s="2"/>
      <c r="V465" s="4"/>
      <c r="W465" s="4"/>
    </row>
    <row r="466" spans="1:23" s="5" customFormat="1" ht="15" customHeight="1" x14ac:dyDescent="0.25">
      <c r="A466" s="100"/>
      <c r="B466" s="51" t="s">
        <v>949</v>
      </c>
      <c r="C466" s="104"/>
      <c r="D466" s="56">
        <f t="shared" si="14"/>
        <v>42848690</v>
      </c>
      <c r="E466" s="36" t="s">
        <v>2</v>
      </c>
      <c r="F466" s="68"/>
      <c r="G466" s="65"/>
      <c r="H466" s="65"/>
      <c r="I466" s="65"/>
      <c r="J466" s="65"/>
      <c r="K466" s="65">
        <f t="shared" ref="K466" si="15">C466</f>
        <v>0</v>
      </c>
      <c r="L466" s="2"/>
      <c r="M466" s="2"/>
      <c r="N466" s="2"/>
      <c r="O466" s="2"/>
      <c r="P466" s="2"/>
      <c r="Q466" s="2"/>
      <c r="R466" s="3"/>
      <c r="S466" s="3"/>
      <c r="T466" s="2"/>
      <c r="U466" s="2"/>
      <c r="V466" s="4"/>
      <c r="W466" s="4"/>
    </row>
    <row r="467" spans="1:23" s="5" customFormat="1" ht="15" customHeight="1" x14ac:dyDescent="0.25">
      <c r="A467" s="100"/>
      <c r="B467" s="51" t="s">
        <v>950</v>
      </c>
      <c r="C467" s="104">
        <v>11350000</v>
      </c>
      <c r="D467" s="56">
        <f t="shared" si="14"/>
        <v>54198690</v>
      </c>
      <c r="E467" s="36" t="s">
        <v>233</v>
      </c>
      <c r="F467" s="68">
        <f>C467</f>
        <v>11350000</v>
      </c>
      <c r="G467" s="65"/>
      <c r="H467" s="65"/>
      <c r="I467" s="65"/>
      <c r="J467" s="65"/>
      <c r="K467" s="65"/>
      <c r="L467" s="2"/>
      <c r="M467" s="2"/>
      <c r="N467" s="2"/>
      <c r="O467" s="2"/>
      <c r="P467" s="2"/>
      <c r="Q467" s="2"/>
      <c r="R467" s="3"/>
      <c r="S467" s="3"/>
      <c r="T467" s="2"/>
      <c r="U467" s="2"/>
      <c r="V467" s="4"/>
      <c r="W467" s="4"/>
    </row>
    <row r="468" spans="1:23" s="5" customFormat="1" ht="15" customHeight="1" x14ac:dyDescent="0.25">
      <c r="A468" s="100"/>
      <c r="B468" s="51" t="s">
        <v>951</v>
      </c>
      <c r="C468" s="104">
        <v>200000</v>
      </c>
      <c r="D468" s="56">
        <f t="shared" si="14"/>
        <v>54398690</v>
      </c>
      <c r="E468" s="36" t="s">
        <v>59</v>
      </c>
      <c r="F468" s="68"/>
      <c r="G468" s="65">
        <f>C468</f>
        <v>200000</v>
      </c>
      <c r="H468" s="65"/>
      <c r="I468" s="65"/>
      <c r="J468" s="65"/>
      <c r="K468" s="65"/>
      <c r="L468" s="2"/>
      <c r="M468" s="2"/>
      <c r="N468" s="2"/>
      <c r="O468" s="2"/>
      <c r="P468" s="2"/>
      <c r="Q468" s="2"/>
      <c r="R468" s="3"/>
      <c r="S468" s="3"/>
      <c r="T468" s="2"/>
      <c r="U468" s="2"/>
      <c r="V468" s="4"/>
      <c r="W468" s="4"/>
    </row>
    <row r="469" spans="1:23" s="5" customFormat="1" ht="15" customHeight="1" x14ac:dyDescent="0.25">
      <c r="A469" s="100">
        <v>45317</v>
      </c>
      <c r="B469" s="51" t="s">
        <v>166</v>
      </c>
      <c r="C469" s="104">
        <v>-11000</v>
      </c>
      <c r="D469" s="56">
        <f t="shared" si="14"/>
        <v>54387690</v>
      </c>
      <c r="E469" s="36" t="s">
        <v>3</v>
      </c>
      <c r="F469" s="68"/>
      <c r="G469" s="65"/>
      <c r="H469" s="65"/>
      <c r="I469" s="65"/>
      <c r="J469" s="65"/>
      <c r="K469" s="65">
        <f>C469</f>
        <v>-11000</v>
      </c>
      <c r="L469" s="2"/>
      <c r="M469" s="2"/>
      <c r="N469" s="2"/>
      <c r="O469" s="2"/>
      <c r="P469" s="2"/>
      <c r="Q469" s="2"/>
      <c r="R469" s="3"/>
      <c r="S469" s="3"/>
      <c r="T469" s="2"/>
      <c r="U469" s="2"/>
      <c r="V469" s="4"/>
      <c r="W469" s="4"/>
    </row>
    <row r="470" spans="1:23" s="5" customFormat="1" ht="15" customHeight="1" x14ac:dyDescent="0.25">
      <c r="B470" s="51" t="s">
        <v>989</v>
      </c>
      <c r="C470" s="104">
        <v>1900000</v>
      </c>
      <c r="D470" s="56">
        <f t="shared" si="14"/>
        <v>56287690</v>
      </c>
      <c r="E470" s="36" t="s">
        <v>2</v>
      </c>
      <c r="F470" s="68"/>
      <c r="G470" s="65"/>
      <c r="H470" s="65"/>
      <c r="I470" s="65">
        <f>C470</f>
        <v>1900000</v>
      </c>
      <c r="J470" s="65"/>
      <c r="K470" s="65"/>
      <c r="L470" s="2"/>
      <c r="M470" s="2"/>
      <c r="N470" s="2"/>
      <c r="O470" s="2"/>
      <c r="P470" s="2"/>
      <c r="Q470" s="2"/>
      <c r="R470" s="3"/>
      <c r="S470" s="3"/>
      <c r="T470" s="2"/>
      <c r="U470" s="2"/>
      <c r="V470" s="4"/>
      <c r="W470" s="4"/>
    </row>
    <row r="471" spans="1:23" s="5" customFormat="1" ht="15" customHeight="1" x14ac:dyDescent="0.25">
      <c r="A471" s="100"/>
      <c r="B471" s="51" t="s">
        <v>464</v>
      </c>
      <c r="C471" s="104">
        <v>-782000</v>
      </c>
      <c r="D471" s="56">
        <f t="shared" si="14"/>
        <v>55505690</v>
      </c>
      <c r="E471" s="36" t="s">
        <v>3</v>
      </c>
      <c r="F471" s="68"/>
      <c r="G471" s="65"/>
      <c r="H471" s="65"/>
      <c r="I471" s="65"/>
      <c r="J471" s="65"/>
      <c r="K471" s="65">
        <f t="shared" ref="K471:K483" si="16">C471</f>
        <v>-782000</v>
      </c>
      <c r="L471" s="2"/>
      <c r="M471" s="2"/>
      <c r="N471" s="2"/>
      <c r="O471" s="2"/>
      <c r="P471" s="2"/>
      <c r="Q471" s="2"/>
      <c r="R471" s="3"/>
      <c r="S471" s="3"/>
      <c r="T471" s="2"/>
      <c r="U471" s="2"/>
      <c r="V471" s="4"/>
      <c r="W471" s="4"/>
    </row>
    <row r="472" spans="1:23" s="5" customFormat="1" ht="15" customHeight="1" x14ac:dyDescent="0.25">
      <c r="A472" s="100"/>
      <c r="B472" s="51" t="s">
        <v>705</v>
      </c>
      <c r="C472" s="104">
        <v>-295000</v>
      </c>
      <c r="D472" s="56">
        <f t="shared" si="14"/>
        <v>55210690</v>
      </c>
      <c r="E472" s="36" t="s">
        <v>3</v>
      </c>
      <c r="F472" s="68"/>
      <c r="G472" s="65"/>
      <c r="H472" s="65"/>
      <c r="I472" s="65"/>
      <c r="J472" s="65"/>
      <c r="K472" s="65">
        <f t="shared" si="16"/>
        <v>-295000</v>
      </c>
      <c r="L472" s="2"/>
      <c r="M472" s="2"/>
      <c r="N472" s="2"/>
      <c r="O472" s="2"/>
      <c r="P472" s="2"/>
      <c r="Q472" s="2"/>
      <c r="R472" s="3"/>
      <c r="S472" s="3"/>
      <c r="T472" s="2"/>
      <c r="U472" s="2"/>
      <c r="V472" s="4"/>
      <c r="W472" s="4"/>
    </row>
    <row r="473" spans="1:23" s="5" customFormat="1" ht="15" customHeight="1" x14ac:dyDescent="0.25">
      <c r="A473" s="100"/>
      <c r="B473" s="51" t="s">
        <v>683</v>
      </c>
      <c r="C473" s="104">
        <v>-400000</v>
      </c>
      <c r="D473" s="56">
        <f t="shared" si="14"/>
        <v>54810690</v>
      </c>
      <c r="E473" s="36" t="s">
        <v>3</v>
      </c>
      <c r="F473" s="68"/>
      <c r="G473" s="65"/>
      <c r="H473" s="65"/>
      <c r="I473" s="65"/>
      <c r="J473" s="65"/>
      <c r="K473" s="65">
        <f t="shared" si="16"/>
        <v>-400000</v>
      </c>
      <c r="L473" s="2"/>
      <c r="M473" s="2"/>
      <c r="N473" s="2"/>
      <c r="O473" s="2"/>
      <c r="P473" s="2"/>
      <c r="Q473" s="2"/>
      <c r="R473" s="3"/>
      <c r="S473" s="3"/>
      <c r="T473" s="2"/>
      <c r="U473" s="2"/>
      <c r="V473" s="4"/>
      <c r="W473" s="4"/>
    </row>
    <row r="474" spans="1:23" s="5" customFormat="1" ht="15" customHeight="1" x14ac:dyDescent="0.25">
      <c r="A474" s="100"/>
      <c r="B474" s="51" t="s">
        <v>684</v>
      </c>
      <c r="C474" s="104">
        <v>-235500</v>
      </c>
      <c r="D474" s="56">
        <f t="shared" si="14"/>
        <v>54575190</v>
      </c>
      <c r="E474" s="36" t="s">
        <v>3</v>
      </c>
      <c r="F474" s="68"/>
      <c r="G474" s="65"/>
      <c r="H474" s="65"/>
      <c r="I474" s="65"/>
      <c r="J474" s="65"/>
      <c r="K474" s="65">
        <f t="shared" si="16"/>
        <v>-235500</v>
      </c>
      <c r="L474" s="2"/>
      <c r="M474" s="2"/>
      <c r="N474" s="2"/>
      <c r="O474" s="2"/>
      <c r="P474" s="2"/>
      <c r="Q474" s="2"/>
      <c r="R474" s="3"/>
      <c r="S474" s="3"/>
      <c r="T474" s="2"/>
      <c r="U474" s="2"/>
      <c r="V474" s="4"/>
      <c r="W474" s="4"/>
    </row>
    <row r="475" spans="1:23" s="5" customFormat="1" ht="15" customHeight="1" x14ac:dyDescent="0.25">
      <c r="A475" s="6"/>
      <c r="B475" s="51" t="s">
        <v>990</v>
      </c>
      <c r="C475" s="104">
        <v>200000</v>
      </c>
      <c r="D475" s="56">
        <f t="shared" si="14"/>
        <v>54775190</v>
      </c>
      <c r="E475" s="36" t="s">
        <v>59</v>
      </c>
      <c r="F475" s="68"/>
      <c r="G475" s="65">
        <f>C475</f>
        <v>200000</v>
      </c>
      <c r="H475" s="65"/>
      <c r="I475" s="65"/>
      <c r="J475" s="65"/>
      <c r="K475" s="65"/>
      <c r="L475" s="2"/>
      <c r="M475" s="2"/>
      <c r="N475" s="2"/>
      <c r="O475" s="2"/>
      <c r="P475" s="2"/>
      <c r="Q475" s="2"/>
      <c r="R475" s="3"/>
      <c r="S475" s="3"/>
      <c r="T475" s="2"/>
      <c r="U475" s="2"/>
      <c r="V475" s="4"/>
      <c r="W475" s="4"/>
    </row>
    <row r="476" spans="1:23" s="5" customFormat="1" ht="15" customHeight="1" x14ac:dyDescent="0.25">
      <c r="A476" s="100"/>
      <c r="B476" s="51" t="s">
        <v>685</v>
      </c>
      <c r="C476" s="104">
        <v>-15000</v>
      </c>
      <c r="D476" s="56">
        <f t="shared" si="14"/>
        <v>54760190</v>
      </c>
      <c r="E476" s="36" t="s">
        <v>3</v>
      </c>
      <c r="F476" s="68"/>
      <c r="G476" s="65"/>
      <c r="H476" s="65"/>
      <c r="I476" s="65"/>
      <c r="J476" s="65"/>
      <c r="K476" s="65">
        <f t="shared" si="16"/>
        <v>-15000</v>
      </c>
      <c r="L476" s="2"/>
      <c r="M476" s="2"/>
      <c r="N476" s="2"/>
      <c r="O476" s="2"/>
      <c r="P476" s="2"/>
      <c r="Q476" s="2"/>
      <c r="R476" s="3"/>
      <c r="S476" s="3"/>
      <c r="T476" s="2"/>
      <c r="U476" s="2"/>
      <c r="V476" s="4"/>
      <c r="W476" s="4"/>
    </row>
    <row r="477" spans="1:23" s="5" customFormat="1" ht="15" customHeight="1" x14ac:dyDescent="0.25">
      <c r="A477" s="100"/>
      <c r="B477" s="51" t="s">
        <v>991</v>
      </c>
      <c r="C477" s="104">
        <v>-35000</v>
      </c>
      <c r="D477" s="56">
        <f t="shared" si="14"/>
        <v>54725190</v>
      </c>
      <c r="E477" s="36" t="s">
        <v>3</v>
      </c>
      <c r="F477" s="68"/>
      <c r="G477" s="65"/>
      <c r="H477" s="65"/>
      <c r="I477" s="65"/>
      <c r="J477" s="65"/>
      <c r="K477" s="65">
        <f t="shared" si="16"/>
        <v>-35000</v>
      </c>
      <c r="L477" s="2"/>
      <c r="M477" s="2"/>
      <c r="N477" s="2"/>
      <c r="O477" s="2"/>
      <c r="P477" s="2"/>
      <c r="Q477" s="2"/>
      <c r="R477" s="3"/>
      <c r="S477" s="3"/>
      <c r="T477" s="2"/>
      <c r="U477" s="2"/>
      <c r="V477" s="4"/>
      <c r="W477" s="4"/>
    </row>
    <row r="478" spans="1:23" s="5" customFormat="1" ht="15" customHeight="1" x14ac:dyDescent="0.25">
      <c r="A478" s="100"/>
      <c r="B478" s="51" t="s">
        <v>467</v>
      </c>
      <c r="C478" s="104">
        <v>-1489000</v>
      </c>
      <c r="D478" s="56">
        <f t="shared" si="14"/>
        <v>53236190</v>
      </c>
      <c r="E478" s="36" t="s">
        <v>3</v>
      </c>
      <c r="F478" s="68"/>
      <c r="G478" s="65"/>
      <c r="H478" s="65"/>
      <c r="I478" s="65"/>
      <c r="J478" s="65"/>
      <c r="K478" s="65">
        <f t="shared" si="16"/>
        <v>-1489000</v>
      </c>
      <c r="L478" s="2"/>
      <c r="M478" s="2"/>
      <c r="N478" s="2"/>
      <c r="O478" s="2"/>
      <c r="P478" s="2"/>
      <c r="Q478" s="2"/>
      <c r="R478" s="3"/>
      <c r="S478" s="3"/>
      <c r="T478" s="2"/>
      <c r="U478" s="2"/>
      <c r="V478" s="4"/>
      <c r="W478" s="4"/>
    </row>
    <row r="479" spans="1:23" s="5" customFormat="1" ht="15" customHeight="1" x14ac:dyDescent="0.25">
      <c r="A479" s="100"/>
      <c r="B479" s="51" t="s">
        <v>992</v>
      </c>
      <c r="C479" s="104">
        <v>230000</v>
      </c>
      <c r="D479" s="56">
        <f t="shared" si="14"/>
        <v>53466190</v>
      </c>
      <c r="E479" s="36" t="s">
        <v>59</v>
      </c>
      <c r="F479" s="68"/>
      <c r="G479" s="65">
        <f>C479</f>
        <v>230000</v>
      </c>
      <c r="H479" s="65"/>
      <c r="I479" s="65"/>
      <c r="J479" s="65"/>
      <c r="K479" s="65"/>
      <c r="L479" s="2"/>
      <c r="M479" s="2"/>
      <c r="N479" s="2"/>
      <c r="O479" s="2"/>
      <c r="P479" s="2"/>
      <c r="Q479" s="2"/>
      <c r="R479" s="3"/>
      <c r="S479" s="3"/>
      <c r="T479" s="2"/>
      <c r="U479" s="2"/>
      <c r="V479" s="4"/>
      <c r="W479" s="4"/>
    </row>
    <row r="480" spans="1:23" s="5" customFormat="1" ht="15" customHeight="1" x14ac:dyDescent="0.25">
      <c r="A480" s="100"/>
      <c r="B480" s="51" t="s">
        <v>993</v>
      </c>
      <c r="C480" s="104">
        <v>80000</v>
      </c>
      <c r="D480" s="56">
        <f t="shared" si="14"/>
        <v>53546190</v>
      </c>
      <c r="E480" s="36" t="s">
        <v>1</v>
      </c>
      <c r="F480" s="68"/>
      <c r="G480" s="65"/>
      <c r="H480" s="65">
        <f>C480</f>
        <v>80000</v>
      </c>
      <c r="I480" s="65"/>
      <c r="J480" s="65"/>
      <c r="K480" s="65"/>
      <c r="L480" s="2"/>
      <c r="M480" s="2"/>
      <c r="N480" s="2"/>
      <c r="O480" s="2"/>
      <c r="P480" s="2"/>
      <c r="Q480" s="2"/>
      <c r="R480" s="3"/>
      <c r="S480" s="3"/>
      <c r="T480" s="2"/>
      <c r="U480" s="2"/>
      <c r="V480" s="4"/>
      <c r="W480" s="4"/>
    </row>
    <row r="481" spans="1:23" s="5" customFormat="1" ht="15" customHeight="1" x14ac:dyDescent="0.25">
      <c r="B481" s="51" t="s">
        <v>994</v>
      </c>
      <c r="C481" s="104"/>
      <c r="D481" s="56">
        <f t="shared" si="14"/>
        <v>53546190</v>
      </c>
      <c r="E481" s="36" t="s">
        <v>59</v>
      </c>
      <c r="F481" s="68"/>
      <c r="G481" s="65"/>
      <c r="H481" s="65"/>
      <c r="I481" s="65"/>
      <c r="J481" s="65"/>
      <c r="K481" s="65">
        <f t="shared" si="16"/>
        <v>0</v>
      </c>
      <c r="L481" s="2"/>
      <c r="M481" s="2"/>
      <c r="N481" s="2"/>
      <c r="O481" s="2"/>
      <c r="P481" s="2"/>
      <c r="Q481" s="2"/>
      <c r="R481" s="3"/>
      <c r="S481" s="3"/>
      <c r="T481" s="2"/>
      <c r="U481" s="2"/>
      <c r="V481" s="4"/>
      <c r="W481" s="4"/>
    </row>
    <row r="482" spans="1:23" s="5" customFormat="1" ht="15" customHeight="1" x14ac:dyDescent="0.25">
      <c r="A482" s="100"/>
      <c r="B482" s="51" t="s">
        <v>995</v>
      </c>
      <c r="C482" s="104"/>
      <c r="D482" s="56">
        <f t="shared" si="14"/>
        <v>53546190</v>
      </c>
      <c r="E482" s="36" t="s">
        <v>2</v>
      </c>
      <c r="F482" s="68"/>
      <c r="G482" s="65"/>
      <c r="H482" s="65"/>
      <c r="I482" s="65"/>
      <c r="J482" s="65"/>
      <c r="K482" s="65">
        <f t="shared" si="16"/>
        <v>0</v>
      </c>
      <c r="L482" s="2"/>
      <c r="M482" s="2"/>
      <c r="N482" s="2"/>
      <c r="O482" s="2"/>
      <c r="P482" s="2"/>
      <c r="Q482" s="2"/>
      <c r="R482" s="3"/>
      <c r="S482" s="3"/>
      <c r="T482" s="2"/>
      <c r="U482" s="2"/>
      <c r="V482" s="4"/>
      <c r="W482" s="4"/>
    </row>
    <row r="483" spans="1:23" s="5" customFormat="1" ht="15" customHeight="1" x14ac:dyDescent="0.25">
      <c r="B483" s="51" t="s">
        <v>996</v>
      </c>
      <c r="C483" s="104"/>
      <c r="D483" s="56">
        <f t="shared" si="14"/>
        <v>53546190</v>
      </c>
      <c r="E483" s="36" t="s">
        <v>59</v>
      </c>
      <c r="F483" s="68"/>
      <c r="G483" s="65"/>
      <c r="H483" s="65"/>
      <c r="I483" s="65"/>
      <c r="J483" s="65"/>
      <c r="K483" s="65">
        <f t="shared" si="16"/>
        <v>0</v>
      </c>
      <c r="L483" s="2"/>
      <c r="M483" s="2"/>
      <c r="N483" s="2"/>
      <c r="O483" s="2"/>
      <c r="P483" s="2"/>
      <c r="Q483" s="2"/>
      <c r="R483" s="3"/>
      <c r="S483" s="3"/>
      <c r="T483" s="2"/>
      <c r="U483" s="2"/>
      <c r="V483" s="4"/>
      <c r="W483" s="4"/>
    </row>
    <row r="484" spans="1:23" s="5" customFormat="1" ht="15" customHeight="1" x14ac:dyDescent="0.25">
      <c r="A484" s="100">
        <v>45318</v>
      </c>
      <c r="B484" s="51" t="s">
        <v>997</v>
      </c>
      <c r="C484" s="104">
        <v>3600000</v>
      </c>
      <c r="D484" s="56">
        <f t="shared" si="14"/>
        <v>57146190</v>
      </c>
      <c r="E484" s="36" t="s">
        <v>233</v>
      </c>
      <c r="F484" s="68">
        <f>C484</f>
        <v>3600000</v>
      </c>
      <c r="G484" s="65"/>
      <c r="H484" s="65"/>
      <c r="I484" s="65"/>
      <c r="J484" s="65"/>
      <c r="K484" s="65"/>
      <c r="L484" s="2"/>
      <c r="M484" s="2"/>
      <c r="N484" s="2"/>
      <c r="O484" s="2"/>
      <c r="P484" s="2"/>
      <c r="Q484" s="2"/>
      <c r="R484" s="3"/>
      <c r="S484" s="3"/>
      <c r="T484" s="2"/>
      <c r="U484" s="2"/>
      <c r="V484" s="4"/>
      <c r="W484" s="4"/>
    </row>
    <row r="485" spans="1:23" s="5" customFormat="1" ht="15" customHeight="1" x14ac:dyDescent="0.25">
      <c r="A485" s="6"/>
      <c r="B485" s="51" t="s">
        <v>998</v>
      </c>
      <c r="C485" s="104">
        <v>4400000</v>
      </c>
      <c r="D485" s="56">
        <f t="shared" si="14"/>
        <v>61546190</v>
      </c>
      <c r="E485" s="36" t="s">
        <v>233</v>
      </c>
      <c r="F485" s="68">
        <f>C485</f>
        <v>4400000</v>
      </c>
      <c r="G485" s="65"/>
      <c r="H485" s="65"/>
      <c r="I485" s="65"/>
      <c r="J485" s="65"/>
      <c r="K485" s="65"/>
      <c r="L485" s="2"/>
      <c r="M485" s="2"/>
      <c r="N485" s="2"/>
      <c r="O485" s="2"/>
      <c r="P485" s="2"/>
      <c r="Q485" s="2"/>
      <c r="R485" s="3"/>
      <c r="S485" s="3"/>
      <c r="T485" s="2"/>
      <c r="U485" s="2"/>
      <c r="V485" s="4"/>
      <c r="W485" s="4"/>
    </row>
    <row r="486" spans="1:23" s="5" customFormat="1" ht="15" customHeight="1" x14ac:dyDescent="0.25">
      <c r="A486" s="6"/>
      <c r="B486" s="51" t="s">
        <v>999</v>
      </c>
      <c r="C486" s="104">
        <v>-65000</v>
      </c>
      <c r="D486" s="56">
        <f t="shared" si="14"/>
        <v>61481190</v>
      </c>
      <c r="E486" s="36" t="s">
        <v>3</v>
      </c>
      <c r="F486" s="68"/>
      <c r="G486" s="65"/>
      <c r="H486" s="65"/>
      <c r="I486" s="65"/>
      <c r="J486" s="65"/>
      <c r="K486" s="65">
        <f t="shared" ref="K486:K548" si="17">C486</f>
        <v>-65000</v>
      </c>
      <c r="L486" s="2"/>
      <c r="M486" s="2"/>
      <c r="N486" s="2"/>
      <c r="O486" s="2"/>
      <c r="P486" s="2"/>
      <c r="Q486" s="2"/>
      <c r="R486" s="3"/>
      <c r="S486" s="3"/>
      <c r="T486" s="2"/>
      <c r="U486" s="2"/>
      <c r="V486" s="4"/>
      <c r="W486" s="4"/>
    </row>
    <row r="487" spans="1:23" s="5" customFormat="1" ht="15" customHeight="1" x14ac:dyDescent="0.25">
      <c r="A487" s="100"/>
      <c r="B487" s="51" t="s">
        <v>464</v>
      </c>
      <c r="C487" s="104">
        <v>-1815000</v>
      </c>
      <c r="D487" s="56">
        <f t="shared" si="14"/>
        <v>59666190</v>
      </c>
      <c r="E487" s="36" t="s">
        <v>3</v>
      </c>
      <c r="F487" s="68"/>
      <c r="G487" s="65"/>
      <c r="H487" s="65"/>
      <c r="I487" s="65"/>
      <c r="J487" s="65"/>
      <c r="K487" s="65">
        <f t="shared" si="17"/>
        <v>-1815000</v>
      </c>
      <c r="L487" s="2"/>
      <c r="M487" s="2"/>
      <c r="N487" s="2"/>
      <c r="O487" s="2"/>
      <c r="P487" s="2"/>
      <c r="Q487" s="2"/>
      <c r="R487" s="3"/>
      <c r="S487" s="3"/>
      <c r="T487" s="2"/>
      <c r="U487" s="2"/>
      <c r="V487" s="4"/>
      <c r="W487" s="4"/>
    </row>
    <row r="488" spans="1:23" s="5" customFormat="1" ht="15" customHeight="1" x14ac:dyDescent="0.25">
      <c r="A488" s="100"/>
      <c r="B488" s="51" t="s">
        <v>1000</v>
      </c>
      <c r="C488" s="104">
        <v>-65000</v>
      </c>
      <c r="D488" s="56">
        <f t="shared" si="14"/>
        <v>59601190</v>
      </c>
      <c r="E488" s="36" t="s">
        <v>3</v>
      </c>
      <c r="F488" s="68"/>
      <c r="G488" s="65"/>
      <c r="H488" s="65"/>
      <c r="I488" s="65"/>
      <c r="J488" s="65"/>
      <c r="K488" s="65">
        <f t="shared" si="17"/>
        <v>-65000</v>
      </c>
      <c r="L488" s="2"/>
      <c r="M488" s="2"/>
      <c r="N488" s="2"/>
      <c r="O488" s="2"/>
      <c r="P488" s="2"/>
      <c r="Q488" s="2"/>
      <c r="R488" s="3"/>
      <c r="S488" s="3"/>
      <c r="T488" s="2"/>
      <c r="U488" s="2"/>
      <c r="V488" s="4"/>
      <c r="W488" s="4"/>
    </row>
    <row r="489" spans="1:23" s="5" customFormat="1" ht="15" customHeight="1" x14ac:dyDescent="0.25">
      <c r="A489" s="100"/>
      <c r="B489" s="51" t="s">
        <v>1001</v>
      </c>
      <c r="C489" s="104">
        <v>1700000</v>
      </c>
      <c r="D489" s="56">
        <f t="shared" si="14"/>
        <v>61301190</v>
      </c>
      <c r="E489" s="36" t="s">
        <v>2</v>
      </c>
      <c r="F489" s="68"/>
      <c r="G489" s="65"/>
      <c r="H489" s="65"/>
      <c r="I489" s="65">
        <f>C489</f>
        <v>1700000</v>
      </c>
      <c r="J489" s="65"/>
      <c r="K489" s="65"/>
      <c r="L489" s="2"/>
      <c r="M489" s="2"/>
      <c r="N489" s="2"/>
      <c r="O489" s="2"/>
      <c r="P489" s="2"/>
      <c r="Q489" s="2"/>
      <c r="R489" s="3"/>
      <c r="S489" s="3"/>
      <c r="T489" s="2"/>
      <c r="U489" s="2"/>
      <c r="V489" s="4"/>
      <c r="W489" s="4"/>
    </row>
    <row r="490" spans="1:23" s="5" customFormat="1" ht="15" customHeight="1" x14ac:dyDescent="0.25">
      <c r="A490" s="6"/>
      <c r="B490" s="51" t="s">
        <v>462</v>
      </c>
      <c r="C490" s="104">
        <v>-108000</v>
      </c>
      <c r="D490" s="56">
        <f t="shared" si="14"/>
        <v>61193190</v>
      </c>
      <c r="E490" s="36" t="s">
        <v>3</v>
      </c>
      <c r="F490" s="68"/>
      <c r="G490" s="65"/>
      <c r="H490" s="65"/>
      <c r="I490" s="65"/>
      <c r="J490" s="65"/>
      <c r="K490" s="65">
        <f t="shared" si="17"/>
        <v>-108000</v>
      </c>
      <c r="L490" s="2"/>
      <c r="M490" s="2"/>
      <c r="N490" s="2"/>
      <c r="O490" s="2"/>
      <c r="P490" s="2"/>
      <c r="Q490" s="2"/>
      <c r="R490" s="3"/>
      <c r="S490" s="3"/>
      <c r="T490" s="2"/>
      <c r="U490" s="2"/>
      <c r="V490" s="4"/>
      <c r="W490" s="4"/>
    </row>
    <row r="491" spans="1:23" s="5" customFormat="1" ht="15" customHeight="1" x14ac:dyDescent="0.25">
      <c r="A491" s="100"/>
      <c r="B491" s="51" t="s">
        <v>685</v>
      </c>
      <c r="C491" s="104">
        <v>-10000</v>
      </c>
      <c r="D491" s="56">
        <f t="shared" si="14"/>
        <v>61183190</v>
      </c>
      <c r="E491" s="36" t="s">
        <v>3</v>
      </c>
      <c r="F491" s="68"/>
      <c r="G491" s="65"/>
      <c r="H491" s="65"/>
      <c r="I491" s="65"/>
      <c r="J491" s="65"/>
      <c r="K491" s="65">
        <f t="shared" si="17"/>
        <v>-10000</v>
      </c>
      <c r="L491" s="2"/>
      <c r="M491" s="2"/>
      <c r="N491" s="2"/>
      <c r="O491" s="2"/>
      <c r="P491" s="2"/>
      <c r="Q491" s="2"/>
      <c r="R491" s="3"/>
      <c r="S491" s="3"/>
      <c r="T491" s="2"/>
      <c r="U491" s="2"/>
      <c r="V491" s="4"/>
      <c r="W491" s="4"/>
    </row>
    <row r="492" spans="1:23" s="5" customFormat="1" ht="15" customHeight="1" x14ac:dyDescent="0.25">
      <c r="A492" s="100"/>
      <c r="B492" s="51" t="s">
        <v>166</v>
      </c>
      <c r="C492" s="104">
        <v>-11000</v>
      </c>
      <c r="D492" s="56">
        <f t="shared" si="14"/>
        <v>61172190</v>
      </c>
      <c r="E492" s="36" t="s">
        <v>3</v>
      </c>
      <c r="F492" s="68"/>
      <c r="G492" s="65"/>
      <c r="H492" s="65"/>
      <c r="I492" s="65"/>
      <c r="J492" s="65"/>
      <c r="K492" s="65">
        <f t="shared" si="17"/>
        <v>-11000</v>
      </c>
      <c r="L492" s="2"/>
      <c r="M492" s="2"/>
      <c r="N492" s="2"/>
      <c r="O492" s="2"/>
      <c r="P492" s="2"/>
      <c r="Q492" s="2"/>
      <c r="R492" s="3"/>
      <c r="S492" s="3"/>
      <c r="T492" s="2"/>
      <c r="U492" s="2"/>
      <c r="V492" s="4"/>
      <c r="W492" s="4"/>
    </row>
    <row r="493" spans="1:23" s="5" customFormat="1" ht="15" customHeight="1" x14ac:dyDescent="0.25">
      <c r="A493" s="100"/>
      <c r="B493" s="51" t="s">
        <v>1002</v>
      </c>
      <c r="C493" s="104">
        <v>-2641830</v>
      </c>
      <c r="D493" s="56">
        <f t="shared" si="14"/>
        <v>58530360</v>
      </c>
      <c r="E493" s="36" t="s">
        <v>3</v>
      </c>
      <c r="F493" s="68"/>
      <c r="G493" s="65"/>
      <c r="H493" s="65"/>
      <c r="I493" s="65"/>
      <c r="J493" s="65"/>
      <c r="K493" s="65">
        <f t="shared" si="17"/>
        <v>-2641830</v>
      </c>
      <c r="L493" s="2"/>
      <c r="M493" s="2"/>
      <c r="N493" s="2"/>
      <c r="O493" s="2"/>
      <c r="P493" s="2"/>
      <c r="Q493" s="2"/>
      <c r="R493" s="3"/>
      <c r="S493" s="3"/>
      <c r="T493" s="2"/>
      <c r="U493" s="2"/>
      <c r="V493" s="4"/>
      <c r="W493" s="4"/>
    </row>
    <row r="494" spans="1:23" s="5" customFormat="1" ht="15" customHeight="1" x14ac:dyDescent="0.25">
      <c r="A494" s="6"/>
      <c r="B494" s="51" t="s">
        <v>1003</v>
      </c>
      <c r="C494" s="104">
        <v>-460000</v>
      </c>
      <c r="D494" s="56">
        <f t="shared" si="14"/>
        <v>58070360</v>
      </c>
      <c r="E494" s="36" t="s">
        <v>3</v>
      </c>
      <c r="F494" s="68"/>
      <c r="G494" s="65"/>
      <c r="H494" s="65"/>
      <c r="I494" s="65"/>
      <c r="J494" s="65"/>
      <c r="K494" s="65">
        <f t="shared" si="17"/>
        <v>-460000</v>
      </c>
      <c r="L494" s="2"/>
      <c r="M494" s="2"/>
      <c r="N494" s="2"/>
      <c r="O494" s="2"/>
      <c r="P494" s="2"/>
      <c r="Q494" s="2"/>
      <c r="R494" s="3"/>
      <c r="S494" s="3"/>
      <c r="T494" s="2"/>
      <c r="U494" s="2"/>
      <c r="V494" s="4"/>
      <c r="W494" s="4"/>
    </row>
    <row r="495" spans="1:23" s="5" customFormat="1" ht="15" customHeight="1" x14ac:dyDescent="0.25">
      <c r="A495" s="100"/>
      <c r="B495" s="51" t="s">
        <v>466</v>
      </c>
      <c r="C495" s="104">
        <v>-476000</v>
      </c>
      <c r="D495" s="56">
        <f t="shared" si="14"/>
        <v>57594360</v>
      </c>
      <c r="E495" s="36" t="s">
        <v>3</v>
      </c>
      <c r="F495" s="68"/>
      <c r="G495" s="65"/>
      <c r="H495" s="65"/>
      <c r="I495" s="65"/>
      <c r="J495" s="65"/>
      <c r="K495" s="65">
        <f t="shared" si="17"/>
        <v>-476000</v>
      </c>
      <c r="L495" s="2"/>
      <c r="M495" s="2"/>
      <c r="N495" s="2"/>
      <c r="O495" s="2"/>
      <c r="P495" s="2"/>
      <c r="Q495" s="2"/>
      <c r="R495" s="3"/>
      <c r="S495" s="3"/>
      <c r="T495" s="2"/>
      <c r="U495" s="2"/>
      <c r="V495" s="4"/>
      <c r="W495" s="4"/>
    </row>
    <row r="496" spans="1:23" s="5" customFormat="1" ht="15" customHeight="1" x14ac:dyDescent="0.25">
      <c r="A496" s="6"/>
      <c r="B496" s="51" t="s">
        <v>709</v>
      </c>
      <c r="C496" s="104">
        <v>-219000</v>
      </c>
      <c r="D496" s="56">
        <f t="shared" si="14"/>
        <v>57375360</v>
      </c>
      <c r="E496" s="36" t="s">
        <v>3</v>
      </c>
      <c r="F496" s="68"/>
      <c r="G496" s="65"/>
      <c r="H496" s="65"/>
      <c r="I496" s="65"/>
      <c r="J496" s="65"/>
      <c r="K496" s="65">
        <f t="shared" si="17"/>
        <v>-219000</v>
      </c>
      <c r="L496" s="2"/>
      <c r="M496" s="2"/>
      <c r="N496" s="2"/>
      <c r="O496" s="2"/>
      <c r="P496" s="2"/>
      <c r="Q496" s="2"/>
      <c r="R496" s="3"/>
      <c r="S496" s="3"/>
      <c r="T496" s="2"/>
      <c r="U496" s="2"/>
      <c r="V496" s="4"/>
      <c r="W496" s="4"/>
    </row>
    <row r="497" spans="1:23" s="5" customFormat="1" ht="15" customHeight="1" x14ac:dyDescent="0.25">
      <c r="A497" s="100"/>
      <c r="B497" s="51" t="s">
        <v>1004</v>
      </c>
      <c r="C497" s="104">
        <v>-2500000</v>
      </c>
      <c r="D497" s="56">
        <f t="shared" si="14"/>
        <v>54875360</v>
      </c>
      <c r="E497" s="36" t="s">
        <v>3</v>
      </c>
      <c r="F497" s="68"/>
      <c r="G497" s="65"/>
      <c r="H497" s="65"/>
      <c r="I497" s="65"/>
      <c r="J497" s="65"/>
      <c r="K497" s="65">
        <f t="shared" si="17"/>
        <v>-2500000</v>
      </c>
      <c r="L497" s="2"/>
      <c r="M497" s="2"/>
      <c r="N497" s="2"/>
      <c r="O497" s="2"/>
      <c r="P497" s="2"/>
      <c r="Q497" s="2"/>
      <c r="R497" s="3"/>
      <c r="S497" s="3"/>
      <c r="T497" s="2"/>
      <c r="U497" s="2"/>
      <c r="V497" s="4"/>
      <c r="W497" s="4"/>
    </row>
    <row r="498" spans="1:23" s="5" customFormat="1" ht="15" customHeight="1" x14ac:dyDescent="0.25">
      <c r="B498" s="51" t="s">
        <v>1005</v>
      </c>
      <c r="C498" s="104">
        <v>950000</v>
      </c>
      <c r="D498" s="56">
        <f t="shared" si="14"/>
        <v>55825360</v>
      </c>
      <c r="E498" s="36" t="s">
        <v>233</v>
      </c>
      <c r="F498" s="68">
        <f>C498</f>
        <v>950000</v>
      </c>
      <c r="G498" s="65"/>
      <c r="H498" s="65"/>
      <c r="I498" s="65"/>
      <c r="J498" s="65"/>
      <c r="K498" s="65"/>
      <c r="L498" s="2"/>
      <c r="M498" s="2"/>
      <c r="N498" s="2"/>
      <c r="O498" s="2"/>
      <c r="P498" s="2"/>
      <c r="Q498" s="2"/>
      <c r="R498" s="3"/>
      <c r="S498" s="3"/>
      <c r="T498" s="2"/>
      <c r="U498" s="2"/>
      <c r="V498" s="4"/>
      <c r="W498" s="4"/>
    </row>
    <row r="499" spans="1:23" s="5" customFormat="1" ht="15" customHeight="1" x14ac:dyDescent="0.25">
      <c r="B499" s="51" t="s">
        <v>1006</v>
      </c>
      <c r="C499" s="104">
        <v>-2500000</v>
      </c>
      <c r="D499" s="56">
        <f t="shared" si="14"/>
        <v>53325360</v>
      </c>
      <c r="E499" s="36" t="s">
        <v>3</v>
      </c>
      <c r="F499" s="68"/>
      <c r="G499" s="65"/>
      <c r="H499" s="65"/>
      <c r="I499" s="65"/>
      <c r="J499" s="65"/>
      <c r="K499" s="65">
        <f t="shared" si="17"/>
        <v>-2500000</v>
      </c>
      <c r="L499" s="2"/>
      <c r="M499" s="2"/>
      <c r="N499" s="2"/>
      <c r="O499" s="2"/>
      <c r="P499" s="2"/>
      <c r="Q499" s="2"/>
      <c r="R499" s="3"/>
      <c r="S499" s="3"/>
      <c r="T499" s="2"/>
      <c r="U499" s="2"/>
      <c r="V499" s="4"/>
      <c r="W499" s="4"/>
    </row>
    <row r="500" spans="1:23" s="5" customFormat="1" ht="15" customHeight="1" x14ac:dyDescent="0.25">
      <c r="B500" s="51" t="s">
        <v>1007</v>
      </c>
      <c r="C500" s="104"/>
      <c r="D500" s="56">
        <f t="shared" si="14"/>
        <v>53325360</v>
      </c>
      <c r="E500" s="36" t="s">
        <v>2</v>
      </c>
      <c r="F500" s="68"/>
      <c r="G500" s="65"/>
      <c r="H500" s="65"/>
      <c r="I500" s="65"/>
      <c r="J500" s="65"/>
      <c r="K500" s="65">
        <f t="shared" si="17"/>
        <v>0</v>
      </c>
      <c r="L500" s="2"/>
      <c r="M500" s="2"/>
      <c r="N500" s="2"/>
      <c r="O500" s="2"/>
      <c r="P500" s="2"/>
      <c r="Q500" s="2"/>
      <c r="R500" s="3"/>
      <c r="S500" s="3"/>
      <c r="T500" s="2"/>
      <c r="U500" s="2"/>
      <c r="V500" s="4"/>
      <c r="W500" s="4"/>
    </row>
    <row r="501" spans="1:23" s="5" customFormat="1" ht="15" customHeight="1" x14ac:dyDescent="0.25">
      <c r="A501" s="100"/>
      <c r="B501" s="51" t="s">
        <v>1008</v>
      </c>
      <c r="C501" s="104">
        <v>240000</v>
      </c>
      <c r="D501" s="56">
        <f t="shared" si="14"/>
        <v>53565360</v>
      </c>
      <c r="E501" s="36" t="s">
        <v>1</v>
      </c>
      <c r="F501" s="68"/>
      <c r="G501" s="65"/>
      <c r="H501" s="65">
        <f>C501</f>
        <v>240000</v>
      </c>
      <c r="I501" s="65"/>
      <c r="J501" s="65"/>
      <c r="K501" s="65"/>
      <c r="L501" s="2"/>
      <c r="M501" s="2"/>
      <c r="N501" s="2"/>
      <c r="O501" s="2"/>
      <c r="P501" s="2"/>
      <c r="Q501" s="2"/>
      <c r="R501" s="3"/>
      <c r="S501" s="3"/>
      <c r="T501" s="2"/>
      <c r="U501" s="2"/>
      <c r="V501" s="4"/>
      <c r="W501" s="4"/>
    </row>
    <row r="502" spans="1:23" s="5" customFormat="1" ht="15" customHeight="1" x14ac:dyDescent="0.25">
      <c r="A502" s="6"/>
      <c r="B502" s="51" t="s">
        <v>1009</v>
      </c>
      <c r="C502" s="104">
        <v>-65000</v>
      </c>
      <c r="D502" s="56">
        <f t="shared" si="14"/>
        <v>53500360</v>
      </c>
      <c r="E502" s="36" t="s">
        <v>3</v>
      </c>
      <c r="F502" s="68"/>
      <c r="G502" s="65"/>
      <c r="H502" s="65"/>
      <c r="I502" s="65"/>
      <c r="J502" s="65"/>
      <c r="K502" s="65">
        <f t="shared" si="17"/>
        <v>-65000</v>
      </c>
      <c r="L502" s="2"/>
      <c r="M502" s="2"/>
      <c r="N502" s="2"/>
      <c r="O502" s="2"/>
      <c r="P502" s="2"/>
      <c r="Q502" s="2"/>
      <c r="R502" s="3"/>
      <c r="S502" s="3"/>
      <c r="T502" s="2"/>
      <c r="U502" s="2"/>
      <c r="V502" s="4"/>
      <c r="W502" s="4"/>
    </row>
    <row r="503" spans="1:23" s="5" customFormat="1" ht="15" customHeight="1" x14ac:dyDescent="0.25">
      <c r="A503" s="100"/>
      <c r="B503" s="51" t="s">
        <v>1010</v>
      </c>
      <c r="C503" s="104"/>
      <c r="D503" s="56">
        <f t="shared" si="14"/>
        <v>53500360</v>
      </c>
      <c r="E503" s="36" t="s">
        <v>233</v>
      </c>
      <c r="F503" s="68"/>
      <c r="G503" s="65"/>
      <c r="H503" s="65"/>
      <c r="I503" s="65"/>
      <c r="J503" s="65"/>
      <c r="K503" s="65">
        <f t="shared" si="17"/>
        <v>0</v>
      </c>
      <c r="L503" s="2"/>
      <c r="M503" s="2"/>
      <c r="N503" s="2"/>
      <c r="O503" s="2"/>
      <c r="P503" s="2"/>
      <c r="Q503" s="2"/>
      <c r="R503" s="3"/>
      <c r="S503" s="3"/>
      <c r="T503" s="2"/>
      <c r="U503" s="2"/>
      <c r="V503" s="4"/>
      <c r="W503" s="4"/>
    </row>
    <row r="504" spans="1:23" s="5" customFormat="1" ht="15" customHeight="1" x14ac:dyDescent="0.25">
      <c r="A504" s="100"/>
      <c r="B504" s="51" t="s">
        <v>461</v>
      </c>
      <c r="C504" s="104">
        <v>-1311000</v>
      </c>
      <c r="D504" s="56">
        <f t="shared" si="14"/>
        <v>52189360</v>
      </c>
      <c r="E504" s="36" t="s">
        <v>3</v>
      </c>
      <c r="F504" s="68"/>
      <c r="G504" s="65"/>
      <c r="H504" s="65"/>
      <c r="I504" s="65"/>
      <c r="J504" s="65"/>
      <c r="K504" s="65">
        <f t="shared" si="17"/>
        <v>-1311000</v>
      </c>
      <c r="L504" s="2"/>
      <c r="M504" s="2"/>
      <c r="N504" s="2"/>
      <c r="O504" s="2"/>
      <c r="P504" s="2"/>
      <c r="Q504" s="2"/>
      <c r="R504" s="3"/>
      <c r="S504" s="3"/>
      <c r="T504" s="2"/>
      <c r="U504" s="2"/>
      <c r="V504" s="4"/>
      <c r="W504" s="4"/>
    </row>
    <row r="505" spans="1:23" s="5" customFormat="1" ht="15" customHeight="1" x14ac:dyDescent="0.25">
      <c r="A505" s="100">
        <v>45319</v>
      </c>
      <c r="B505" s="51" t="s">
        <v>166</v>
      </c>
      <c r="C505" s="104">
        <v>-11000</v>
      </c>
      <c r="D505" s="56">
        <f t="shared" si="14"/>
        <v>52178360</v>
      </c>
      <c r="E505" s="36" t="s">
        <v>3</v>
      </c>
      <c r="F505" s="68"/>
      <c r="G505" s="65"/>
      <c r="H505" s="65"/>
      <c r="I505" s="65"/>
      <c r="J505" s="65"/>
      <c r="K505" s="65">
        <f t="shared" si="17"/>
        <v>-11000</v>
      </c>
      <c r="L505" s="2"/>
      <c r="M505" s="2"/>
      <c r="N505" s="2"/>
      <c r="O505" s="2"/>
      <c r="P505" s="2"/>
      <c r="Q505" s="2"/>
      <c r="R505" s="3"/>
      <c r="S505" s="3"/>
      <c r="T505" s="2"/>
      <c r="U505" s="2"/>
      <c r="V505" s="4"/>
      <c r="W505" s="4"/>
    </row>
    <row r="506" spans="1:23" s="5" customFormat="1" ht="15" customHeight="1" x14ac:dyDescent="0.25">
      <c r="B506" s="51" t="s">
        <v>1011</v>
      </c>
      <c r="C506" s="104">
        <v>14066000</v>
      </c>
      <c r="D506" s="56">
        <f t="shared" si="14"/>
        <v>66244360</v>
      </c>
      <c r="E506" s="36" t="s">
        <v>233</v>
      </c>
      <c r="F506" s="68">
        <f>C506</f>
        <v>14066000</v>
      </c>
      <c r="G506" s="65"/>
      <c r="H506" s="65"/>
      <c r="I506" s="65"/>
      <c r="J506" s="65"/>
      <c r="K506" s="65"/>
      <c r="L506" s="2"/>
      <c r="M506" s="2"/>
      <c r="N506" s="2"/>
      <c r="O506" s="2"/>
      <c r="P506" s="2"/>
      <c r="Q506" s="2"/>
      <c r="R506" s="3"/>
      <c r="S506" s="3"/>
      <c r="T506" s="2"/>
      <c r="U506" s="2"/>
      <c r="V506" s="4"/>
      <c r="W506" s="4"/>
    </row>
    <row r="507" spans="1:23" s="5" customFormat="1" ht="15" customHeight="1" x14ac:dyDescent="0.25">
      <c r="A507" s="100"/>
      <c r="B507" s="51" t="s">
        <v>1012</v>
      </c>
      <c r="C507" s="104">
        <v>-65000</v>
      </c>
      <c r="D507" s="56">
        <f t="shared" si="14"/>
        <v>66179360</v>
      </c>
      <c r="E507" s="36" t="s">
        <v>3</v>
      </c>
      <c r="F507" s="68"/>
      <c r="G507" s="65"/>
      <c r="H507" s="65"/>
      <c r="I507" s="65"/>
      <c r="J507" s="65"/>
      <c r="K507" s="65">
        <f t="shared" si="17"/>
        <v>-65000</v>
      </c>
      <c r="L507" s="2"/>
      <c r="M507" s="2"/>
      <c r="N507" s="2"/>
      <c r="O507" s="2"/>
      <c r="P507" s="2"/>
      <c r="Q507" s="2"/>
      <c r="R507" s="3"/>
      <c r="S507" s="3"/>
      <c r="T507" s="2"/>
      <c r="U507" s="2"/>
      <c r="V507" s="4"/>
      <c r="W507" s="4"/>
    </row>
    <row r="508" spans="1:23" s="5" customFormat="1" ht="15" customHeight="1" x14ac:dyDescent="0.25">
      <c r="A508" s="100"/>
      <c r="B508" s="51" t="s">
        <v>1013</v>
      </c>
      <c r="C508" s="104">
        <v>200000</v>
      </c>
      <c r="D508" s="56">
        <f t="shared" si="14"/>
        <v>66379360</v>
      </c>
      <c r="E508" s="36" t="s">
        <v>59</v>
      </c>
      <c r="F508" s="68"/>
      <c r="G508" s="65">
        <f>C508</f>
        <v>200000</v>
      </c>
      <c r="H508" s="65"/>
      <c r="I508" s="65"/>
      <c r="J508" s="65"/>
      <c r="K508" s="65"/>
      <c r="L508" s="2"/>
      <c r="M508" s="2"/>
      <c r="N508" s="2"/>
      <c r="O508" s="2"/>
      <c r="P508" s="2"/>
      <c r="Q508" s="2"/>
      <c r="R508" s="3"/>
      <c r="S508" s="3"/>
      <c r="T508" s="2"/>
      <c r="U508" s="2"/>
      <c r="V508" s="4"/>
      <c r="W508" s="4"/>
    </row>
    <row r="509" spans="1:23" s="5" customFormat="1" ht="15" customHeight="1" x14ac:dyDescent="0.25">
      <c r="A509" s="100"/>
      <c r="B509" s="51" t="s">
        <v>192</v>
      </c>
      <c r="C509" s="104">
        <v>-765000</v>
      </c>
      <c r="D509" s="56">
        <f t="shared" si="14"/>
        <v>65614360</v>
      </c>
      <c r="E509" s="36" t="s">
        <v>3</v>
      </c>
      <c r="F509" s="68"/>
      <c r="G509" s="65"/>
      <c r="H509" s="65"/>
      <c r="I509" s="65"/>
      <c r="J509" s="65"/>
      <c r="K509" s="65">
        <f t="shared" si="17"/>
        <v>-765000</v>
      </c>
      <c r="L509" s="2"/>
      <c r="M509" s="2"/>
      <c r="N509" s="2"/>
      <c r="O509" s="2"/>
      <c r="P509" s="2"/>
      <c r="Q509" s="2"/>
      <c r="R509" s="3"/>
      <c r="S509" s="3"/>
      <c r="T509" s="2"/>
      <c r="U509" s="2"/>
      <c r="V509" s="4"/>
      <c r="W509" s="4"/>
    </row>
    <row r="510" spans="1:23" s="5" customFormat="1" ht="15" customHeight="1" x14ac:dyDescent="0.25">
      <c r="A510" s="100"/>
      <c r="B510" s="51" t="s">
        <v>18</v>
      </c>
      <c r="C510" s="104">
        <v>130000</v>
      </c>
      <c r="D510" s="56">
        <f t="shared" si="14"/>
        <v>65744360</v>
      </c>
      <c r="E510" s="36" t="s">
        <v>1</v>
      </c>
      <c r="F510" s="68"/>
      <c r="G510" s="65"/>
      <c r="H510" s="65">
        <f>C510</f>
        <v>130000</v>
      </c>
      <c r="I510" s="65"/>
      <c r="J510" s="65"/>
      <c r="K510" s="65"/>
      <c r="L510" s="2"/>
      <c r="M510" s="2"/>
      <c r="N510" s="2"/>
      <c r="O510" s="2"/>
      <c r="P510" s="2"/>
      <c r="Q510" s="2"/>
      <c r="R510" s="3"/>
      <c r="S510" s="3"/>
      <c r="T510" s="2"/>
      <c r="U510" s="2"/>
      <c r="V510" s="4"/>
      <c r="W510" s="4"/>
    </row>
    <row r="511" spans="1:23" s="5" customFormat="1" ht="15" customHeight="1" x14ac:dyDescent="0.25">
      <c r="A511" s="100"/>
      <c r="B511" s="51" t="s">
        <v>1014</v>
      </c>
      <c r="C511" s="104">
        <v>230000</v>
      </c>
      <c r="D511" s="56">
        <f t="shared" si="14"/>
        <v>65974360</v>
      </c>
      <c r="E511" s="36" t="s">
        <v>2</v>
      </c>
      <c r="F511" s="68"/>
      <c r="G511" s="65"/>
      <c r="H511" s="65"/>
      <c r="I511" s="65">
        <f>C511</f>
        <v>230000</v>
      </c>
      <c r="J511" s="65"/>
      <c r="K511" s="65"/>
      <c r="L511" s="2"/>
      <c r="M511" s="2"/>
      <c r="N511" s="2"/>
      <c r="O511" s="2"/>
      <c r="P511" s="2"/>
      <c r="Q511" s="2"/>
      <c r="R511" s="3"/>
      <c r="S511" s="3"/>
      <c r="T511" s="2"/>
      <c r="U511" s="2"/>
      <c r="V511" s="4"/>
      <c r="W511" s="4"/>
    </row>
    <row r="512" spans="1:23" s="5" customFormat="1" ht="15" customHeight="1" x14ac:dyDescent="0.25">
      <c r="A512" s="100"/>
      <c r="B512" s="51" t="s">
        <v>464</v>
      </c>
      <c r="C512" s="104">
        <v>-2569000</v>
      </c>
      <c r="D512" s="56">
        <f t="shared" si="14"/>
        <v>63405360</v>
      </c>
      <c r="E512" s="36" t="s">
        <v>3</v>
      </c>
      <c r="F512" s="68"/>
      <c r="G512" s="65"/>
      <c r="H512" s="65"/>
      <c r="I512" s="65"/>
      <c r="J512" s="65"/>
      <c r="K512" s="65">
        <f t="shared" si="17"/>
        <v>-2569000</v>
      </c>
      <c r="L512" s="2"/>
      <c r="M512" s="2"/>
      <c r="N512" s="2"/>
      <c r="O512" s="2"/>
      <c r="P512" s="2"/>
      <c r="Q512" s="2"/>
      <c r="R512" s="3"/>
      <c r="S512" s="3"/>
      <c r="T512" s="2"/>
      <c r="U512" s="2"/>
      <c r="V512" s="4"/>
      <c r="W512" s="4"/>
    </row>
    <row r="513" spans="1:23" s="5" customFormat="1" ht="15" customHeight="1" x14ac:dyDescent="0.25">
      <c r="A513" s="100">
        <v>45320</v>
      </c>
      <c r="B513" s="51" t="s">
        <v>166</v>
      </c>
      <c r="C513" s="104">
        <v>-11000</v>
      </c>
      <c r="D513" s="56">
        <f t="shared" si="14"/>
        <v>63394360</v>
      </c>
      <c r="E513" s="36" t="s">
        <v>3</v>
      </c>
      <c r="F513" s="68"/>
      <c r="G513" s="65"/>
      <c r="H513" s="65"/>
      <c r="I513" s="65"/>
      <c r="J513" s="65"/>
      <c r="K513" s="65">
        <f t="shared" si="17"/>
        <v>-11000</v>
      </c>
      <c r="L513" s="2"/>
      <c r="M513" s="2"/>
      <c r="N513" s="2"/>
      <c r="O513" s="2"/>
      <c r="P513" s="2"/>
      <c r="Q513" s="2"/>
      <c r="R513" s="3"/>
      <c r="S513" s="3"/>
      <c r="T513" s="2"/>
      <c r="U513" s="2"/>
      <c r="V513" s="4"/>
      <c r="W513" s="4"/>
    </row>
    <row r="514" spans="1:23" s="5" customFormat="1" ht="15" customHeight="1" x14ac:dyDescent="0.25">
      <c r="B514" s="51" t="s">
        <v>246</v>
      </c>
      <c r="C514" s="104">
        <v>-1744500</v>
      </c>
      <c r="D514" s="56">
        <f t="shared" si="14"/>
        <v>61649860</v>
      </c>
      <c r="E514" s="36" t="s">
        <v>3</v>
      </c>
      <c r="F514" s="68"/>
      <c r="G514" s="65"/>
      <c r="H514" s="65"/>
      <c r="I514" s="65"/>
      <c r="J514" s="65"/>
      <c r="K514" s="65">
        <f t="shared" si="17"/>
        <v>-1744500</v>
      </c>
      <c r="L514" s="2"/>
      <c r="M514" s="2"/>
      <c r="N514" s="2"/>
      <c r="O514" s="2"/>
      <c r="P514" s="2"/>
      <c r="Q514" s="2"/>
      <c r="R514" s="3"/>
      <c r="S514" s="3"/>
      <c r="T514" s="2"/>
      <c r="U514" s="2"/>
      <c r="V514" s="4"/>
      <c r="W514" s="4"/>
    </row>
    <row r="515" spans="1:23" s="5" customFormat="1" ht="15" customHeight="1" x14ac:dyDescent="0.25">
      <c r="A515" s="100"/>
      <c r="B515" s="51" t="s">
        <v>192</v>
      </c>
      <c r="C515" s="104">
        <v>-511000</v>
      </c>
      <c r="D515" s="56">
        <f t="shared" ref="D515:D574" si="18">SUM(D514,C515)</f>
        <v>61138860</v>
      </c>
      <c r="E515" s="36" t="s">
        <v>3</v>
      </c>
      <c r="F515" s="68"/>
      <c r="G515" s="65"/>
      <c r="H515" s="65"/>
      <c r="I515" s="65"/>
      <c r="J515" s="65"/>
      <c r="K515" s="65">
        <f t="shared" si="17"/>
        <v>-511000</v>
      </c>
      <c r="L515" s="2"/>
      <c r="M515" s="2"/>
      <c r="N515" s="2"/>
      <c r="O515" s="2"/>
      <c r="P515" s="2"/>
      <c r="Q515" s="2"/>
      <c r="R515" s="3"/>
      <c r="S515" s="3"/>
      <c r="T515" s="2"/>
      <c r="U515" s="2"/>
      <c r="V515" s="4"/>
      <c r="W515" s="4"/>
    </row>
    <row r="516" spans="1:23" s="5" customFormat="1" ht="15" customHeight="1" x14ac:dyDescent="0.25">
      <c r="A516" s="100"/>
      <c r="B516" s="51" t="s">
        <v>189</v>
      </c>
      <c r="C516" s="104">
        <v>-418000</v>
      </c>
      <c r="D516" s="56">
        <f t="shared" si="18"/>
        <v>60720860</v>
      </c>
      <c r="E516" s="36" t="s">
        <v>3</v>
      </c>
      <c r="F516" s="68"/>
      <c r="G516" s="65"/>
      <c r="H516" s="65"/>
      <c r="I516" s="65"/>
      <c r="J516" s="65"/>
      <c r="K516" s="65">
        <f t="shared" si="17"/>
        <v>-418000</v>
      </c>
      <c r="L516" s="2"/>
      <c r="M516" s="2"/>
      <c r="N516" s="2"/>
      <c r="O516" s="2"/>
      <c r="P516" s="2"/>
      <c r="Q516" s="2"/>
      <c r="R516" s="3"/>
      <c r="S516" s="3"/>
      <c r="T516" s="2"/>
      <c r="U516" s="2"/>
      <c r="V516" s="4"/>
      <c r="W516" s="4"/>
    </row>
    <row r="517" spans="1:23" s="5" customFormat="1" ht="15" customHeight="1" x14ac:dyDescent="0.25">
      <c r="A517" s="6"/>
      <c r="B517" s="51" t="s">
        <v>464</v>
      </c>
      <c r="C517" s="104">
        <v>-20000</v>
      </c>
      <c r="D517" s="56">
        <f t="shared" si="18"/>
        <v>60700860</v>
      </c>
      <c r="E517" s="36" t="s">
        <v>3</v>
      </c>
      <c r="F517" s="68"/>
      <c r="G517" s="65"/>
      <c r="H517" s="65"/>
      <c r="I517" s="65"/>
      <c r="J517" s="65"/>
      <c r="K517" s="65">
        <f t="shared" si="17"/>
        <v>-20000</v>
      </c>
      <c r="L517" s="2"/>
      <c r="M517" s="2"/>
      <c r="N517" s="2"/>
      <c r="O517" s="2"/>
      <c r="P517" s="2"/>
      <c r="Q517" s="2"/>
      <c r="R517" s="3"/>
      <c r="S517" s="3"/>
      <c r="T517" s="2"/>
      <c r="U517" s="2"/>
      <c r="V517" s="4"/>
      <c r="W517" s="4"/>
    </row>
    <row r="518" spans="1:23" s="5" customFormat="1" ht="15" customHeight="1" x14ac:dyDescent="0.25">
      <c r="A518" s="100"/>
      <c r="B518" s="51" t="s">
        <v>1015</v>
      </c>
      <c r="C518" s="104"/>
      <c r="D518" s="56">
        <f t="shared" si="18"/>
        <v>60700860</v>
      </c>
      <c r="E518" s="36" t="s">
        <v>2</v>
      </c>
      <c r="F518" s="68"/>
      <c r="G518" s="65"/>
      <c r="H518" s="65"/>
      <c r="I518" s="65"/>
      <c r="J518" s="65"/>
      <c r="K518" s="65">
        <f t="shared" si="17"/>
        <v>0</v>
      </c>
      <c r="L518" s="2"/>
      <c r="M518" s="2"/>
      <c r="N518" s="2"/>
      <c r="O518" s="2"/>
      <c r="P518" s="2"/>
      <c r="Q518" s="2"/>
      <c r="R518" s="3"/>
      <c r="S518" s="3"/>
      <c r="T518" s="2"/>
      <c r="U518" s="2"/>
      <c r="V518" s="4"/>
      <c r="W518" s="4"/>
    </row>
    <row r="519" spans="1:23" s="5" customFormat="1" ht="15" customHeight="1" x14ac:dyDescent="0.25">
      <c r="A519" s="100"/>
      <c r="B519" s="51" t="s">
        <v>191</v>
      </c>
      <c r="C519" s="104">
        <v>-367500</v>
      </c>
      <c r="D519" s="56">
        <f t="shared" si="18"/>
        <v>60333360</v>
      </c>
      <c r="E519" s="36" t="s">
        <v>3</v>
      </c>
      <c r="F519" s="68"/>
      <c r="G519" s="65"/>
      <c r="H519" s="65"/>
      <c r="I519" s="65"/>
      <c r="J519" s="65"/>
      <c r="K519" s="65">
        <f t="shared" si="17"/>
        <v>-367500</v>
      </c>
      <c r="L519" s="2"/>
      <c r="M519" s="2"/>
      <c r="N519" s="2"/>
      <c r="O519" s="2"/>
      <c r="P519" s="2"/>
      <c r="Q519" s="2"/>
      <c r="R519" s="3"/>
      <c r="S519" s="3"/>
      <c r="T519" s="2"/>
      <c r="U519" s="2"/>
      <c r="V519" s="4"/>
      <c r="W519" s="4"/>
    </row>
    <row r="520" spans="1:23" s="5" customFormat="1" ht="15" customHeight="1" x14ac:dyDescent="0.25">
      <c r="A520" s="100"/>
      <c r="B520" s="51" t="s">
        <v>241</v>
      </c>
      <c r="C520" s="104">
        <v>-640000</v>
      </c>
      <c r="D520" s="56">
        <f t="shared" si="18"/>
        <v>59693360</v>
      </c>
      <c r="E520" s="36" t="s">
        <v>3</v>
      </c>
      <c r="F520" s="68"/>
      <c r="G520" s="65"/>
      <c r="H520" s="65"/>
      <c r="I520" s="65"/>
      <c r="J520" s="65"/>
      <c r="K520" s="65">
        <f t="shared" si="17"/>
        <v>-640000</v>
      </c>
      <c r="L520" s="2"/>
      <c r="M520" s="2"/>
      <c r="N520" s="2"/>
      <c r="O520" s="2"/>
      <c r="P520" s="2"/>
      <c r="Q520" s="2"/>
      <c r="R520" s="3"/>
      <c r="S520" s="3"/>
      <c r="T520" s="2"/>
      <c r="U520" s="2"/>
      <c r="V520" s="4"/>
      <c r="W520" s="4"/>
    </row>
    <row r="521" spans="1:23" s="5" customFormat="1" ht="15" customHeight="1" x14ac:dyDescent="0.25">
      <c r="B521" s="51" t="s">
        <v>1016</v>
      </c>
      <c r="C521" s="104">
        <v>-100000</v>
      </c>
      <c r="D521" s="56">
        <f t="shared" si="18"/>
        <v>59593360</v>
      </c>
      <c r="E521" s="36" t="s">
        <v>3</v>
      </c>
      <c r="F521" s="68"/>
      <c r="G521" s="65"/>
      <c r="H521" s="65"/>
      <c r="I521" s="65"/>
      <c r="J521" s="65"/>
      <c r="K521" s="65">
        <f t="shared" si="17"/>
        <v>-100000</v>
      </c>
      <c r="L521" s="2"/>
      <c r="M521" s="2"/>
      <c r="N521" s="2"/>
      <c r="O521" s="2"/>
      <c r="P521" s="2"/>
      <c r="Q521" s="2"/>
      <c r="R521" s="3"/>
      <c r="S521" s="3"/>
      <c r="T521" s="2"/>
      <c r="U521" s="2"/>
      <c r="V521" s="4"/>
      <c r="W521" s="4"/>
    </row>
    <row r="522" spans="1:23" s="5" customFormat="1" ht="15" customHeight="1" x14ac:dyDescent="0.25">
      <c r="A522" s="100"/>
      <c r="B522" s="51" t="s">
        <v>1017</v>
      </c>
      <c r="C522" s="104">
        <v>2500000</v>
      </c>
      <c r="D522" s="56">
        <f t="shared" si="18"/>
        <v>62093360</v>
      </c>
      <c r="E522" s="36" t="s">
        <v>2</v>
      </c>
      <c r="F522" s="68"/>
      <c r="G522" s="65"/>
      <c r="H522" s="65"/>
      <c r="I522" s="65">
        <f>C522</f>
        <v>2500000</v>
      </c>
      <c r="J522" s="65"/>
      <c r="K522" s="65"/>
      <c r="L522" s="2"/>
      <c r="M522" s="2"/>
      <c r="N522" s="2"/>
      <c r="O522" s="2"/>
      <c r="P522" s="2"/>
      <c r="Q522" s="2"/>
      <c r="R522" s="3"/>
      <c r="S522" s="3"/>
      <c r="T522" s="2"/>
      <c r="U522" s="2"/>
      <c r="V522" s="4"/>
      <c r="W522" s="4"/>
    </row>
    <row r="523" spans="1:23" s="5" customFormat="1" ht="15" customHeight="1" x14ac:dyDescent="0.25">
      <c r="A523" s="100"/>
      <c r="B523" s="51" t="s">
        <v>1018</v>
      </c>
      <c r="C523" s="65">
        <v>-500000</v>
      </c>
      <c r="D523" s="56">
        <f t="shared" si="18"/>
        <v>61593360</v>
      </c>
      <c r="E523" s="36" t="s">
        <v>3</v>
      </c>
      <c r="F523" s="68"/>
      <c r="G523" s="65"/>
      <c r="H523" s="65"/>
      <c r="I523" s="65"/>
      <c r="J523" s="65"/>
      <c r="K523" s="65">
        <f t="shared" si="17"/>
        <v>-500000</v>
      </c>
      <c r="L523" s="2"/>
      <c r="M523" s="2"/>
      <c r="N523" s="2"/>
      <c r="O523" s="2"/>
      <c r="P523" s="2"/>
      <c r="Q523" s="2"/>
      <c r="R523" s="3"/>
      <c r="S523" s="3"/>
      <c r="T523" s="2"/>
      <c r="U523" s="2"/>
      <c r="V523" s="4"/>
      <c r="W523" s="4"/>
    </row>
    <row r="524" spans="1:23" s="5" customFormat="1" ht="15" customHeight="1" x14ac:dyDescent="0.25">
      <c r="A524" s="6"/>
      <c r="B524" s="51" t="s">
        <v>462</v>
      </c>
      <c r="C524" s="65">
        <v>-48900</v>
      </c>
      <c r="D524" s="56">
        <f t="shared" si="18"/>
        <v>61544460</v>
      </c>
      <c r="E524" s="36" t="s">
        <v>3</v>
      </c>
      <c r="F524" s="68"/>
      <c r="G524" s="65"/>
      <c r="H524" s="65"/>
      <c r="I524" s="65"/>
      <c r="J524" s="65"/>
      <c r="K524" s="65">
        <f t="shared" si="17"/>
        <v>-48900</v>
      </c>
      <c r="L524" s="2"/>
      <c r="M524" s="2"/>
      <c r="N524" s="2"/>
      <c r="O524" s="2"/>
      <c r="P524" s="2"/>
      <c r="Q524" s="2"/>
      <c r="R524" s="3"/>
      <c r="S524" s="3"/>
      <c r="T524" s="2"/>
      <c r="U524" s="2"/>
      <c r="V524" s="4"/>
      <c r="W524" s="4"/>
    </row>
    <row r="525" spans="1:23" s="5" customFormat="1" ht="15" customHeight="1" x14ac:dyDescent="0.25">
      <c r="A525" s="174"/>
      <c r="B525" s="51" t="s">
        <v>556</v>
      </c>
      <c r="C525" s="65">
        <v>-100000</v>
      </c>
      <c r="D525" s="56">
        <f t="shared" si="18"/>
        <v>61444460</v>
      </c>
      <c r="E525" s="36" t="s">
        <v>3</v>
      </c>
      <c r="F525" s="68"/>
      <c r="G525" s="65"/>
      <c r="H525" s="65"/>
      <c r="I525" s="65"/>
      <c r="J525" s="65"/>
      <c r="K525" s="65">
        <f t="shared" si="17"/>
        <v>-100000</v>
      </c>
      <c r="L525" s="2"/>
      <c r="M525" s="2"/>
      <c r="N525" s="2"/>
      <c r="O525" s="2"/>
      <c r="P525" s="2"/>
      <c r="Q525" s="2"/>
      <c r="R525" s="3"/>
      <c r="S525" s="3"/>
      <c r="T525" s="2"/>
      <c r="U525" s="2"/>
      <c r="V525" s="4"/>
      <c r="W525" s="4"/>
    </row>
    <row r="526" spans="1:23" s="5" customFormat="1" ht="15" customHeight="1" x14ac:dyDescent="0.25">
      <c r="A526" s="100"/>
      <c r="B526" s="51" t="s">
        <v>1019</v>
      </c>
      <c r="C526" s="65">
        <v>-1000000</v>
      </c>
      <c r="D526" s="56">
        <f t="shared" si="18"/>
        <v>60444460</v>
      </c>
      <c r="E526" s="36" t="s">
        <v>3</v>
      </c>
      <c r="F526" s="68"/>
      <c r="G526" s="65"/>
      <c r="H526" s="65"/>
      <c r="I526" s="65"/>
      <c r="J526" s="65"/>
      <c r="K526" s="65">
        <f t="shared" si="17"/>
        <v>-1000000</v>
      </c>
      <c r="L526" s="2"/>
      <c r="M526" s="2"/>
      <c r="N526" s="2"/>
      <c r="O526" s="2"/>
      <c r="P526" s="2"/>
      <c r="Q526" s="2"/>
      <c r="R526" s="3"/>
      <c r="S526" s="3"/>
      <c r="T526" s="2"/>
      <c r="U526" s="2"/>
      <c r="V526" s="4"/>
      <c r="W526" s="4"/>
    </row>
    <row r="527" spans="1:23" s="5" customFormat="1" ht="15" customHeight="1" x14ac:dyDescent="0.25">
      <c r="A527" s="100"/>
      <c r="B527" s="51" t="s">
        <v>461</v>
      </c>
      <c r="C527" s="65">
        <v>-2111000</v>
      </c>
      <c r="D527" s="56">
        <f t="shared" si="18"/>
        <v>58333460</v>
      </c>
      <c r="E527" s="36" t="s">
        <v>3</v>
      </c>
      <c r="F527" s="68"/>
      <c r="G527" s="65"/>
      <c r="H527" s="65"/>
      <c r="I527" s="65"/>
      <c r="J527" s="65"/>
      <c r="K527" s="65">
        <f t="shared" si="17"/>
        <v>-2111000</v>
      </c>
      <c r="L527" s="2"/>
      <c r="M527" s="2"/>
      <c r="N527" s="2"/>
      <c r="O527" s="2"/>
      <c r="P527" s="2"/>
      <c r="Q527" s="2"/>
      <c r="R527" s="3"/>
      <c r="S527" s="3"/>
      <c r="T527" s="2"/>
      <c r="U527" s="2"/>
      <c r="V527" s="4"/>
      <c r="W527" s="4"/>
    </row>
    <row r="528" spans="1:23" s="5" customFormat="1" ht="15" customHeight="1" x14ac:dyDescent="0.25">
      <c r="B528" s="51" t="s">
        <v>1020</v>
      </c>
      <c r="C528" s="65">
        <v>-2270000</v>
      </c>
      <c r="D528" s="56">
        <f t="shared" si="18"/>
        <v>56063460</v>
      </c>
      <c r="E528" s="36" t="s">
        <v>3</v>
      </c>
      <c r="F528" s="68"/>
      <c r="G528" s="65"/>
      <c r="H528" s="65"/>
      <c r="I528" s="65"/>
      <c r="J528" s="65"/>
      <c r="K528" s="65">
        <f t="shared" si="17"/>
        <v>-2270000</v>
      </c>
      <c r="L528" s="2"/>
      <c r="M528" s="2"/>
      <c r="N528" s="2"/>
      <c r="O528" s="2"/>
      <c r="P528" s="2"/>
      <c r="Q528" s="2"/>
      <c r="R528" s="3"/>
      <c r="S528" s="3"/>
      <c r="T528" s="2"/>
      <c r="U528" s="2"/>
      <c r="V528" s="4"/>
      <c r="W528" s="4"/>
    </row>
    <row r="529" spans="1:23" s="5" customFormat="1" ht="15" customHeight="1" x14ac:dyDescent="0.25">
      <c r="A529" s="6"/>
      <c r="B529" s="51" t="s">
        <v>1021</v>
      </c>
      <c r="C529" s="65">
        <v>-13000</v>
      </c>
      <c r="D529" s="56">
        <f t="shared" si="18"/>
        <v>56050460</v>
      </c>
      <c r="E529" s="36" t="s">
        <v>3</v>
      </c>
      <c r="F529" s="68"/>
      <c r="G529" s="65"/>
      <c r="H529" s="65"/>
      <c r="I529" s="65"/>
      <c r="J529" s="65"/>
      <c r="K529" s="65">
        <f t="shared" si="17"/>
        <v>-13000</v>
      </c>
      <c r="L529" s="2"/>
      <c r="M529" s="2"/>
      <c r="N529" s="2"/>
      <c r="O529" s="2"/>
      <c r="P529" s="2"/>
      <c r="Q529" s="2"/>
      <c r="R529" s="3"/>
      <c r="S529" s="3"/>
      <c r="T529" s="2"/>
      <c r="U529" s="2"/>
      <c r="V529" s="4"/>
      <c r="W529" s="4"/>
    </row>
    <row r="530" spans="1:23" s="5" customFormat="1" ht="15" customHeight="1" x14ac:dyDescent="0.25">
      <c r="A530" s="100"/>
      <c r="B530" s="51" t="s">
        <v>1022</v>
      </c>
      <c r="C530" s="65">
        <v>-510000</v>
      </c>
      <c r="D530" s="56">
        <f t="shared" si="18"/>
        <v>55540460</v>
      </c>
      <c r="E530" s="36" t="s">
        <v>3</v>
      </c>
      <c r="F530" s="68"/>
      <c r="G530" s="65"/>
      <c r="H530" s="65"/>
      <c r="I530" s="65"/>
      <c r="J530" s="65"/>
      <c r="K530" s="65">
        <f t="shared" si="17"/>
        <v>-510000</v>
      </c>
      <c r="L530" s="2"/>
      <c r="M530" s="2"/>
      <c r="N530" s="2"/>
      <c r="O530" s="2"/>
      <c r="P530" s="2"/>
      <c r="Q530" s="2"/>
      <c r="R530" s="3"/>
      <c r="S530" s="3"/>
      <c r="T530" s="2"/>
      <c r="U530" s="2"/>
      <c r="V530" s="4"/>
      <c r="W530" s="4"/>
    </row>
    <row r="531" spans="1:23" s="5" customFormat="1" ht="15" customHeight="1" x14ac:dyDescent="0.25">
      <c r="A531" s="6"/>
      <c r="B531" s="51" t="s">
        <v>1023</v>
      </c>
      <c r="C531" s="65">
        <v>-65000</v>
      </c>
      <c r="D531" s="56">
        <f t="shared" si="18"/>
        <v>55475460</v>
      </c>
      <c r="E531" s="36" t="s">
        <v>3</v>
      </c>
      <c r="F531" s="68"/>
      <c r="G531" s="65"/>
      <c r="H531" s="65"/>
      <c r="I531" s="65"/>
      <c r="J531" s="65"/>
      <c r="K531" s="65">
        <f t="shared" si="17"/>
        <v>-65000</v>
      </c>
      <c r="L531" s="2"/>
      <c r="M531" s="2"/>
      <c r="N531" s="2"/>
      <c r="O531" s="2"/>
      <c r="P531" s="2"/>
      <c r="Q531" s="2"/>
      <c r="R531" s="3"/>
      <c r="S531" s="3"/>
      <c r="T531" s="2"/>
      <c r="U531" s="2"/>
      <c r="V531" s="4"/>
      <c r="W531" s="4"/>
    </row>
    <row r="532" spans="1:23" s="5" customFormat="1" ht="15" customHeight="1" x14ac:dyDescent="0.25">
      <c r="A532" s="174"/>
      <c r="B532" s="51" t="s">
        <v>1024</v>
      </c>
      <c r="C532" s="65">
        <v>15305000</v>
      </c>
      <c r="D532" s="56">
        <f t="shared" si="18"/>
        <v>70780460</v>
      </c>
      <c r="E532" s="36" t="s">
        <v>233</v>
      </c>
      <c r="F532" s="68">
        <f>C532</f>
        <v>15305000</v>
      </c>
      <c r="G532" s="65"/>
      <c r="H532" s="65"/>
      <c r="I532" s="65"/>
      <c r="J532" s="65"/>
      <c r="K532" s="65"/>
      <c r="L532" s="2"/>
      <c r="M532" s="2"/>
      <c r="N532" s="2"/>
      <c r="O532" s="2"/>
      <c r="P532" s="2"/>
      <c r="Q532" s="2"/>
      <c r="R532" s="3"/>
      <c r="S532" s="3"/>
      <c r="T532" s="2"/>
      <c r="U532" s="2"/>
      <c r="V532" s="4"/>
      <c r="W532" s="4"/>
    </row>
    <row r="533" spans="1:23" s="5" customFormat="1" ht="15" customHeight="1" x14ac:dyDescent="0.25">
      <c r="A533" s="100"/>
      <c r="B533" s="51" t="s">
        <v>1025</v>
      </c>
      <c r="C533" s="65">
        <v>-34000</v>
      </c>
      <c r="D533" s="56">
        <f t="shared" si="18"/>
        <v>70746460</v>
      </c>
      <c r="E533" s="36" t="s">
        <v>3</v>
      </c>
      <c r="F533" s="68"/>
      <c r="G533" s="65"/>
      <c r="H533" s="65"/>
      <c r="I533" s="65"/>
      <c r="J533" s="65"/>
      <c r="K533" s="65">
        <f t="shared" si="17"/>
        <v>-34000</v>
      </c>
      <c r="L533" s="2"/>
      <c r="M533" s="2"/>
      <c r="N533" s="2"/>
      <c r="O533" s="2"/>
      <c r="P533" s="2"/>
      <c r="Q533" s="2"/>
      <c r="R533" s="3"/>
      <c r="S533" s="3"/>
      <c r="T533" s="2"/>
      <c r="U533" s="2"/>
      <c r="V533" s="4"/>
      <c r="W533" s="4"/>
    </row>
    <row r="534" spans="1:23" s="5" customFormat="1" ht="15" customHeight="1" x14ac:dyDescent="0.25">
      <c r="A534" s="100">
        <v>45321</v>
      </c>
      <c r="B534" s="51" t="s">
        <v>166</v>
      </c>
      <c r="C534" s="65">
        <v>-11000</v>
      </c>
      <c r="D534" s="56">
        <f t="shared" si="18"/>
        <v>70735460</v>
      </c>
      <c r="E534" s="36" t="s">
        <v>3</v>
      </c>
      <c r="F534" s="68"/>
      <c r="G534" s="65"/>
      <c r="H534" s="65"/>
      <c r="I534" s="65"/>
      <c r="J534" s="65"/>
      <c r="K534" s="65">
        <f t="shared" si="17"/>
        <v>-11000</v>
      </c>
      <c r="L534" s="2"/>
      <c r="M534" s="2"/>
      <c r="N534" s="2"/>
      <c r="O534" s="2"/>
      <c r="P534" s="2"/>
      <c r="Q534" s="2"/>
      <c r="R534" s="3"/>
      <c r="S534" s="3"/>
      <c r="T534" s="2"/>
      <c r="U534" s="2"/>
      <c r="V534" s="4"/>
      <c r="W534" s="4"/>
    </row>
    <row r="535" spans="1:23" s="5" customFormat="1" ht="15" customHeight="1" x14ac:dyDescent="0.25">
      <c r="B535" s="51" t="s">
        <v>1026</v>
      </c>
      <c r="C535" s="65">
        <v>-280000</v>
      </c>
      <c r="D535" s="56">
        <f t="shared" si="18"/>
        <v>70455460</v>
      </c>
      <c r="E535" s="36" t="s">
        <v>3</v>
      </c>
      <c r="F535" s="68"/>
      <c r="G535" s="65"/>
      <c r="H535" s="65"/>
      <c r="I535" s="65"/>
      <c r="J535" s="65"/>
      <c r="K535" s="65">
        <f t="shared" si="17"/>
        <v>-280000</v>
      </c>
      <c r="L535" s="2"/>
      <c r="M535" s="2"/>
      <c r="N535" s="2"/>
      <c r="O535" s="2"/>
      <c r="P535" s="2"/>
      <c r="Q535" s="2"/>
      <c r="R535" s="3"/>
      <c r="S535" s="3"/>
      <c r="T535" s="2"/>
      <c r="U535" s="2"/>
      <c r="V535" s="4"/>
      <c r="W535" s="4"/>
    </row>
    <row r="536" spans="1:23" s="5" customFormat="1" ht="15" customHeight="1" x14ac:dyDescent="0.25">
      <c r="B536" s="51" t="s">
        <v>192</v>
      </c>
      <c r="C536" s="65">
        <v>-1240000</v>
      </c>
      <c r="D536" s="56">
        <f t="shared" si="18"/>
        <v>69215460</v>
      </c>
      <c r="E536" s="36" t="s">
        <v>3</v>
      </c>
      <c r="F536" s="68"/>
      <c r="G536" s="65"/>
      <c r="H536" s="65"/>
      <c r="I536" s="65"/>
      <c r="J536" s="65"/>
      <c r="K536" s="65">
        <f t="shared" si="17"/>
        <v>-1240000</v>
      </c>
      <c r="L536" s="2"/>
      <c r="M536" s="2"/>
      <c r="N536" s="2"/>
      <c r="O536" s="2"/>
      <c r="P536" s="2"/>
      <c r="Q536" s="2"/>
      <c r="R536" s="3"/>
      <c r="S536" s="3"/>
      <c r="T536" s="2"/>
      <c r="U536" s="2"/>
      <c r="V536" s="4"/>
      <c r="W536" s="4"/>
    </row>
    <row r="537" spans="1:23" s="5" customFormat="1" ht="15" customHeight="1" x14ac:dyDescent="0.25">
      <c r="A537" s="174"/>
      <c r="B537" s="51" t="s">
        <v>236</v>
      </c>
      <c r="C537" s="65">
        <v>-1029000</v>
      </c>
      <c r="D537" s="56">
        <f t="shared" si="18"/>
        <v>68186460</v>
      </c>
      <c r="E537" s="36" t="s">
        <v>3</v>
      </c>
      <c r="F537" s="68"/>
      <c r="G537" s="65"/>
      <c r="H537" s="65"/>
      <c r="I537" s="65"/>
      <c r="J537" s="65"/>
      <c r="K537" s="65">
        <f t="shared" si="17"/>
        <v>-1029000</v>
      </c>
      <c r="L537" s="2"/>
      <c r="M537" s="2"/>
      <c r="N537" s="2"/>
      <c r="O537" s="2"/>
      <c r="P537" s="2"/>
      <c r="Q537" s="2"/>
      <c r="R537" s="3"/>
      <c r="S537" s="3"/>
      <c r="T537" s="2"/>
      <c r="U537" s="2"/>
      <c r="V537" s="4"/>
      <c r="W537" s="4"/>
    </row>
    <row r="538" spans="1:23" s="5" customFormat="1" ht="15" customHeight="1" x14ac:dyDescent="0.25">
      <c r="A538" s="174"/>
      <c r="B538" s="51" t="s">
        <v>1027</v>
      </c>
      <c r="C538" s="65">
        <v>-65000</v>
      </c>
      <c r="D538" s="56">
        <f t="shared" si="18"/>
        <v>68121460</v>
      </c>
      <c r="E538" s="36" t="s">
        <v>3</v>
      </c>
      <c r="F538" s="68"/>
      <c r="G538" s="65"/>
      <c r="H538" s="65"/>
      <c r="I538" s="65"/>
      <c r="J538" s="65"/>
      <c r="K538" s="65">
        <f t="shared" si="17"/>
        <v>-65000</v>
      </c>
      <c r="L538" s="2"/>
      <c r="M538" s="2"/>
      <c r="N538" s="2"/>
      <c r="O538" s="2"/>
      <c r="P538" s="2"/>
      <c r="Q538" s="2"/>
      <c r="R538" s="3"/>
      <c r="S538" s="3"/>
      <c r="T538" s="2"/>
      <c r="U538" s="2"/>
      <c r="V538" s="4"/>
      <c r="W538" s="4"/>
    </row>
    <row r="539" spans="1:23" s="5" customFormat="1" ht="15" customHeight="1" x14ac:dyDescent="0.25">
      <c r="A539" s="174"/>
      <c r="B539" s="51" t="s">
        <v>942</v>
      </c>
      <c r="C539" s="65">
        <v>-174500</v>
      </c>
      <c r="D539" s="56">
        <f t="shared" si="18"/>
        <v>67946960</v>
      </c>
      <c r="E539" s="36" t="s">
        <v>3</v>
      </c>
      <c r="F539" s="68"/>
      <c r="G539" s="65"/>
      <c r="H539" s="65"/>
      <c r="I539" s="65"/>
      <c r="J539" s="65"/>
      <c r="K539" s="65">
        <f t="shared" si="17"/>
        <v>-174500</v>
      </c>
      <c r="L539" s="2"/>
      <c r="M539" s="2"/>
      <c r="N539" s="2"/>
      <c r="O539" s="2"/>
      <c r="P539" s="2"/>
      <c r="Q539" s="2"/>
      <c r="R539" s="3"/>
      <c r="S539" s="3"/>
      <c r="T539" s="2"/>
      <c r="U539" s="2"/>
      <c r="V539" s="4"/>
      <c r="W539" s="4"/>
    </row>
    <row r="540" spans="1:23" s="5" customFormat="1" ht="15" customHeight="1" x14ac:dyDescent="0.25">
      <c r="A540" s="174"/>
      <c r="B540" s="51" t="s">
        <v>189</v>
      </c>
      <c r="C540" s="65">
        <v>-428000</v>
      </c>
      <c r="D540" s="56">
        <f t="shared" si="18"/>
        <v>67518960</v>
      </c>
      <c r="E540" s="36" t="s">
        <v>3</v>
      </c>
      <c r="F540" s="68"/>
      <c r="G540" s="65"/>
      <c r="H540" s="65"/>
      <c r="I540" s="65"/>
      <c r="J540" s="65"/>
      <c r="K540" s="65">
        <f t="shared" si="17"/>
        <v>-428000</v>
      </c>
      <c r="L540" s="2"/>
      <c r="M540" s="2"/>
      <c r="N540" s="2"/>
      <c r="O540" s="2"/>
      <c r="P540" s="2"/>
      <c r="Q540" s="2"/>
      <c r="R540" s="3"/>
      <c r="S540" s="3"/>
      <c r="T540" s="2"/>
      <c r="U540" s="2"/>
      <c r="V540" s="4"/>
      <c r="W540" s="4"/>
    </row>
    <row r="541" spans="1:23" s="5" customFormat="1" ht="15" customHeight="1" x14ac:dyDescent="0.25">
      <c r="A541" s="100"/>
      <c r="B541" s="51" t="s">
        <v>1028</v>
      </c>
      <c r="C541" s="65">
        <v>-393000</v>
      </c>
      <c r="D541" s="56">
        <f t="shared" si="18"/>
        <v>67125960</v>
      </c>
      <c r="E541" s="36" t="s">
        <v>3</v>
      </c>
      <c r="F541" s="68"/>
      <c r="G541" s="65"/>
      <c r="H541" s="65"/>
      <c r="I541" s="65"/>
      <c r="J541" s="65"/>
      <c r="K541" s="65">
        <f t="shared" si="17"/>
        <v>-393000</v>
      </c>
      <c r="L541" s="2"/>
      <c r="M541" s="2"/>
      <c r="N541" s="2"/>
      <c r="O541" s="2"/>
      <c r="P541" s="2"/>
      <c r="Q541" s="2"/>
      <c r="R541" s="3"/>
      <c r="S541" s="3"/>
      <c r="T541" s="2"/>
      <c r="U541" s="2"/>
      <c r="V541" s="4"/>
      <c r="W541" s="4"/>
    </row>
    <row r="542" spans="1:23" s="5" customFormat="1" ht="15" customHeight="1" x14ac:dyDescent="0.25">
      <c r="A542" s="100"/>
      <c r="B542" s="51" t="s">
        <v>842</v>
      </c>
      <c r="C542" s="65">
        <v>-80000</v>
      </c>
      <c r="D542" s="56">
        <f t="shared" si="18"/>
        <v>67045960</v>
      </c>
      <c r="E542" s="36" t="s">
        <v>3</v>
      </c>
      <c r="F542" s="68"/>
      <c r="G542" s="65"/>
      <c r="H542" s="65"/>
      <c r="I542" s="65"/>
      <c r="J542" s="65"/>
      <c r="K542" s="65">
        <f t="shared" si="17"/>
        <v>-80000</v>
      </c>
      <c r="L542" s="2"/>
      <c r="M542" s="2"/>
      <c r="N542" s="2"/>
      <c r="O542" s="2"/>
      <c r="P542" s="2"/>
      <c r="Q542" s="2"/>
      <c r="R542" s="3"/>
      <c r="S542" s="3"/>
      <c r="T542" s="2"/>
      <c r="U542" s="2"/>
      <c r="V542" s="4"/>
      <c r="W542" s="4"/>
    </row>
    <row r="543" spans="1:23" s="5" customFormat="1" ht="15" customHeight="1" x14ac:dyDescent="0.25">
      <c r="A543" s="100"/>
      <c r="B543" s="51" t="s">
        <v>270</v>
      </c>
      <c r="C543" s="65">
        <v>-16350000</v>
      </c>
      <c r="D543" s="56">
        <f t="shared" si="18"/>
        <v>50695960</v>
      </c>
      <c r="E543" s="36" t="s">
        <v>3</v>
      </c>
      <c r="F543" s="68"/>
      <c r="G543" s="65"/>
      <c r="H543" s="65"/>
      <c r="I543" s="65"/>
      <c r="J543" s="65"/>
      <c r="K543" s="65">
        <f t="shared" si="17"/>
        <v>-16350000</v>
      </c>
      <c r="L543" s="2"/>
      <c r="M543" s="2"/>
      <c r="N543" s="2"/>
      <c r="O543" s="2"/>
      <c r="P543" s="2"/>
      <c r="Q543" s="2"/>
      <c r="R543" s="3"/>
      <c r="S543" s="3"/>
      <c r="T543" s="2"/>
      <c r="U543" s="2"/>
      <c r="V543" s="4"/>
      <c r="W543" s="4"/>
    </row>
    <row r="544" spans="1:23" s="5" customFormat="1" ht="15" customHeight="1" x14ac:dyDescent="0.25">
      <c r="A544" s="6"/>
      <c r="B544" s="51" t="s">
        <v>1029</v>
      </c>
      <c r="C544" s="65"/>
      <c r="D544" s="56">
        <f t="shared" si="18"/>
        <v>50695960</v>
      </c>
      <c r="E544" s="36" t="s">
        <v>2</v>
      </c>
      <c r="F544" s="68"/>
      <c r="G544" s="65"/>
      <c r="H544" s="65"/>
      <c r="I544" s="65"/>
      <c r="J544" s="65"/>
      <c r="K544" s="65">
        <f t="shared" si="17"/>
        <v>0</v>
      </c>
      <c r="L544" s="2"/>
      <c r="M544" s="2"/>
      <c r="N544" s="2"/>
      <c r="O544" s="2"/>
      <c r="P544" s="2"/>
      <c r="Q544" s="2"/>
      <c r="R544" s="3"/>
      <c r="S544" s="3"/>
      <c r="T544" s="2"/>
      <c r="U544" s="2"/>
      <c r="V544" s="4"/>
      <c r="W544" s="4"/>
    </row>
    <row r="545" spans="1:23" s="5" customFormat="1" ht="15" customHeight="1" x14ac:dyDescent="0.25">
      <c r="A545" s="6"/>
      <c r="B545" s="51" t="s">
        <v>1030</v>
      </c>
      <c r="C545" s="65"/>
      <c r="D545" s="56">
        <f t="shared" si="18"/>
        <v>50695960</v>
      </c>
      <c r="E545" s="36" t="s">
        <v>2</v>
      </c>
      <c r="F545" s="68"/>
      <c r="G545" s="65"/>
      <c r="H545" s="65"/>
      <c r="I545" s="65"/>
      <c r="J545" s="65"/>
      <c r="K545" s="65">
        <f t="shared" si="17"/>
        <v>0</v>
      </c>
      <c r="L545" s="2"/>
      <c r="M545" s="2"/>
      <c r="N545" s="2"/>
      <c r="O545" s="2"/>
      <c r="P545" s="2"/>
      <c r="Q545" s="2"/>
      <c r="R545" s="3"/>
      <c r="S545" s="3"/>
      <c r="T545" s="2"/>
      <c r="U545" s="2"/>
      <c r="V545" s="4"/>
      <c r="W545" s="4"/>
    </row>
    <row r="546" spans="1:23" s="5" customFormat="1" ht="15" customHeight="1" x14ac:dyDescent="0.25">
      <c r="A546" s="100"/>
      <c r="B546" s="51" t="s">
        <v>270</v>
      </c>
      <c r="C546" s="65">
        <v>-326000</v>
      </c>
      <c r="D546" s="56">
        <f t="shared" si="18"/>
        <v>50369960</v>
      </c>
      <c r="E546" s="36" t="s">
        <v>3</v>
      </c>
      <c r="F546" s="68"/>
      <c r="G546" s="65"/>
      <c r="H546" s="65"/>
      <c r="I546" s="65"/>
      <c r="J546" s="65"/>
      <c r="K546" s="65">
        <f t="shared" si="17"/>
        <v>-326000</v>
      </c>
      <c r="L546" s="2"/>
      <c r="M546" s="2"/>
      <c r="N546" s="2"/>
      <c r="O546" s="2"/>
      <c r="P546" s="2"/>
      <c r="Q546" s="2"/>
      <c r="R546" s="3"/>
      <c r="S546" s="3"/>
      <c r="T546" s="2"/>
      <c r="U546" s="2"/>
      <c r="V546" s="4"/>
      <c r="W546" s="4"/>
    </row>
    <row r="547" spans="1:23" s="5" customFormat="1" ht="15" customHeight="1" x14ac:dyDescent="0.25">
      <c r="A547" s="100"/>
      <c r="B547" s="51" t="s">
        <v>1031</v>
      </c>
      <c r="C547" s="65"/>
      <c r="D547" s="56">
        <f t="shared" si="18"/>
        <v>50369960</v>
      </c>
      <c r="E547" s="36" t="s">
        <v>2</v>
      </c>
      <c r="F547" s="68"/>
      <c r="G547" s="65"/>
      <c r="H547" s="65"/>
      <c r="I547" s="65"/>
      <c r="J547" s="65"/>
      <c r="K547" s="65">
        <f t="shared" si="17"/>
        <v>0</v>
      </c>
      <c r="L547" s="2"/>
      <c r="M547" s="2"/>
      <c r="N547" s="2"/>
      <c r="O547" s="2"/>
      <c r="P547" s="2"/>
      <c r="Q547" s="2"/>
      <c r="R547" s="3"/>
      <c r="S547" s="3"/>
      <c r="T547" s="2"/>
      <c r="U547" s="2"/>
      <c r="V547" s="4"/>
      <c r="W547" s="4"/>
    </row>
    <row r="548" spans="1:23" s="5" customFormat="1" ht="15" customHeight="1" x14ac:dyDescent="0.25">
      <c r="B548" s="51" t="s">
        <v>1032</v>
      </c>
      <c r="C548" s="65">
        <v>-19000</v>
      </c>
      <c r="D548" s="56">
        <f t="shared" si="18"/>
        <v>50350960</v>
      </c>
      <c r="E548" s="36" t="s">
        <v>3</v>
      </c>
      <c r="F548" s="68"/>
      <c r="G548" s="65"/>
      <c r="H548" s="65"/>
      <c r="I548" s="65"/>
      <c r="J548" s="65"/>
      <c r="K548" s="65">
        <f t="shared" si="17"/>
        <v>-19000</v>
      </c>
      <c r="L548" s="2"/>
      <c r="M548" s="2"/>
      <c r="N548" s="2"/>
      <c r="O548" s="2"/>
      <c r="P548" s="2"/>
      <c r="Q548" s="2"/>
      <c r="R548" s="3"/>
      <c r="S548" s="3"/>
      <c r="T548" s="2"/>
      <c r="U548" s="2"/>
      <c r="V548" s="4"/>
      <c r="W548" s="4"/>
    </row>
    <row r="549" spans="1:23" s="5" customFormat="1" ht="15" customHeight="1" x14ac:dyDescent="0.25">
      <c r="A549" s="175"/>
      <c r="B549" s="51" t="s">
        <v>18</v>
      </c>
      <c r="C549" s="65">
        <v>130000</v>
      </c>
      <c r="D549" s="56">
        <f t="shared" si="18"/>
        <v>50480960</v>
      </c>
      <c r="E549" s="36" t="s">
        <v>1</v>
      </c>
      <c r="F549" s="68"/>
      <c r="G549" s="65"/>
      <c r="H549" s="65">
        <f>C549</f>
        <v>130000</v>
      </c>
      <c r="I549" s="65"/>
      <c r="J549" s="65"/>
      <c r="K549" s="65"/>
      <c r="L549" s="2"/>
      <c r="M549" s="2"/>
      <c r="N549" s="2"/>
      <c r="O549" s="2"/>
      <c r="P549" s="2"/>
      <c r="Q549" s="2"/>
      <c r="R549" s="3"/>
      <c r="S549" s="3"/>
      <c r="T549" s="2"/>
      <c r="U549" s="2"/>
      <c r="V549" s="4"/>
      <c r="W549" s="4"/>
    </row>
    <row r="550" spans="1:23" s="5" customFormat="1" ht="15" customHeight="1" x14ac:dyDescent="0.25">
      <c r="A550" s="100"/>
      <c r="B550" s="51" t="s">
        <v>1033</v>
      </c>
      <c r="C550" s="65">
        <v>-1823000</v>
      </c>
      <c r="D550" s="56">
        <f t="shared" si="18"/>
        <v>48657960</v>
      </c>
      <c r="E550" s="36" t="s">
        <v>3</v>
      </c>
      <c r="F550" s="68"/>
      <c r="G550" s="65"/>
      <c r="H550" s="65"/>
      <c r="I550" s="65"/>
      <c r="J550" s="65"/>
      <c r="K550" s="65">
        <f t="shared" ref="K550:K573" si="19">C550</f>
        <v>-1823000</v>
      </c>
      <c r="L550" s="2"/>
      <c r="M550" s="2"/>
      <c r="N550" s="2"/>
      <c r="O550" s="2"/>
      <c r="P550" s="2"/>
      <c r="Q550" s="2"/>
      <c r="R550" s="3"/>
      <c r="S550" s="3"/>
      <c r="T550" s="2"/>
      <c r="U550" s="2"/>
      <c r="V550" s="4"/>
      <c r="W550" s="4"/>
    </row>
    <row r="551" spans="1:23" s="5" customFormat="1" ht="15" customHeight="1" x14ac:dyDescent="0.25">
      <c r="B551" s="51" t="s">
        <v>1034</v>
      </c>
      <c r="C551" s="65"/>
      <c r="D551" s="56">
        <f t="shared" si="18"/>
        <v>48657960</v>
      </c>
      <c r="E551" s="36" t="s">
        <v>233</v>
      </c>
      <c r="F551" s="68"/>
      <c r="G551" s="65"/>
      <c r="H551" s="65"/>
      <c r="I551" s="65"/>
      <c r="J551" s="65"/>
      <c r="K551" s="65">
        <f t="shared" si="19"/>
        <v>0</v>
      </c>
      <c r="L551" s="2"/>
      <c r="M551" s="2"/>
      <c r="N551" s="2"/>
      <c r="O551" s="2"/>
      <c r="P551" s="2"/>
      <c r="Q551" s="2"/>
      <c r="R551" s="3"/>
      <c r="S551" s="3"/>
      <c r="T551" s="2"/>
      <c r="U551" s="2"/>
      <c r="V551" s="4"/>
      <c r="W551" s="4"/>
    </row>
    <row r="552" spans="1:23" s="5" customFormat="1" ht="15" customHeight="1" x14ac:dyDescent="0.25">
      <c r="A552" s="6"/>
      <c r="B552" s="51" t="s">
        <v>1035</v>
      </c>
      <c r="C552" s="65">
        <v>-65000</v>
      </c>
      <c r="D552" s="56">
        <f t="shared" si="18"/>
        <v>48592960</v>
      </c>
      <c r="E552" s="36" t="s">
        <v>3</v>
      </c>
      <c r="F552" s="68"/>
      <c r="G552" s="65"/>
      <c r="H552" s="65"/>
      <c r="I552" s="65"/>
      <c r="J552" s="65"/>
      <c r="K552" s="65">
        <f t="shared" si="19"/>
        <v>-65000</v>
      </c>
      <c r="L552" s="2"/>
      <c r="M552" s="2"/>
      <c r="N552" s="2"/>
      <c r="O552" s="2"/>
      <c r="P552" s="2"/>
      <c r="Q552" s="2"/>
      <c r="R552" s="3"/>
      <c r="S552" s="3"/>
      <c r="T552" s="2"/>
      <c r="U552" s="2"/>
      <c r="V552" s="4"/>
      <c r="W552" s="4"/>
    </row>
    <row r="553" spans="1:23" s="5" customFormat="1" ht="15" customHeight="1" x14ac:dyDescent="0.25">
      <c r="A553" s="175"/>
      <c r="B553" s="51" t="s">
        <v>464</v>
      </c>
      <c r="C553" s="65">
        <v>-177000</v>
      </c>
      <c r="D553" s="56">
        <f t="shared" si="18"/>
        <v>48415960</v>
      </c>
      <c r="E553" s="36" t="s">
        <v>3</v>
      </c>
      <c r="F553" s="68"/>
      <c r="G553" s="65"/>
      <c r="H553" s="65"/>
      <c r="I553" s="65"/>
      <c r="J553" s="65"/>
      <c r="K553" s="65">
        <f t="shared" si="19"/>
        <v>-177000</v>
      </c>
      <c r="L553" s="2"/>
      <c r="M553" s="2"/>
      <c r="N553" s="2"/>
      <c r="O553" s="2"/>
      <c r="P553" s="2"/>
      <c r="Q553" s="2"/>
      <c r="R553" s="3"/>
      <c r="S553" s="3"/>
      <c r="T553" s="2"/>
      <c r="U553" s="2"/>
      <c r="V553" s="4"/>
      <c r="W553" s="4"/>
    </row>
    <row r="554" spans="1:23" s="5" customFormat="1" ht="15" customHeight="1" x14ac:dyDescent="0.25">
      <c r="A554" s="100">
        <v>45322</v>
      </c>
      <c r="B554" s="51" t="s">
        <v>166</v>
      </c>
      <c r="C554" s="65">
        <v>-11000</v>
      </c>
      <c r="D554" s="56">
        <f t="shared" si="18"/>
        <v>48404960</v>
      </c>
      <c r="E554" s="36" t="s">
        <v>3</v>
      </c>
      <c r="F554" s="68"/>
      <c r="G554" s="65"/>
      <c r="H554" s="65"/>
      <c r="I554" s="65"/>
      <c r="J554" s="65"/>
      <c r="K554" s="65">
        <f t="shared" si="19"/>
        <v>-11000</v>
      </c>
      <c r="L554" s="2"/>
      <c r="M554" s="2"/>
      <c r="N554" s="2"/>
      <c r="O554" s="2"/>
      <c r="P554" s="2"/>
      <c r="Q554" s="2"/>
      <c r="R554" s="3"/>
      <c r="S554" s="3"/>
      <c r="T554" s="2"/>
      <c r="U554" s="2"/>
      <c r="V554" s="4"/>
      <c r="W554" s="4"/>
    </row>
    <row r="555" spans="1:23" s="5" customFormat="1" ht="15" customHeight="1" x14ac:dyDescent="0.25">
      <c r="A555" s="6"/>
      <c r="B555" s="51" t="s">
        <v>1036</v>
      </c>
      <c r="C555" s="65"/>
      <c r="D555" s="56">
        <f t="shared" si="18"/>
        <v>48404960</v>
      </c>
      <c r="E555" s="36" t="s">
        <v>233</v>
      </c>
      <c r="F555" s="68"/>
      <c r="G555" s="65"/>
      <c r="H555" s="65"/>
      <c r="I555" s="65"/>
      <c r="J555" s="65"/>
      <c r="K555" s="65">
        <f t="shared" si="19"/>
        <v>0</v>
      </c>
      <c r="L555" s="2"/>
      <c r="M555" s="2"/>
      <c r="N555" s="2"/>
      <c r="O555" s="2"/>
      <c r="P555" s="2"/>
      <c r="Q555" s="2"/>
      <c r="R555" s="3"/>
      <c r="S555" s="3"/>
      <c r="T555" s="2"/>
      <c r="U555" s="2"/>
      <c r="V555" s="4"/>
      <c r="W555" s="4"/>
    </row>
    <row r="556" spans="1:23" s="5" customFormat="1" ht="15" customHeight="1" x14ac:dyDescent="0.25">
      <c r="A556" s="100"/>
      <c r="B556" s="51" t="s">
        <v>236</v>
      </c>
      <c r="C556" s="65">
        <v>-710000</v>
      </c>
      <c r="D556" s="56">
        <f t="shared" si="18"/>
        <v>47694960</v>
      </c>
      <c r="E556" s="36" t="s">
        <v>3</v>
      </c>
      <c r="F556" s="68"/>
      <c r="G556" s="65"/>
      <c r="H556" s="65"/>
      <c r="I556" s="65"/>
      <c r="J556" s="65"/>
      <c r="K556" s="65">
        <f t="shared" si="19"/>
        <v>-710000</v>
      </c>
      <c r="L556" s="2"/>
      <c r="M556" s="2"/>
      <c r="N556" s="2"/>
      <c r="O556" s="2"/>
      <c r="P556" s="2"/>
      <c r="Q556" s="2"/>
      <c r="R556" s="3"/>
      <c r="S556" s="3"/>
      <c r="T556" s="2"/>
      <c r="U556" s="2"/>
      <c r="V556" s="4"/>
      <c r="W556" s="4"/>
    </row>
    <row r="557" spans="1:23" s="5" customFormat="1" ht="15" customHeight="1" x14ac:dyDescent="0.25">
      <c r="A557" s="100"/>
      <c r="B557" s="51" t="s">
        <v>1037</v>
      </c>
      <c r="C557" s="65">
        <v>1900000</v>
      </c>
      <c r="D557" s="56">
        <f t="shared" si="18"/>
        <v>49594960</v>
      </c>
      <c r="E557" s="36" t="s">
        <v>2</v>
      </c>
      <c r="F557" s="68"/>
      <c r="G557" s="65"/>
      <c r="H557" s="65"/>
      <c r="I557" s="65">
        <f>C557</f>
        <v>1900000</v>
      </c>
      <c r="J557" s="65"/>
      <c r="K557" s="65"/>
      <c r="L557" s="2"/>
      <c r="M557" s="2"/>
      <c r="N557" s="2"/>
      <c r="O557" s="2"/>
      <c r="P557" s="2"/>
      <c r="Q557" s="2"/>
      <c r="R557" s="3"/>
      <c r="S557" s="3"/>
      <c r="T557" s="2"/>
      <c r="U557" s="2"/>
      <c r="V557" s="4"/>
      <c r="W557" s="4"/>
    </row>
    <row r="558" spans="1:23" s="5" customFormat="1" ht="15" customHeight="1" x14ac:dyDescent="0.25">
      <c r="A558" s="100"/>
      <c r="B558" s="51" t="s">
        <v>1038</v>
      </c>
      <c r="C558" s="65">
        <v>-1000000</v>
      </c>
      <c r="D558" s="56">
        <f t="shared" si="18"/>
        <v>48594960</v>
      </c>
      <c r="E558" s="36" t="s">
        <v>3</v>
      </c>
      <c r="F558" s="68"/>
      <c r="G558" s="65"/>
      <c r="H558" s="65"/>
      <c r="I558" s="65"/>
      <c r="J558" s="65"/>
      <c r="K558" s="65">
        <f t="shared" si="19"/>
        <v>-1000000</v>
      </c>
      <c r="L558" s="2"/>
      <c r="M558" s="2"/>
      <c r="N558" s="2"/>
      <c r="O558" s="2"/>
      <c r="P558" s="2"/>
      <c r="Q558" s="2"/>
      <c r="R558" s="3"/>
      <c r="S558" s="3"/>
      <c r="T558" s="2"/>
      <c r="U558" s="2"/>
      <c r="V558" s="4"/>
      <c r="W558" s="4"/>
    </row>
    <row r="559" spans="1:23" s="5" customFormat="1" ht="15" customHeight="1" x14ac:dyDescent="0.25">
      <c r="B559" s="51" t="s">
        <v>1039</v>
      </c>
      <c r="C559" s="65">
        <v>-80000</v>
      </c>
      <c r="D559" s="56">
        <f t="shared" si="18"/>
        <v>48514960</v>
      </c>
      <c r="E559" s="36" t="s">
        <v>3</v>
      </c>
      <c r="F559" s="68"/>
      <c r="G559" s="65"/>
      <c r="H559" s="65"/>
      <c r="I559" s="65"/>
      <c r="J559" s="65"/>
      <c r="K559" s="65">
        <f t="shared" si="19"/>
        <v>-80000</v>
      </c>
      <c r="L559" s="2"/>
      <c r="M559" s="2"/>
      <c r="N559" s="2"/>
      <c r="O559" s="2"/>
      <c r="P559" s="2"/>
      <c r="Q559" s="2"/>
      <c r="R559" s="3"/>
      <c r="S559" s="3"/>
      <c r="T559" s="2"/>
      <c r="U559" s="2"/>
      <c r="V559" s="4"/>
      <c r="W559" s="4"/>
    </row>
    <row r="560" spans="1:23" s="5" customFormat="1" ht="15" customHeight="1" x14ac:dyDescent="0.25">
      <c r="A560" s="174"/>
      <c r="B560" s="51" t="s">
        <v>1040</v>
      </c>
      <c r="C560" s="65">
        <v>-65000</v>
      </c>
      <c r="D560" s="56">
        <f t="shared" si="18"/>
        <v>48449960</v>
      </c>
      <c r="E560" s="36" t="s">
        <v>3</v>
      </c>
      <c r="F560" s="68"/>
      <c r="G560" s="65"/>
      <c r="H560" s="65"/>
      <c r="I560" s="65"/>
      <c r="J560" s="65"/>
      <c r="K560" s="65">
        <f t="shared" si="19"/>
        <v>-65000</v>
      </c>
      <c r="L560" s="2"/>
      <c r="M560" s="2"/>
      <c r="N560" s="2"/>
      <c r="O560" s="2"/>
      <c r="P560" s="2"/>
      <c r="Q560" s="2"/>
      <c r="R560" s="3"/>
      <c r="S560" s="3"/>
      <c r="T560" s="2"/>
      <c r="U560" s="2"/>
      <c r="V560" s="4"/>
      <c r="W560" s="4"/>
    </row>
    <row r="561" spans="1:23" s="5" customFormat="1" ht="15" customHeight="1" x14ac:dyDescent="0.25">
      <c r="A561" s="100"/>
      <c r="B561" s="51" t="s">
        <v>519</v>
      </c>
      <c r="C561" s="65">
        <v>-852500</v>
      </c>
      <c r="D561" s="56">
        <f t="shared" si="18"/>
        <v>47597460</v>
      </c>
      <c r="E561" s="36" t="s">
        <v>3</v>
      </c>
      <c r="F561" s="68"/>
      <c r="G561" s="65"/>
      <c r="H561" s="65"/>
      <c r="I561" s="65"/>
      <c r="J561" s="65"/>
      <c r="K561" s="65">
        <f t="shared" si="19"/>
        <v>-852500</v>
      </c>
      <c r="L561" s="2"/>
      <c r="M561" s="2"/>
      <c r="N561" s="2"/>
      <c r="O561" s="2"/>
      <c r="P561" s="2"/>
      <c r="Q561" s="2"/>
      <c r="R561" s="3"/>
      <c r="S561" s="3"/>
      <c r="T561" s="2"/>
      <c r="U561" s="2"/>
      <c r="V561" s="4"/>
      <c r="W561" s="4"/>
    </row>
    <row r="562" spans="1:23" s="5" customFormat="1" ht="15" customHeight="1" x14ac:dyDescent="0.25">
      <c r="A562" s="6"/>
      <c r="B562" s="51" t="s">
        <v>1041</v>
      </c>
      <c r="C562" s="65">
        <v>-209000</v>
      </c>
      <c r="D562" s="56">
        <f t="shared" si="18"/>
        <v>47388460</v>
      </c>
      <c r="E562" s="36" t="s">
        <v>3</v>
      </c>
      <c r="F562" s="68"/>
      <c r="G562" s="65"/>
      <c r="H562" s="65"/>
      <c r="I562" s="65"/>
      <c r="J562" s="65"/>
      <c r="K562" s="65">
        <f t="shared" si="19"/>
        <v>-209000</v>
      </c>
      <c r="L562" s="2"/>
      <c r="M562" s="2"/>
      <c r="N562" s="2"/>
      <c r="O562" s="2"/>
      <c r="P562" s="2"/>
      <c r="Q562" s="2"/>
      <c r="R562" s="3"/>
      <c r="S562" s="3"/>
      <c r="T562" s="2"/>
      <c r="U562" s="2"/>
      <c r="V562" s="4"/>
      <c r="W562" s="4"/>
    </row>
    <row r="563" spans="1:23" s="5" customFormat="1" ht="15" customHeight="1" x14ac:dyDescent="0.25">
      <c r="A563" s="174"/>
      <c r="B563" s="51" t="s">
        <v>1042</v>
      </c>
      <c r="C563" s="65">
        <v>-30000000</v>
      </c>
      <c r="D563" s="56">
        <f t="shared" si="18"/>
        <v>17388460</v>
      </c>
      <c r="E563" s="36" t="s">
        <v>1244</v>
      </c>
      <c r="F563" s="68"/>
      <c r="G563" s="65"/>
      <c r="H563" s="65"/>
      <c r="I563" s="65"/>
      <c r="J563" s="65">
        <f>C563</f>
        <v>-30000000</v>
      </c>
      <c r="K563" s="65"/>
      <c r="L563" s="2"/>
      <c r="M563" s="2"/>
      <c r="N563" s="2"/>
      <c r="O563" s="2"/>
      <c r="P563" s="2"/>
      <c r="Q563" s="2"/>
      <c r="R563" s="3"/>
      <c r="S563" s="3"/>
      <c r="T563" s="2"/>
      <c r="U563" s="2"/>
      <c r="V563" s="4"/>
      <c r="W563" s="4"/>
    </row>
    <row r="564" spans="1:23" s="5" customFormat="1" ht="15" customHeight="1" x14ac:dyDescent="0.25">
      <c r="A564" s="174"/>
      <c r="B564" s="51" t="s">
        <v>1043</v>
      </c>
      <c r="C564" s="65">
        <v>-1000000</v>
      </c>
      <c r="D564" s="56">
        <f t="shared" si="18"/>
        <v>16388460</v>
      </c>
      <c r="E564" s="36" t="s">
        <v>1244</v>
      </c>
      <c r="F564" s="68"/>
      <c r="G564" s="65"/>
      <c r="H564" s="65"/>
      <c r="I564" s="65"/>
      <c r="J564" s="65">
        <f>C564</f>
        <v>-1000000</v>
      </c>
      <c r="K564" s="65"/>
      <c r="L564" s="2"/>
      <c r="M564" s="2"/>
      <c r="N564" s="2"/>
      <c r="O564" s="2"/>
      <c r="P564" s="2"/>
      <c r="Q564" s="2"/>
      <c r="R564" s="3"/>
      <c r="S564" s="3"/>
      <c r="T564" s="2"/>
      <c r="U564" s="2"/>
      <c r="V564" s="4"/>
      <c r="W564" s="4"/>
    </row>
    <row r="565" spans="1:23" s="5" customFormat="1" ht="15" customHeight="1" x14ac:dyDescent="0.25">
      <c r="A565" s="100"/>
      <c r="B565" s="51" t="s">
        <v>527</v>
      </c>
      <c r="C565" s="65">
        <v>-100000</v>
      </c>
      <c r="D565" s="56">
        <f t="shared" si="18"/>
        <v>16288460</v>
      </c>
      <c r="E565" s="36" t="s">
        <v>3</v>
      </c>
      <c r="F565" s="68"/>
      <c r="G565" s="65"/>
      <c r="H565" s="65"/>
      <c r="I565" s="65"/>
      <c r="J565" s="65"/>
      <c r="K565" s="65">
        <f t="shared" si="19"/>
        <v>-100000</v>
      </c>
      <c r="L565" s="2"/>
      <c r="M565" s="2"/>
      <c r="N565" s="2"/>
      <c r="O565" s="2"/>
      <c r="P565" s="2"/>
      <c r="Q565" s="2"/>
      <c r="R565" s="3"/>
      <c r="S565" s="3"/>
      <c r="T565" s="2"/>
      <c r="U565" s="2"/>
      <c r="V565" s="4"/>
      <c r="W565" s="4"/>
    </row>
    <row r="566" spans="1:23" s="5" customFormat="1" ht="15" customHeight="1" x14ac:dyDescent="0.25">
      <c r="B566" s="51" t="s">
        <v>1044</v>
      </c>
      <c r="C566" s="65">
        <v>-61500</v>
      </c>
      <c r="D566" s="56">
        <f t="shared" si="18"/>
        <v>16226960</v>
      </c>
      <c r="E566" s="36" t="s">
        <v>3</v>
      </c>
      <c r="F566" s="68"/>
      <c r="G566" s="65"/>
      <c r="H566" s="65"/>
      <c r="I566" s="65"/>
      <c r="J566" s="65"/>
      <c r="K566" s="65">
        <f t="shared" si="19"/>
        <v>-61500</v>
      </c>
      <c r="L566" s="2"/>
      <c r="M566" s="2"/>
      <c r="N566" s="2"/>
      <c r="O566" s="2"/>
      <c r="P566" s="2"/>
      <c r="Q566" s="2"/>
      <c r="R566" s="3"/>
      <c r="S566" s="3"/>
      <c r="T566" s="2"/>
      <c r="U566" s="2"/>
      <c r="V566" s="4"/>
      <c r="W566" s="4"/>
    </row>
    <row r="567" spans="1:23" s="5" customFormat="1" ht="15" customHeight="1" x14ac:dyDescent="0.25">
      <c r="A567" s="100"/>
      <c r="B567" s="185" t="s">
        <v>1045</v>
      </c>
      <c r="C567" s="65">
        <v>-59000</v>
      </c>
      <c r="D567" s="56">
        <f t="shared" si="18"/>
        <v>16167960</v>
      </c>
      <c r="E567" s="36" t="s">
        <v>3</v>
      </c>
      <c r="F567" s="68"/>
      <c r="G567" s="65"/>
      <c r="H567" s="65"/>
      <c r="I567" s="65"/>
      <c r="J567" s="65"/>
      <c r="K567" s="65">
        <f>C567</f>
        <v>-59000</v>
      </c>
      <c r="L567" s="2"/>
      <c r="M567" s="2"/>
      <c r="N567" s="2"/>
      <c r="O567" s="2"/>
      <c r="P567" s="2"/>
      <c r="Q567" s="2"/>
      <c r="R567" s="3"/>
      <c r="S567" s="3"/>
      <c r="T567" s="2"/>
      <c r="U567" s="2"/>
      <c r="V567" s="4"/>
      <c r="W567" s="4"/>
    </row>
    <row r="568" spans="1:23" s="5" customFormat="1" ht="15" customHeight="1" x14ac:dyDescent="0.25">
      <c r="B568" s="51" t="s">
        <v>591</v>
      </c>
      <c r="C568" s="65">
        <v>-82700</v>
      </c>
      <c r="D568" s="56">
        <f t="shared" si="18"/>
        <v>16085260</v>
      </c>
      <c r="E568" s="36" t="s">
        <v>3</v>
      </c>
      <c r="F568" s="68"/>
      <c r="G568" s="65"/>
      <c r="H568" s="65"/>
      <c r="I568" s="65"/>
      <c r="J568" s="65"/>
      <c r="K568" s="65">
        <f t="shared" si="19"/>
        <v>-82700</v>
      </c>
      <c r="L568" s="2"/>
      <c r="M568" s="2"/>
      <c r="N568" s="2"/>
      <c r="O568" s="2"/>
      <c r="P568" s="2"/>
      <c r="Q568" s="2"/>
      <c r="R568" s="3"/>
      <c r="S568" s="3"/>
      <c r="T568" s="2"/>
      <c r="U568" s="2"/>
      <c r="V568" s="4"/>
      <c r="W568" s="4"/>
    </row>
    <row r="569" spans="1:23" s="5" customFormat="1" ht="15" customHeight="1" x14ac:dyDescent="0.25">
      <c r="A569" s="174"/>
      <c r="B569" s="51" t="s">
        <v>1046</v>
      </c>
      <c r="C569" s="65">
        <v>-810000</v>
      </c>
      <c r="D569" s="56">
        <f t="shared" si="18"/>
        <v>15275260</v>
      </c>
      <c r="E569" s="36" t="s">
        <v>3</v>
      </c>
      <c r="F569" s="68"/>
      <c r="G569" s="65"/>
      <c r="H569" s="65"/>
      <c r="I569" s="65"/>
      <c r="J569" s="65"/>
      <c r="K569" s="65">
        <f t="shared" si="19"/>
        <v>-810000</v>
      </c>
      <c r="L569" s="2"/>
      <c r="M569" s="2"/>
      <c r="N569" s="2"/>
      <c r="O569" s="2"/>
      <c r="P569" s="2"/>
      <c r="Q569" s="2"/>
      <c r="R569" s="3"/>
      <c r="S569" s="3"/>
      <c r="T569" s="2"/>
      <c r="U569" s="2"/>
      <c r="V569" s="4"/>
      <c r="W569" s="4"/>
    </row>
    <row r="570" spans="1:23" s="5" customFormat="1" ht="15" customHeight="1" x14ac:dyDescent="0.25">
      <c r="A570" s="174"/>
      <c r="B570" s="51" t="s">
        <v>1047</v>
      </c>
      <c r="C570" s="65">
        <v>-75000</v>
      </c>
      <c r="D570" s="56">
        <f t="shared" si="18"/>
        <v>15200260</v>
      </c>
      <c r="E570" s="36" t="s">
        <v>3</v>
      </c>
      <c r="F570" s="68"/>
      <c r="G570" s="65"/>
      <c r="H570" s="65"/>
      <c r="I570" s="65"/>
      <c r="J570" s="65"/>
      <c r="K570" s="65">
        <f t="shared" si="19"/>
        <v>-75000</v>
      </c>
      <c r="L570" s="2"/>
      <c r="M570" s="2"/>
      <c r="N570" s="2"/>
      <c r="O570" s="2"/>
      <c r="P570" s="2"/>
      <c r="Q570" s="2"/>
      <c r="R570" s="3"/>
      <c r="S570" s="3"/>
      <c r="T570" s="2"/>
      <c r="U570" s="2"/>
      <c r="V570" s="4"/>
      <c r="W570" s="4"/>
    </row>
    <row r="571" spans="1:23" s="5" customFormat="1" ht="15" customHeight="1" x14ac:dyDescent="0.25">
      <c r="A571" s="174"/>
      <c r="B571" s="51" t="s">
        <v>461</v>
      </c>
      <c r="C571" s="65">
        <v>-1812000</v>
      </c>
      <c r="D571" s="56">
        <f t="shared" si="18"/>
        <v>13388260</v>
      </c>
      <c r="E571" s="36" t="s">
        <v>3</v>
      </c>
      <c r="F571" s="68"/>
      <c r="G571" s="65"/>
      <c r="H571" s="65"/>
      <c r="I571" s="65"/>
      <c r="J571" s="65"/>
      <c r="K571" s="65">
        <f t="shared" si="19"/>
        <v>-1812000</v>
      </c>
      <c r="L571" s="2"/>
      <c r="M571" s="2"/>
      <c r="N571" s="2"/>
      <c r="O571" s="2"/>
      <c r="P571" s="2"/>
      <c r="Q571" s="2"/>
      <c r="R571" s="3"/>
      <c r="S571" s="3"/>
      <c r="T571" s="2"/>
      <c r="U571" s="2"/>
      <c r="V571" s="4"/>
      <c r="W571" s="4"/>
    </row>
    <row r="572" spans="1:23" s="5" customFormat="1" ht="15" customHeight="1" x14ac:dyDescent="0.25">
      <c r="A572" s="100"/>
      <c r="B572" s="51" t="s">
        <v>1048</v>
      </c>
      <c r="C572" s="65">
        <v>-65000</v>
      </c>
      <c r="D572" s="56">
        <f t="shared" si="18"/>
        <v>13323260</v>
      </c>
      <c r="E572" s="36" t="s">
        <v>3</v>
      </c>
      <c r="F572" s="68"/>
      <c r="G572" s="65"/>
      <c r="H572" s="65"/>
      <c r="I572" s="65"/>
      <c r="J572" s="65"/>
      <c r="K572" s="65">
        <f t="shared" si="19"/>
        <v>-65000</v>
      </c>
      <c r="L572" s="2"/>
      <c r="M572" s="2"/>
      <c r="N572" s="2"/>
      <c r="O572" s="2"/>
      <c r="P572" s="2"/>
      <c r="Q572" s="2"/>
      <c r="R572" s="3"/>
      <c r="S572" s="3"/>
      <c r="T572" s="2"/>
      <c r="U572" s="2"/>
      <c r="V572" s="4"/>
      <c r="W572" s="4"/>
    </row>
    <row r="573" spans="1:23" s="5" customFormat="1" ht="15" customHeight="1" x14ac:dyDescent="0.25">
      <c r="A573" s="56"/>
      <c r="B573" s="51" t="s">
        <v>1049</v>
      </c>
      <c r="C573" s="65"/>
      <c r="D573" s="56">
        <f t="shared" si="18"/>
        <v>13323260</v>
      </c>
      <c r="E573" s="36" t="s">
        <v>233</v>
      </c>
      <c r="F573" s="68"/>
      <c r="G573" s="65"/>
      <c r="H573" s="65"/>
      <c r="I573" s="65"/>
      <c r="J573" s="65"/>
      <c r="K573" s="65">
        <f t="shared" si="19"/>
        <v>0</v>
      </c>
      <c r="L573" s="2"/>
      <c r="M573" s="2"/>
      <c r="N573" s="2"/>
      <c r="O573" s="2"/>
      <c r="P573" s="2"/>
      <c r="Q573" s="2"/>
      <c r="R573" s="3"/>
      <c r="S573" s="3"/>
      <c r="T573" s="2"/>
      <c r="U573" s="2"/>
      <c r="V573" s="4"/>
      <c r="W573" s="4"/>
    </row>
    <row r="574" spans="1:23" s="5" customFormat="1" ht="15" customHeight="1" x14ac:dyDescent="0.25">
      <c r="A574" s="100"/>
      <c r="B574" s="51" t="s">
        <v>1050</v>
      </c>
      <c r="C574" s="65">
        <v>3655000</v>
      </c>
      <c r="D574" s="56">
        <f t="shared" si="18"/>
        <v>16978260</v>
      </c>
      <c r="E574" s="36" t="s">
        <v>233</v>
      </c>
      <c r="F574" s="68">
        <f>C574</f>
        <v>3655000</v>
      </c>
      <c r="G574" s="65"/>
      <c r="H574" s="65"/>
      <c r="I574" s="65"/>
      <c r="J574" s="65"/>
      <c r="K574" s="65"/>
      <c r="L574" s="2"/>
      <c r="M574" s="2"/>
      <c r="N574" s="2"/>
      <c r="O574" s="2"/>
      <c r="P574" s="2"/>
      <c r="Q574" s="2"/>
      <c r="R574" s="3"/>
      <c r="S574" s="3"/>
      <c r="T574" s="2"/>
      <c r="U574" s="2"/>
      <c r="V574" s="4"/>
      <c r="W574" s="4"/>
    </row>
    <row r="575" spans="1:23" s="21" customFormat="1" x14ac:dyDescent="0.25">
      <c r="A575" s="27"/>
      <c r="B575" s="27"/>
      <c r="C575" s="6"/>
      <c r="D575" s="56"/>
      <c r="E575" s="27"/>
      <c r="F575" s="84">
        <f t="shared" ref="F575:K575" si="20">SUM(F2:F574)</f>
        <v>247613000</v>
      </c>
      <c r="G575" s="84">
        <f t="shared" si="20"/>
        <v>2140000</v>
      </c>
      <c r="H575" s="84">
        <f t="shared" si="20"/>
        <v>2666000</v>
      </c>
      <c r="I575" s="84">
        <f t="shared" si="20"/>
        <v>52460000</v>
      </c>
      <c r="J575" s="84">
        <f t="shared" si="20"/>
        <v>58000000</v>
      </c>
      <c r="K575" s="84">
        <f t="shared" si="20"/>
        <v>-374667821</v>
      </c>
      <c r="L575" s="122">
        <f>SUM(F575:K575)+D1</f>
        <v>16978260</v>
      </c>
      <c r="N575" s="122">
        <f>L575-C576</f>
        <v>0</v>
      </c>
    </row>
    <row r="576" spans="1:23" x14ac:dyDescent="0.25">
      <c r="C576" s="67">
        <f>SUM(C2:C574)+D1</f>
        <v>16978260</v>
      </c>
      <c r="D576" s="56"/>
    </row>
    <row r="577" spans="1:11" x14ac:dyDescent="0.25">
      <c r="A577" s="371" t="s">
        <v>284</v>
      </c>
      <c r="B577" s="373"/>
      <c r="C577" s="373"/>
      <c r="D577" s="373"/>
      <c r="E577" s="373"/>
      <c r="F577" s="373"/>
      <c r="G577" s="372"/>
      <c r="H577" s="56"/>
    </row>
    <row r="578" spans="1:11" s="34" customFormat="1" x14ac:dyDescent="0.25">
      <c r="A578" s="95" t="s">
        <v>38</v>
      </c>
      <c r="B578" s="95" t="s">
        <v>5</v>
      </c>
      <c r="C578" s="167" t="s">
        <v>50</v>
      </c>
      <c r="D578" s="94" t="s">
        <v>11</v>
      </c>
      <c r="E578" s="94" t="s">
        <v>206</v>
      </c>
      <c r="F578" s="148" t="s">
        <v>118</v>
      </c>
      <c r="G578" s="166" t="s">
        <v>469</v>
      </c>
      <c r="H578" s="94" t="s">
        <v>1327</v>
      </c>
      <c r="I578" s="99"/>
      <c r="J578" s="99"/>
      <c r="K578" s="99"/>
    </row>
    <row r="579" spans="1:11" x14ac:dyDescent="0.25">
      <c r="A579" s="371" t="s">
        <v>285</v>
      </c>
      <c r="B579" s="372"/>
      <c r="D579" s="56"/>
      <c r="E579" s="56"/>
      <c r="F579" s="63"/>
      <c r="G579" s="126"/>
      <c r="H579" s="56"/>
    </row>
    <row r="580" spans="1:11" x14ac:dyDescent="0.25">
      <c r="A580" s="100">
        <v>45297</v>
      </c>
      <c r="B580" s="51" t="s">
        <v>563</v>
      </c>
      <c r="C580" s="104">
        <v>10000000</v>
      </c>
      <c r="D580" s="56">
        <f>C580</f>
        <v>10000000</v>
      </c>
      <c r="E580" s="56"/>
      <c r="F580" s="63"/>
      <c r="G580" s="56"/>
      <c r="H580" s="56"/>
    </row>
    <row r="581" spans="1:11" x14ac:dyDescent="0.25">
      <c r="A581" s="100">
        <v>45299</v>
      </c>
      <c r="B581" s="51" t="s">
        <v>598</v>
      </c>
      <c r="C581" s="104">
        <v>10000000</v>
      </c>
      <c r="D581" s="56">
        <f t="shared" ref="D581:D582" si="21">C581</f>
        <v>10000000</v>
      </c>
      <c r="E581" s="56"/>
      <c r="F581" s="63"/>
      <c r="G581" s="56"/>
      <c r="H581" s="56"/>
    </row>
    <row r="582" spans="1:11" x14ac:dyDescent="0.25">
      <c r="A582" s="100">
        <v>45301</v>
      </c>
      <c r="B582" s="51" t="s">
        <v>1276</v>
      </c>
      <c r="C582" s="78">
        <v>70000000</v>
      </c>
      <c r="D582" s="56">
        <f t="shared" si="21"/>
        <v>70000000</v>
      </c>
      <c r="E582" s="56"/>
      <c r="F582" s="63"/>
      <c r="G582" s="56"/>
      <c r="H582" s="56"/>
    </row>
    <row r="583" spans="1:11" x14ac:dyDescent="0.25">
      <c r="A583" s="100">
        <v>45316</v>
      </c>
      <c r="B583" s="51" t="s">
        <v>1277</v>
      </c>
      <c r="C583" s="104">
        <v>-1000000</v>
      </c>
      <c r="D583" s="56"/>
      <c r="E583" s="56"/>
      <c r="F583" s="63"/>
      <c r="G583" s="56"/>
      <c r="H583" s="56">
        <f>C583</f>
        <v>-1000000</v>
      </c>
    </row>
    <row r="584" spans="1:11" x14ac:dyDescent="0.25">
      <c r="A584" s="100">
        <v>45322</v>
      </c>
      <c r="B584" s="51" t="s">
        <v>1042</v>
      </c>
      <c r="C584" s="65">
        <v>-30000000</v>
      </c>
      <c r="E584" s="56">
        <f>C584</f>
        <v>-30000000</v>
      </c>
      <c r="F584" s="63"/>
      <c r="G584" s="56"/>
      <c r="H584" s="56"/>
    </row>
    <row r="585" spans="1:11" x14ac:dyDescent="0.25">
      <c r="A585" s="100">
        <v>45322</v>
      </c>
      <c r="B585" s="51" t="s">
        <v>1328</v>
      </c>
      <c r="C585" s="65">
        <v>-1000000</v>
      </c>
      <c r="D585" s="56"/>
      <c r="E585" s="56"/>
      <c r="F585" s="63"/>
      <c r="G585" s="56"/>
      <c r="H585" s="56">
        <f>C585</f>
        <v>-1000000</v>
      </c>
    </row>
    <row r="586" spans="1:11" x14ac:dyDescent="0.25">
      <c r="A586" s="62"/>
      <c r="B586" s="51"/>
      <c r="C586" s="56"/>
      <c r="D586" s="56"/>
      <c r="E586" s="56"/>
      <c r="F586" s="63"/>
      <c r="G586" s="56"/>
      <c r="H586" s="56"/>
    </row>
    <row r="587" spans="1:11" x14ac:dyDescent="0.25">
      <c r="A587" s="371" t="s">
        <v>96</v>
      </c>
      <c r="B587" s="372"/>
      <c r="C587" s="56">
        <f>SUM(C580:C586)</f>
        <v>58000000</v>
      </c>
      <c r="D587" s="56">
        <f t="shared" ref="D587:E587" si="22">SUM(D580:D586)</f>
        <v>90000000</v>
      </c>
      <c r="E587" s="56">
        <f t="shared" si="22"/>
        <v>-30000000</v>
      </c>
      <c r="F587" s="56">
        <f>SUM(F580:F586)</f>
        <v>0</v>
      </c>
      <c r="G587" s="56">
        <f>SUM(G580:G586)</f>
        <v>0</v>
      </c>
      <c r="H587" s="56">
        <f>SUM(H580:H586)</f>
        <v>-2000000</v>
      </c>
    </row>
    <row r="589" spans="1:11" x14ac:dyDescent="0.25">
      <c r="B589" s="83" t="s">
        <v>135</v>
      </c>
      <c r="C589" s="93">
        <f>C587</f>
        <v>58000000</v>
      </c>
      <c r="D589" s="64"/>
      <c r="E589" s="67"/>
      <c r="F589" s="67"/>
      <c r="J589"/>
      <c r="K589"/>
    </row>
    <row r="591" spans="1:11" x14ac:dyDescent="0.25">
      <c r="B591" t="s">
        <v>1240</v>
      </c>
      <c r="C591" s="67">
        <f>D1</f>
        <v>28767081</v>
      </c>
    </row>
    <row r="592" spans="1:11" x14ac:dyDescent="0.25">
      <c r="B592" t="s">
        <v>1241</v>
      </c>
      <c r="C592" s="67">
        <f>F575</f>
        <v>247613000</v>
      </c>
      <c r="D592" s="92"/>
    </row>
    <row r="593" spans="2:3" x14ac:dyDescent="0.25">
      <c r="B593" t="s">
        <v>1242</v>
      </c>
      <c r="C593" s="67">
        <f>G575</f>
        <v>2140000</v>
      </c>
    </row>
    <row r="594" spans="2:3" x14ac:dyDescent="0.25">
      <c r="B594" t="s">
        <v>1381</v>
      </c>
      <c r="C594" s="67">
        <f>Kuitansi!E166</f>
        <v>460000</v>
      </c>
    </row>
    <row r="595" spans="2:3" x14ac:dyDescent="0.25">
      <c r="B595" t="s">
        <v>124</v>
      </c>
      <c r="C595" s="67">
        <f>Kuitansi!E167</f>
        <v>4600000</v>
      </c>
    </row>
    <row r="596" spans="2:3" x14ac:dyDescent="0.25">
      <c r="B596" t="s">
        <v>1345</v>
      </c>
      <c r="C596" s="67">
        <f>Kuitansi!E168</f>
        <v>47400000</v>
      </c>
    </row>
    <row r="597" spans="2:3" x14ac:dyDescent="0.25">
      <c r="B597" t="s">
        <v>1243</v>
      </c>
      <c r="C597" s="67">
        <f>H575</f>
        <v>2666000</v>
      </c>
    </row>
    <row r="598" spans="2:3" x14ac:dyDescent="0.25">
      <c r="B598" t="s">
        <v>1382</v>
      </c>
      <c r="C598" s="67">
        <f>D587</f>
        <v>90000000</v>
      </c>
    </row>
    <row r="599" spans="2:3" x14ac:dyDescent="0.25">
      <c r="B599" t="s">
        <v>1383</v>
      </c>
      <c r="C599" s="67">
        <f>-30000000</f>
        <v>-30000000</v>
      </c>
    </row>
    <row r="600" spans="2:3" x14ac:dyDescent="0.25">
      <c r="B600" t="s">
        <v>1278</v>
      </c>
      <c r="C600" s="67">
        <f>H587</f>
        <v>-2000000</v>
      </c>
    </row>
    <row r="601" spans="2:3" x14ac:dyDescent="0.25">
      <c r="B601" t="s">
        <v>3</v>
      </c>
      <c r="C601" s="67">
        <f>K575</f>
        <v>-374667821</v>
      </c>
    </row>
    <row r="602" spans="2:3" x14ac:dyDescent="0.25">
      <c r="B602" t="s">
        <v>1250</v>
      </c>
      <c r="C602" s="67">
        <f>SUM(C591:C601)</f>
        <v>16978260</v>
      </c>
    </row>
  </sheetData>
  <mergeCells count="3">
    <mergeCell ref="A587:B587"/>
    <mergeCell ref="A579:B579"/>
    <mergeCell ref="A577:G577"/>
  </mergeCells>
  <pageMargins left="0.7" right="0.7" top="0.75" bottom="0.75" header="0.3" footer="0.3"/>
  <pageSetup paperSize="9" scale="2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zoomScale="86" zoomScaleNormal="86" workbookViewId="0">
      <pane ySplit="1" topLeftCell="A69" activePane="bottomLeft" state="frozen"/>
      <selection pane="bottomLeft" activeCell="C47" sqref="C47"/>
    </sheetView>
  </sheetViews>
  <sheetFormatPr defaultRowHeight="15" x14ac:dyDescent="0.25"/>
  <cols>
    <col min="1" max="1" width="6.42578125" customWidth="1"/>
    <col min="2" max="2" width="10.140625" bestFit="1" customWidth="1"/>
    <col min="3" max="3" width="95" bestFit="1" customWidth="1"/>
    <col min="4" max="4" width="15" style="255" customWidth="1"/>
    <col min="5" max="5" width="12.5703125" style="128" bestFit="1" customWidth="1"/>
    <col min="6" max="6" width="11.5703125" style="128" bestFit="1" customWidth="1"/>
    <col min="7" max="8" width="14.42578125" style="71" customWidth="1"/>
    <col min="9" max="9" width="14.7109375" style="128" bestFit="1" customWidth="1"/>
    <col min="10" max="10" width="15.42578125" style="128" customWidth="1"/>
    <col min="11" max="11" width="19.85546875" style="128" bestFit="1" customWidth="1"/>
    <col min="12" max="12" width="12" bestFit="1" customWidth="1"/>
  </cols>
  <sheetData>
    <row r="1" spans="1:12" s="34" customFormat="1" x14ac:dyDescent="0.25">
      <c r="A1" s="231" t="s">
        <v>62</v>
      </c>
      <c r="B1" s="196" t="s">
        <v>38</v>
      </c>
      <c r="C1" s="219" t="s">
        <v>5</v>
      </c>
      <c r="D1" s="281" t="s">
        <v>6</v>
      </c>
      <c r="E1" s="230" t="s">
        <v>63</v>
      </c>
      <c r="F1" s="230" t="s">
        <v>124</v>
      </c>
      <c r="G1" s="123" t="s">
        <v>125</v>
      </c>
      <c r="H1" s="123" t="s">
        <v>1</v>
      </c>
      <c r="I1" s="220" t="s">
        <v>126</v>
      </c>
      <c r="J1" s="230" t="s">
        <v>64</v>
      </c>
      <c r="K1" s="230" t="s">
        <v>65</v>
      </c>
    </row>
    <row r="2" spans="1:12" s="71" customFormat="1" x14ac:dyDescent="0.25">
      <c r="A2" s="190" t="s">
        <v>330</v>
      </c>
      <c r="B2" s="100">
        <v>45292</v>
      </c>
      <c r="C2" s="51" t="s">
        <v>478</v>
      </c>
      <c r="D2" s="282">
        <v>-1908459</v>
      </c>
      <c r="E2" s="90"/>
      <c r="F2" s="90"/>
      <c r="G2" s="191"/>
      <c r="H2" s="191"/>
      <c r="I2" s="90"/>
      <c r="J2" s="90">
        <f>D2</f>
        <v>-1908459</v>
      </c>
      <c r="K2" s="162"/>
      <c r="L2" s="287">
        <f>D2-E2-F2-G2-I2-J2</f>
        <v>0</v>
      </c>
    </row>
    <row r="3" spans="1:12" s="71" customFormat="1" x14ac:dyDescent="0.25">
      <c r="A3" s="190" t="s">
        <v>331</v>
      </c>
      <c r="B3" s="162"/>
      <c r="C3" s="51" t="s">
        <v>477</v>
      </c>
      <c r="D3" s="282">
        <v>-874088</v>
      </c>
      <c r="E3" s="90"/>
      <c r="F3" s="90"/>
      <c r="G3" s="191"/>
      <c r="H3" s="191"/>
      <c r="I3" s="90"/>
      <c r="J3" s="90">
        <f>D3</f>
        <v>-874088</v>
      </c>
      <c r="K3" s="162"/>
      <c r="L3" s="287">
        <f t="shared" ref="L3:L12" si="0">D3-E3-F3-G3-I3-J3</f>
        <v>0</v>
      </c>
    </row>
    <row r="4" spans="1:12" s="71" customFormat="1" x14ac:dyDescent="0.25">
      <c r="A4" s="190" t="s">
        <v>332</v>
      </c>
      <c r="B4" s="162"/>
      <c r="C4" s="51" t="s">
        <v>479</v>
      </c>
      <c r="D4" s="282">
        <v>-1028610</v>
      </c>
      <c r="E4" s="90"/>
      <c r="F4" s="90"/>
      <c r="G4" s="63"/>
      <c r="H4" s="63"/>
      <c r="I4" s="90"/>
      <c r="J4" s="90">
        <f>D4</f>
        <v>-1028610</v>
      </c>
      <c r="K4" s="162"/>
      <c r="L4" s="287">
        <f t="shared" si="0"/>
        <v>0</v>
      </c>
    </row>
    <row r="5" spans="1:12" s="71" customFormat="1" x14ac:dyDescent="0.25">
      <c r="A5" s="190" t="s">
        <v>333</v>
      </c>
      <c r="B5" s="100"/>
      <c r="C5" s="51" t="s">
        <v>474</v>
      </c>
      <c r="D5" s="282">
        <v>-140000</v>
      </c>
      <c r="E5" s="90"/>
      <c r="F5" s="90"/>
      <c r="G5" s="63"/>
      <c r="H5" s="63"/>
      <c r="I5" s="90"/>
      <c r="J5" s="90">
        <f>D5</f>
        <v>-140000</v>
      </c>
      <c r="K5" s="162"/>
      <c r="L5" s="287">
        <f t="shared" si="0"/>
        <v>0</v>
      </c>
    </row>
    <row r="6" spans="1:12" s="71" customFormat="1" x14ac:dyDescent="0.25">
      <c r="A6" s="190" t="s">
        <v>334</v>
      </c>
      <c r="B6" s="162"/>
      <c r="C6" s="51" t="s">
        <v>488</v>
      </c>
      <c r="D6" s="282">
        <v>-65000</v>
      </c>
      <c r="E6" s="90"/>
      <c r="F6" s="90"/>
      <c r="G6" s="63"/>
      <c r="H6" s="63"/>
      <c r="I6" s="90"/>
      <c r="J6" s="90">
        <f>D6</f>
        <v>-65000</v>
      </c>
      <c r="K6" s="162"/>
      <c r="L6" s="287">
        <f t="shared" si="0"/>
        <v>0</v>
      </c>
    </row>
    <row r="7" spans="1:12" s="71" customFormat="1" x14ac:dyDescent="0.25">
      <c r="A7" s="190" t="s">
        <v>335</v>
      </c>
      <c r="B7" s="162"/>
      <c r="C7" s="51" t="s">
        <v>489</v>
      </c>
      <c r="D7" s="282">
        <v>2000000</v>
      </c>
      <c r="E7" s="90"/>
      <c r="F7" s="90"/>
      <c r="G7" s="191">
        <f>D7</f>
        <v>2000000</v>
      </c>
      <c r="H7" s="191"/>
      <c r="I7" s="90"/>
      <c r="J7" s="90"/>
      <c r="K7" s="162"/>
      <c r="L7" s="287">
        <f t="shared" si="0"/>
        <v>0</v>
      </c>
    </row>
    <row r="8" spans="1:12" s="71" customFormat="1" x14ac:dyDescent="0.25">
      <c r="A8" s="190" t="s">
        <v>336</v>
      </c>
      <c r="B8" s="147"/>
      <c r="C8" s="51" t="s">
        <v>490</v>
      </c>
      <c r="D8" s="282">
        <v>2000000</v>
      </c>
      <c r="E8" s="90"/>
      <c r="F8" s="90"/>
      <c r="G8" s="191">
        <f>D8</f>
        <v>2000000</v>
      </c>
      <c r="H8" s="191"/>
      <c r="I8" s="90"/>
      <c r="J8" s="90"/>
      <c r="K8" s="162"/>
      <c r="L8" s="287">
        <f t="shared" si="0"/>
        <v>0</v>
      </c>
    </row>
    <row r="9" spans="1:12" s="71" customFormat="1" x14ac:dyDescent="0.25">
      <c r="A9" s="190" t="s">
        <v>337</v>
      </c>
      <c r="B9" s="100">
        <v>45293</v>
      </c>
      <c r="C9" s="51" t="s">
        <v>493</v>
      </c>
      <c r="D9" s="282">
        <v>6600000</v>
      </c>
      <c r="E9" s="90"/>
      <c r="F9" s="90"/>
      <c r="G9" s="63"/>
      <c r="H9" s="63"/>
      <c r="I9" s="90">
        <f>D9</f>
        <v>6600000</v>
      </c>
      <c r="J9" s="90"/>
      <c r="K9" s="162"/>
      <c r="L9" s="287">
        <f t="shared" si="0"/>
        <v>0</v>
      </c>
    </row>
    <row r="10" spans="1:12" s="71" customFormat="1" x14ac:dyDescent="0.25">
      <c r="A10" s="190" t="s">
        <v>338</v>
      </c>
      <c r="B10" s="162"/>
      <c r="C10" s="51" t="s">
        <v>499</v>
      </c>
      <c r="D10" s="282">
        <v>-500000</v>
      </c>
      <c r="E10" s="90"/>
      <c r="F10" s="90"/>
      <c r="G10" s="63"/>
      <c r="H10" s="63"/>
      <c r="I10" s="90"/>
      <c r="J10" s="90">
        <f>D10</f>
        <v>-500000</v>
      </c>
      <c r="K10" s="162"/>
      <c r="L10" s="287">
        <f t="shared" si="0"/>
        <v>0</v>
      </c>
    </row>
    <row r="11" spans="1:12" s="71" customFormat="1" ht="15.75" x14ac:dyDescent="0.25">
      <c r="A11" s="190" t="s">
        <v>339</v>
      </c>
      <c r="B11" s="100"/>
      <c r="C11" s="184" t="s">
        <v>501</v>
      </c>
      <c r="D11" s="282">
        <v>-285000</v>
      </c>
      <c r="E11" s="90"/>
      <c r="F11" s="90"/>
      <c r="G11" s="63"/>
      <c r="H11" s="63"/>
      <c r="I11" s="90"/>
      <c r="J11" s="90">
        <f>D11</f>
        <v>-285000</v>
      </c>
      <c r="K11" s="162"/>
      <c r="L11" s="287">
        <f t="shared" si="0"/>
        <v>0</v>
      </c>
    </row>
    <row r="12" spans="1:12" s="71" customFormat="1" ht="15.75" x14ac:dyDescent="0.25">
      <c r="A12" s="190" t="s">
        <v>340</v>
      </c>
      <c r="B12" s="162"/>
      <c r="C12" s="217" t="s">
        <v>1329</v>
      </c>
      <c r="D12" s="282"/>
      <c r="E12" s="90"/>
      <c r="F12" s="90"/>
      <c r="G12" s="191"/>
      <c r="H12" s="191"/>
      <c r="I12" s="90"/>
      <c r="J12" s="90"/>
      <c r="K12" s="162"/>
      <c r="L12" s="287">
        <f t="shared" si="0"/>
        <v>0</v>
      </c>
    </row>
    <row r="13" spans="1:12" s="71" customFormat="1" x14ac:dyDescent="0.25">
      <c r="A13" s="190" t="s">
        <v>341</v>
      </c>
      <c r="B13" s="162"/>
      <c r="C13" s="51" t="s">
        <v>503</v>
      </c>
      <c r="D13" s="282">
        <v>100000</v>
      </c>
      <c r="E13" s="90"/>
      <c r="F13" s="90"/>
      <c r="G13" s="63"/>
      <c r="H13" s="63">
        <f>D13</f>
        <v>100000</v>
      </c>
      <c r="I13" s="90"/>
      <c r="J13" s="90"/>
      <c r="K13" s="162" t="s">
        <v>235</v>
      </c>
      <c r="L13" s="287">
        <f>D13-E13-F13-G13-I13-J13-H13</f>
        <v>0</v>
      </c>
    </row>
    <row r="14" spans="1:12" s="71" customFormat="1" x14ac:dyDescent="0.25">
      <c r="A14" s="190" t="s">
        <v>342</v>
      </c>
      <c r="B14" s="147"/>
      <c r="C14" s="51" t="s">
        <v>506</v>
      </c>
      <c r="D14" s="282">
        <v>1000000</v>
      </c>
      <c r="E14" s="90"/>
      <c r="F14" s="90"/>
      <c r="G14" s="191">
        <f>D14</f>
        <v>1000000</v>
      </c>
      <c r="H14" s="191"/>
      <c r="I14" s="90"/>
      <c r="J14" s="90"/>
      <c r="K14" s="162"/>
      <c r="L14" s="287">
        <f t="shared" ref="L14:L77" si="1">D14-E14-F14-G14-I14-J14-H14</f>
        <v>0</v>
      </c>
    </row>
    <row r="15" spans="1:12" s="71" customFormat="1" x14ac:dyDescent="0.25">
      <c r="A15" s="190" t="s">
        <v>343</v>
      </c>
      <c r="B15" s="100">
        <v>45294</v>
      </c>
      <c r="C15" s="51" t="s">
        <v>508</v>
      </c>
      <c r="D15" s="282">
        <v>1700000</v>
      </c>
      <c r="E15" s="90"/>
      <c r="F15" s="90"/>
      <c r="G15" s="63"/>
      <c r="H15" s="63"/>
      <c r="I15" s="90">
        <f>D15</f>
        <v>1700000</v>
      </c>
      <c r="J15" s="90"/>
      <c r="K15" s="162"/>
      <c r="L15" s="287">
        <f t="shared" si="1"/>
        <v>0</v>
      </c>
    </row>
    <row r="16" spans="1:12" s="71" customFormat="1" x14ac:dyDescent="0.25">
      <c r="A16" s="190" t="s">
        <v>344</v>
      </c>
      <c r="B16" s="162"/>
      <c r="C16" s="51" t="s">
        <v>541</v>
      </c>
      <c r="D16" s="282">
        <v>300000</v>
      </c>
      <c r="E16" s="90"/>
      <c r="F16" s="90"/>
      <c r="G16" s="191">
        <f>D16</f>
        <v>300000</v>
      </c>
      <c r="H16" s="191"/>
      <c r="I16" s="90"/>
      <c r="J16" s="90"/>
      <c r="K16" s="162"/>
      <c r="L16" s="287">
        <f t="shared" si="1"/>
        <v>0</v>
      </c>
    </row>
    <row r="17" spans="1:12" s="71" customFormat="1" x14ac:dyDescent="0.25">
      <c r="A17" s="190" t="s">
        <v>345</v>
      </c>
      <c r="B17" s="147"/>
      <c r="C17" s="51" t="s">
        <v>542</v>
      </c>
      <c r="D17" s="282">
        <v>1610000</v>
      </c>
      <c r="E17" s="90"/>
      <c r="F17" s="90"/>
      <c r="G17" s="191">
        <f>D17</f>
        <v>1610000</v>
      </c>
      <c r="H17" s="191"/>
      <c r="I17" s="90"/>
      <c r="J17" s="90"/>
      <c r="K17" s="162"/>
      <c r="L17" s="287">
        <f t="shared" si="1"/>
        <v>0</v>
      </c>
    </row>
    <row r="18" spans="1:12" s="71" customFormat="1" x14ac:dyDescent="0.25">
      <c r="A18" s="190" t="s">
        <v>346</v>
      </c>
      <c r="B18" s="162"/>
      <c r="C18" s="51" t="s">
        <v>517</v>
      </c>
      <c r="D18" s="282">
        <v>-65000</v>
      </c>
      <c r="E18" s="90"/>
      <c r="F18" s="90"/>
      <c r="G18" s="63"/>
      <c r="H18" s="63"/>
      <c r="I18" s="90"/>
      <c r="J18" s="90">
        <f>D18</f>
        <v>-65000</v>
      </c>
      <c r="K18" s="162"/>
      <c r="L18" s="287">
        <f t="shared" si="1"/>
        <v>0</v>
      </c>
    </row>
    <row r="19" spans="1:12" s="71" customFormat="1" x14ac:dyDescent="0.25">
      <c r="A19" s="190" t="s">
        <v>347</v>
      </c>
      <c r="B19" s="100">
        <v>45295</v>
      </c>
      <c r="C19" s="51" t="s">
        <v>521</v>
      </c>
      <c r="D19" s="282">
        <v>1500000</v>
      </c>
      <c r="E19" s="90"/>
      <c r="F19" s="90"/>
      <c r="G19" s="63"/>
      <c r="H19" s="63"/>
      <c r="I19" s="90">
        <f>D19</f>
        <v>1500000</v>
      </c>
      <c r="J19" s="90"/>
      <c r="K19" s="162"/>
      <c r="L19" s="287">
        <f t="shared" si="1"/>
        <v>0</v>
      </c>
    </row>
    <row r="20" spans="1:12" s="71" customFormat="1" x14ac:dyDescent="0.25">
      <c r="A20" s="190" t="s">
        <v>348</v>
      </c>
      <c r="B20" s="162"/>
      <c r="C20" s="51" t="s">
        <v>522</v>
      </c>
      <c r="D20" s="282">
        <v>-65000</v>
      </c>
      <c r="E20" s="90"/>
      <c r="F20" s="90"/>
      <c r="G20" s="63"/>
      <c r="H20" s="63"/>
      <c r="I20" s="90"/>
      <c r="J20" s="90">
        <f>D20</f>
        <v>-65000</v>
      </c>
      <c r="K20" s="162"/>
      <c r="L20" s="287">
        <f t="shared" si="1"/>
        <v>0</v>
      </c>
    </row>
    <row r="21" spans="1:12" s="71" customFormat="1" x14ac:dyDescent="0.25">
      <c r="A21" s="190" t="s">
        <v>349</v>
      </c>
      <c r="B21" s="147"/>
      <c r="C21" s="51" t="s">
        <v>523</v>
      </c>
      <c r="D21" s="282">
        <v>-65000</v>
      </c>
      <c r="E21" s="90"/>
      <c r="F21" s="90"/>
      <c r="G21" s="191"/>
      <c r="H21" s="191"/>
      <c r="I21" s="90"/>
      <c r="J21" s="90">
        <f>D21</f>
        <v>-65000</v>
      </c>
      <c r="K21" s="162"/>
      <c r="L21" s="287">
        <f t="shared" si="1"/>
        <v>0</v>
      </c>
    </row>
    <row r="22" spans="1:12" s="71" customFormat="1" x14ac:dyDescent="0.25">
      <c r="A22" s="190" t="s">
        <v>350</v>
      </c>
      <c r="B22" s="147"/>
      <c r="C22" s="51" t="s">
        <v>525</v>
      </c>
      <c r="D22" s="282">
        <v>-430000</v>
      </c>
      <c r="E22" s="63"/>
      <c r="F22" s="63"/>
      <c r="G22" s="191"/>
      <c r="H22" s="191"/>
      <c r="I22" s="63"/>
      <c r="J22" s="63">
        <f>D22</f>
        <v>-430000</v>
      </c>
      <c r="K22" s="162"/>
      <c r="L22" s="287">
        <f t="shared" si="1"/>
        <v>0</v>
      </c>
    </row>
    <row r="23" spans="1:12" s="71" customFormat="1" x14ac:dyDescent="0.25">
      <c r="A23" s="190" t="s">
        <v>351</v>
      </c>
      <c r="B23" s="162"/>
      <c r="C23" s="51" t="s">
        <v>547</v>
      </c>
      <c r="D23" s="282">
        <v>500000</v>
      </c>
      <c r="E23" s="90"/>
      <c r="F23" s="90"/>
      <c r="G23" s="191">
        <f>D23</f>
        <v>500000</v>
      </c>
      <c r="H23" s="191"/>
      <c r="I23" s="90"/>
      <c r="J23" s="90"/>
      <c r="K23" s="162"/>
      <c r="L23" s="287">
        <f t="shared" si="1"/>
        <v>0</v>
      </c>
    </row>
    <row r="24" spans="1:12" s="71" customFormat="1" x14ac:dyDescent="0.25">
      <c r="A24" s="190" t="s">
        <v>352</v>
      </c>
      <c r="B24" s="100">
        <v>45296</v>
      </c>
      <c r="C24" s="51" t="s">
        <v>531</v>
      </c>
      <c r="D24" s="282">
        <v>-200000</v>
      </c>
      <c r="E24" s="90"/>
      <c r="F24" s="90"/>
      <c r="G24" s="63"/>
      <c r="H24" s="63"/>
      <c r="I24" s="90"/>
      <c r="J24" s="90">
        <f>D24</f>
        <v>-200000</v>
      </c>
      <c r="K24" s="162"/>
      <c r="L24" s="287">
        <f t="shared" si="1"/>
        <v>0</v>
      </c>
    </row>
    <row r="25" spans="1:12" s="71" customFormat="1" x14ac:dyDescent="0.25">
      <c r="A25" s="190" t="s">
        <v>353</v>
      </c>
      <c r="B25" s="162"/>
      <c r="C25" s="51" t="s">
        <v>533</v>
      </c>
      <c r="D25" s="282">
        <v>1100000</v>
      </c>
      <c r="E25" s="90"/>
      <c r="F25" s="90"/>
      <c r="G25" s="191"/>
      <c r="H25" s="191"/>
      <c r="I25" s="90">
        <f>D25</f>
        <v>1100000</v>
      </c>
      <c r="J25" s="90"/>
      <c r="K25" s="162"/>
      <c r="L25" s="287">
        <f t="shared" si="1"/>
        <v>0</v>
      </c>
    </row>
    <row r="26" spans="1:12" s="71" customFormat="1" x14ac:dyDescent="0.25">
      <c r="A26" s="190" t="s">
        <v>354</v>
      </c>
      <c r="B26" s="147"/>
      <c r="C26" s="51" t="s">
        <v>534</v>
      </c>
      <c r="D26" s="282">
        <v>-65000</v>
      </c>
      <c r="E26" s="90"/>
      <c r="F26" s="90"/>
      <c r="G26" s="191"/>
      <c r="H26" s="191"/>
      <c r="I26" s="90"/>
      <c r="J26" s="90">
        <f>D26</f>
        <v>-65000</v>
      </c>
      <c r="K26" s="162"/>
      <c r="L26" s="287">
        <f t="shared" si="1"/>
        <v>0</v>
      </c>
    </row>
    <row r="27" spans="1:12" s="71" customFormat="1" x14ac:dyDescent="0.25">
      <c r="A27" s="190" t="s">
        <v>355</v>
      </c>
      <c r="B27" s="147"/>
      <c r="C27" s="51" t="s">
        <v>538</v>
      </c>
      <c r="D27" s="282">
        <v>80000</v>
      </c>
      <c r="E27" s="90"/>
      <c r="F27" s="90"/>
      <c r="G27" s="191"/>
      <c r="H27" s="191">
        <f>D27</f>
        <v>80000</v>
      </c>
      <c r="I27" s="90"/>
      <c r="J27" s="90"/>
      <c r="K27" s="162" t="s">
        <v>235</v>
      </c>
      <c r="L27" s="287">
        <f t="shared" si="1"/>
        <v>0</v>
      </c>
    </row>
    <row r="28" spans="1:12" s="71" customFormat="1" x14ac:dyDescent="0.25">
      <c r="A28" s="190" t="s">
        <v>356</v>
      </c>
      <c r="B28" s="100">
        <v>45297</v>
      </c>
      <c r="C28" s="51" t="s">
        <v>558</v>
      </c>
      <c r="D28" s="282">
        <v>50000</v>
      </c>
      <c r="E28" s="63"/>
      <c r="F28" s="63"/>
      <c r="G28" s="63"/>
      <c r="H28" s="63">
        <f>D28</f>
        <v>50000</v>
      </c>
      <c r="I28" s="63"/>
      <c r="J28" s="63"/>
      <c r="K28" s="162" t="s">
        <v>235</v>
      </c>
      <c r="L28" s="287">
        <f t="shared" si="1"/>
        <v>0</v>
      </c>
    </row>
    <row r="29" spans="1:12" s="71" customFormat="1" x14ac:dyDescent="0.25">
      <c r="A29" s="190" t="s">
        <v>357</v>
      </c>
      <c r="B29" s="162"/>
      <c r="C29" s="51" t="s">
        <v>559</v>
      </c>
      <c r="D29" s="282">
        <v>1500000</v>
      </c>
      <c r="E29" s="90"/>
      <c r="F29" s="90"/>
      <c r="G29" s="191"/>
      <c r="H29" s="191"/>
      <c r="I29" s="90">
        <f>D29</f>
        <v>1500000</v>
      </c>
      <c r="J29" s="90"/>
      <c r="K29" s="162"/>
      <c r="L29" s="287">
        <f t="shared" si="1"/>
        <v>0</v>
      </c>
    </row>
    <row r="30" spans="1:12" s="71" customFormat="1" x14ac:dyDescent="0.25">
      <c r="A30" s="190" t="s">
        <v>358</v>
      </c>
      <c r="B30" s="100"/>
      <c r="C30" s="51" t="s">
        <v>560</v>
      </c>
      <c r="D30" s="282">
        <v>-65000</v>
      </c>
      <c r="E30" s="90"/>
      <c r="F30" s="90"/>
      <c r="G30" s="63"/>
      <c r="H30" s="63"/>
      <c r="I30" s="90"/>
      <c r="J30" s="90">
        <f>D30</f>
        <v>-65000</v>
      </c>
      <c r="K30" s="162"/>
      <c r="L30" s="287">
        <f t="shared" si="1"/>
        <v>0</v>
      </c>
    </row>
    <row r="31" spans="1:12" s="71" customFormat="1" ht="15.75" x14ac:dyDescent="0.25">
      <c r="A31" s="190" t="s">
        <v>359</v>
      </c>
      <c r="B31" s="162"/>
      <c r="C31" s="184" t="s">
        <v>567</v>
      </c>
      <c r="D31" s="282">
        <v>-2500000</v>
      </c>
      <c r="E31" s="90"/>
      <c r="F31" s="90"/>
      <c r="G31" s="63"/>
      <c r="H31" s="63"/>
      <c r="I31" s="90"/>
      <c r="J31" s="90">
        <f>D31</f>
        <v>-2500000</v>
      </c>
      <c r="K31" s="162"/>
      <c r="L31" s="287">
        <f t="shared" si="1"/>
        <v>0</v>
      </c>
    </row>
    <row r="32" spans="1:12" s="71" customFormat="1" x14ac:dyDescent="0.25">
      <c r="A32" s="190" t="s">
        <v>360</v>
      </c>
      <c r="B32" s="100">
        <v>45298</v>
      </c>
      <c r="C32" s="185" t="s">
        <v>571</v>
      </c>
      <c r="D32" s="282">
        <v>-65000</v>
      </c>
      <c r="E32" s="90"/>
      <c r="F32" s="90"/>
      <c r="G32" s="63"/>
      <c r="H32" s="63"/>
      <c r="I32" s="90"/>
      <c r="J32" s="90">
        <f>D32</f>
        <v>-65000</v>
      </c>
      <c r="K32" s="162"/>
      <c r="L32" s="287">
        <f t="shared" si="1"/>
        <v>0</v>
      </c>
    </row>
    <row r="33" spans="1:12" s="71" customFormat="1" x14ac:dyDescent="0.25">
      <c r="A33" s="190" t="s">
        <v>361</v>
      </c>
      <c r="B33" s="162"/>
      <c r="C33" s="185" t="s">
        <v>576</v>
      </c>
      <c r="D33" s="282">
        <v>230000</v>
      </c>
      <c r="E33" s="90">
        <f>D33</f>
        <v>230000</v>
      </c>
      <c r="F33" s="90"/>
      <c r="G33" s="63"/>
      <c r="H33" s="63"/>
      <c r="I33" s="90"/>
      <c r="J33" s="90"/>
      <c r="K33" s="162"/>
      <c r="L33" s="287">
        <f t="shared" si="1"/>
        <v>0</v>
      </c>
    </row>
    <row r="34" spans="1:12" s="71" customFormat="1" x14ac:dyDescent="0.25">
      <c r="A34" s="190" t="s">
        <v>362</v>
      </c>
      <c r="B34" s="100">
        <v>45299</v>
      </c>
      <c r="C34" s="51" t="s">
        <v>589</v>
      </c>
      <c r="D34" s="282">
        <v>2800000</v>
      </c>
      <c r="E34" s="90"/>
      <c r="F34" s="90"/>
      <c r="G34" s="63"/>
      <c r="H34" s="63"/>
      <c r="I34" s="90">
        <f>D34</f>
        <v>2800000</v>
      </c>
      <c r="J34" s="90"/>
      <c r="K34" s="162"/>
      <c r="L34" s="287">
        <f t="shared" si="1"/>
        <v>0</v>
      </c>
    </row>
    <row r="35" spans="1:12" s="71" customFormat="1" x14ac:dyDescent="0.25">
      <c r="A35" s="190" t="s">
        <v>363</v>
      </c>
      <c r="C35" s="51" t="s">
        <v>602</v>
      </c>
      <c r="D35" s="282">
        <v>-500000</v>
      </c>
      <c r="E35" s="90"/>
      <c r="F35" s="90"/>
      <c r="G35" s="63"/>
      <c r="H35" s="63"/>
      <c r="I35" s="90"/>
      <c r="J35" s="90">
        <f>D35</f>
        <v>-500000</v>
      </c>
      <c r="K35" s="162"/>
      <c r="L35" s="287">
        <f t="shared" si="1"/>
        <v>0</v>
      </c>
    </row>
    <row r="36" spans="1:12" s="71" customFormat="1" x14ac:dyDescent="0.25">
      <c r="A36" s="190" t="s">
        <v>364</v>
      </c>
      <c r="B36" s="162"/>
      <c r="C36" s="51" t="s">
        <v>603</v>
      </c>
      <c r="D36" s="282">
        <v>-500000</v>
      </c>
      <c r="E36" s="90"/>
      <c r="F36" s="90"/>
      <c r="G36" s="191"/>
      <c r="H36" s="191"/>
      <c r="I36" s="90"/>
      <c r="J36" s="90">
        <f>D36</f>
        <v>-500000</v>
      </c>
      <c r="K36" s="162"/>
      <c r="L36" s="287">
        <f t="shared" si="1"/>
        <v>0</v>
      </c>
    </row>
    <row r="37" spans="1:12" s="71" customFormat="1" x14ac:dyDescent="0.25">
      <c r="A37" s="190" t="s">
        <v>365</v>
      </c>
      <c r="B37" s="147"/>
      <c r="C37" s="233" t="s">
        <v>613</v>
      </c>
      <c r="D37" s="283"/>
      <c r="E37" s="90"/>
      <c r="F37" s="90"/>
      <c r="G37" s="191"/>
      <c r="H37" s="191"/>
      <c r="I37" s="90"/>
      <c r="J37" s="90"/>
      <c r="K37" s="162"/>
      <c r="L37" s="287">
        <f t="shared" si="1"/>
        <v>0</v>
      </c>
    </row>
    <row r="38" spans="1:12" s="71" customFormat="1" ht="15.75" x14ac:dyDescent="0.25">
      <c r="A38" s="190" t="s">
        <v>366</v>
      </c>
      <c r="B38" s="147"/>
      <c r="C38" s="184" t="s">
        <v>604</v>
      </c>
      <c r="D38" s="282">
        <v>-150000</v>
      </c>
      <c r="E38" s="90"/>
      <c r="F38" s="90"/>
      <c r="G38" s="191"/>
      <c r="H38" s="191"/>
      <c r="I38" s="90"/>
      <c r="J38" s="90">
        <f>D38</f>
        <v>-150000</v>
      </c>
      <c r="K38" s="162"/>
      <c r="L38" s="287">
        <f t="shared" si="1"/>
        <v>0</v>
      </c>
    </row>
    <row r="39" spans="1:12" s="71" customFormat="1" x14ac:dyDescent="0.25">
      <c r="A39" s="190" t="s">
        <v>367</v>
      </c>
      <c r="B39" s="100">
        <v>45300</v>
      </c>
      <c r="C39" s="51" t="s">
        <v>616</v>
      </c>
      <c r="D39" s="282">
        <v>1200000</v>
      </c>
      <c r="E39" s="90"/>
      <c r="F39" s="90"/>
      <c r="G39" s="63"/>
      <c r="H39" s="63"/>
      <c r="I39" s="90">
        <f>D39</f>
        <v>1200000</v>
      </c>
      <c r="J39" s="90"/>
      <c r="K39" s="162"/>
      <c r="L39" s="287">
        <f t="shared" si="1"/>
        <v>0</v>
      </c>
    </row>
    <row r="40" spans="1:12" s="71" customFormat="1" x14ac:dyDescent="0.25">
      <c r="A40" s="190" t="s">
        <v>368</v>
      </c>
      <c r="C40" s="51" t="s">
        <v>621</v>
      </c>
      <c r="D40" s="282">
        <v>-10500000</v>
      </c>
      <c r="E40" s="90"/>
      <c r="F40" s="90"/>
      <c r="G40" s="63"/>
      <c r="H40" s="63"/>
      <c r="I40" s="90"/>
      <c r="J40" s="90">
        <f>D40</f>
        <v>-10500000</v>
      </c>
      <c r="K40" s="162"/>
      <c r="L40" s="287">
        <f t="shared" si="1"/>
        <v>0</v>
      </c>
    </row>
    <row r="41" spans="1:12" s="71" customFormat="1" x14ac:dyDescent="0.25">
      <c r="A41" s="190" t="s">
        <v>369</v>
      </c>
      <c r="B41" s="162"/>
      <c r="C41" s="51" t="s">
        <v>633</v>
      </c>
      <c r="D41" s="282">
        <v>500000</v>
      </c>
      <c r="E41" s="90"/>
      <c r="F41" s="90"/>
      <c r="G41" s="191">
        <f>D41</f>
        <v>500000</v>
      </c>
      <c r="H41" s="191"/>
      <c r="I41" s="90"/>
      <c r="J41" s="90"/>
      <c r="K41" s="162"/>
      <c r="L41" s="287">
        <f t="shared" si="1"/>
        <v>0</v>
      </c>
    </row>
    <row r="42" spans="1:12" s="71" customFormat="1" ht="15.75" x14ac:dyDescent="0.25">
      <c r="A42" s="190" t="s">
        <v>370</v>
      </c>
      <c r="B42" s="147"/>
      <c r="C42" s="184" t="s">
        <v>625</v>
      </c>
      <c r="D42" s="282">
        <v>-1500000</v>
      </c>
      <c r="E42" s="90"/>
      <c r="F42" s="90"/>
      <c r="G42" s="191"/>
      <c r="H42" s="191"/>
      <c r="I42" s="90"/>
      <c r="J42" s="90">
        <f>D42</f>
        <v>-1500000</v>
      </c>
      <c r="K42" s="162"/>
      <c r="L42" s="287">
        <f t="shared" si="1"/>
        <v>0</v>
      </c>
    </row>
    <row r="43" spans="1:12" s="71" customFormat="1" x14ac:dyDescent="0.25">
      <c r="A43" s="190" t="s">
        <v>371</v>
      </c>
      <c r="B43" s="147"/>
      <c r="C43" s="51" t="s">
        <v>627</v>
      </c>
      <c r="D43" s="282">
        <v>-65000</v>
      </c>
      <c r="E43" s="90"/>
      <c r="F43" s="90"/>
      <c r="G43" s="191"/>
      <c r="H43" s="191"/>
      <c r="I43" s="90"/>
      <c r="J43" s="90">
        <f>D43</f>
        <v>-65000</v>
      </c>
      <c r="K43" s="162"/>
      <c r="L43" s="287">
        <f t="shared" si="1"/>
        <v>0</v>
      </c>
    </row>
    <row r="44" spans="1:12" s="71" customFormat="1" x14ac:dyDescent="0.25">
      <c r="A44" s="190" t="s">
        <v>372</v>
      </c>
      <c r="B44" s="162"/>
      <c r="C44" s="51" t="s">
        <v>628</v>
      </c>
      <c r="D44" s="282">
        <v>-65000</v>
      </c>
      <c r="E44" s="90"/>
      <c r="F44" s="90"/>
      <c r="G44" s="63"/>
      <c r="H44" s="63"/>
      <c r="I44" s="90"/>
      <c r="J44" s="90">
        <f>D44</f>
        <v>-65000</v>
      </c>
      <c r="K44" s="162"/>
      <c r="L44" s="287">
        <f t="shared" si="1"/>
        <v>0</v>
      </c>
    </row>
    <row r="45" spans="1:12" s="71" customFormat="1" x14ac:dyDescent="0.25">
      <c r="A45" s="190" t="s">
        <v>373</v>
      </c>
      <c r="B45" s="100">
        <v>45301</v>
      </c>
      <c r="C45" s="51" t="s">
        <v>635</v>
      </c>
      <c r="D45" s="282">
        <v>-320000</v>
      </c>
      <c r="E45" s="90"/>
      <c r="F45" s="90"/>
      <c r="G45" s="63"/>
      <c r="H45" s="63"/>
      <c r="I45" s="90"/>
      <c r="J45" s="90">
        <f>D45</f>
        <v>-320000</v>
      </c>
      <c r="K45" s="162"/>
      <c r="L45" s="287">
        <f t="shared" si="1"/>
        <v>0</v>
      </c>
    </row>
    <row r="46" spans="1:12" s="71" customFormat="1" x14ac:dyDescent="0.25">
      <c r="A46" s="190" t="s">
        <v>374</v>
      </c>
      <c r="C46" s="51" t="s">
        <v>636</v>
      </c>
      <c r="D46" s="282">
        <v>2200000</v>
      </c>
      <c r="E46" s="90"/>
      <c r="F46" s="90"/>
      <c r="G46" s="63"/>
      <c r="H46" s="63"/>
      <c r="I46" s="90">
        <f>D46</f>
        <v>2200000</v>
      </c>
      <c r="J46" s="90"/>
      <c r="K46" s="162"/>
      <c r="L46" s="287">
        <f t="shared" si="1"/>
        <v>0</v>
      </c>
    </row>
    <row r="47" spans="1:12" s="71" customFormat="1" x14ac:dyDescent="0.25">
      <c r="A47" s="190" t="s">
        <v>375</v>
      </c>
      <c r="B47" s="162"/>
      <c r="C47" s="51" t="s">
        <v>1263</v>
      </c>
      <c r="D47" s="282">
        <v>0</v>
      </c>
      <c r="E47" s="90"/>
      <c r="F47" s="90"/>
      <c r="G47" s="191"/>
      <c r="H47" s="191"/>
      <c r="I47" s="90"/>
      <c r="J47" s="90"/>
      <c r="K47" s="162"/>
      <c r="L47" s="287">
        <f t="shared" si="1"/>
        <v>0</v>
      </c>
    </row>
    <row r="48" spans="1:12" s="71" customFormat="1" x14ac:dyDescent="0.25">
      <c r="A48" s="190" t="s">
        <v>376</v>
      </c>
      <c r="B48" s="100"/>
      <c r="C48" s="51" t="s">
        <v>638</v>
      </c>
      <c r="D48" s="282">
        <v>-65000</v>
      </c>
      <c r="E48" s="90"/>
      <c r="F48" s="90"/>
      <c r="G48" s="63"/>
      <c r="H48" s="63"/>
      <c r="I48" s="90"/>
      <c r="J48" s="90">
        <f>D48</f>
        <v>-65000</v>
      </c>
      <c r="K48" s="162"/>
      <c r="L48" s="287">
        <f t="shared" si="1"/>
        <v>0</v>
      </c>
    </row>
    <row r="49" spans="1:12" s="71" customFormat="1" x14ac:dyDescent="0.25">
      <c r="A49" s="190" t="s">
        <v>377</v>
      </c>
      <c r="B49" s="162"/>
      <c r="C49" s="51" t="s">
        <v>640</v>
      </c>
      <c r="D49" s="282">
        <v>-65000</v>
      </c>
      <c r="E49" s="90"/>
      <c r="F49" s="90"/>
      <c r="G49" s="63"/>
      <c r="H49" s="63"/>
      <c r="I49" s="90"/>
      <c r="J49" s="90">
        <f>D49</f>
        <v>-65000</v>
      </c>
      <c r="K49" s="162"/>
      <c r="L49" s="287">
        <f t="shared" si="1"/>
        <v>0</v>
      </c>
    </row>
    <row r="50" spans="1:12" s="71" customFormat="1" x14ac:dyDescent="0.25">
      <c r="A50" s="190" t="s">
        <v>378</v>
      </c>
      <c r="B50" s="147"/>
      <c r="C50" s="51" t="s">
        <v>642</v>
      </c>
      <c r="D50" s="282">
        <v>-8579404</v>
      </c>
      <c r="E50" s="90"/>
      <c r="F50" s="90"/>
      <c r="G50" s="63"/>
      <c r="H50" s="63"/>
      <c r="I50" s="90"/>
      <c r="J50" s="90">
        <f>D50</f>
        <v>-8579404</v>
      </c>
      <c r="K50" s="162"/>
      <c r="L50" s="287">
        <f t="shared" si="1"/>
        <v>0</v>
      </c>
    </row>
    <row r="51" spans="1:12" s="71" customFormat="1" x14ac:dyDescent="0.25">
      <c r="A51" s="190" t="s">
        <v>379</v>
      </c>
      <c r="B51" s="162"/>
      <c r="C51" s="51" t="s">
        <v>762</v>
      </c>
      <c r="D51" s="282">
        <v>1000000</v>
      </c>
      <c r="E51" s="90"/>
      <c r="F51" s="90"/>
      <c r="G51" s="191">
        <f>D51</f>
        <v>1000000</v>
      </c>
      <c r="H51" s="191"/>
      <c r="I51" s="90"/>
      <c r="J51" s="90"/>
      <c r="K51" s="162"/>
      <c r="L51" s="287">
        <f t="shared" si="1"/>
        <v>0</v>
      </c>
    </row>
    <row r="52" spans="1:12" s="71" customFormat="1" x14ac:dyDescent="0.25">
      <c r="A52" s="190" t="s">
        <v>380</v>
      </c>
      <c r="B52" s="147"/>
      <c r="C52" s="51" t="s">
        <v>652</v>
      </c>
      <c r="D52" s="282">
        <v>-2000000</v>
      </c>
      <c r="E52" s="90"/>
      <c r="F52" s="90"/>
      <c r="G52" s="63"/>
      <c r="H52" s="63"/>
      <c r="I52" s="90"/>
      <c r="J52" s="90">
        <f>D52</f>
        <v>-2000000</v>
      </c>
      <c r="K52" s="162"/>
      <c r="L52" s="287">
        <f t="shared" si="1"/>
        <v>0</v>
      </c>
    </row>
    <row r="53" spans="1:12" s="71" customFormat="1" x14ac:dyDescent="0.25">
      <c r="A53" s="190" t="s">
        <v>381</v>
      </c>
      <c r="B53" s="147"/>
      <c r="C53" s="51" t="s">
        <v>653</v>
      </c>
      <c r="D53" s="282">
        <v>-200000</v>
      </c>
      <c r="E53" s="90"/>
      <c r="F53" s="90"/>
      <c r="G53" s="191"/>
      <c r="H53" s="191"/>
      <c r="I53" s="90"/>
      <c r="J53" s="90">
        <f>D53</f>
        <v>-200000</v>
      </c>
      <c r="K53" s="162"/>
      <c r="L53" s="287">
        <f t="shared" si="1"/>
        <v>0</v>
      </c>
    </row>
    <row r="54" spans="1:12" s="71" customFormat="1" x14ac:dyDescent="0.25">
      <c r="A54" s="190" t="s">
        <v>382</v>
      </c>
      <c r="B54" s="100"/>
      <c r="C54" s="51" t="s">
        <v>654</v>
      </c>
      <c r="D54" s="282">
        <v>-75000</v>
      </c>
      <c r="E54" s="90"/>
      <c r="F54" s="90"/>
      <c r="G54" s="63"/>
      <c r="H54" s="63"/>
      <c r="I54" s="90"/>
      <c r="J54" s="90">
        <f>D54</f>
        <v>-75000</v>
      </c>
      <c r="K54" s="162"/>
      <c r="L54" s="287">
        <f t="shared" si="1"/>
        <v>0</v>
      </c>
    </row>
    <row r="55" spans="1:12" s="71" customFormat="1" x14ac:dyDescent="0.25">
      <c r="A55" s="190" t="s">
        <v>383</v>
      </c>
      <c r="B55" s="100">
        <v>45302</v>
      </c>
      <c r="C55" s="51" t="s">
        <v>663</v>
      </c>
      <c r="D55" s="282">
        <v>1200000</v>
      </c>
      <c r="E55" s="90"/>
      <c r="F55" s="90"/>
      <c r="G55" s="63"/>
      <c r="H55" s="63"/>
      <c r="I55" s="90">
        <f>D55</f>
        <v>1200000</v>
      </c>
      <c r="J55" s="90"/>
      <c r="K55" s="162"/>
      <c r="L55" s="287">
        <f t="shared" si="1"/>
        <v>0</v>
      </c>
    </row>
    <row r="56" spans="1:12" s="71" customFormat="1" x14ac:dyDescent="0.25">
      <c r="A56" s="190" t="s">
        <v>384</v>
      </c>
      <c r="C56" s="51" t="s">
        <v>665</v>
      </c>
      <c r="D56" s="282">
        <v>-65000</v>
      </c>
      <c r="E56" s="90"/>
      <c r="F56" s="90"/>
      <c r="G56" s="63"/>
      <c r="H56" s="63"/>
      <c r="I56" s="90"/>
      <c r="J56" s="90">
        <f>D56</f>
        <v>-65000</v>
      </c>
      <c r="K56" s="162"/>
      <c r="L56" s="287">
        <f t="shared" si="1"/>
        <v>0</v>
      </c>
    </row>
    <row r="57" spans="1:12" s="71" customFormat="1" x14ac:dyDescent="0.25">
      <c r="A57" s="190" t="s">
        <v>385</v>
      </c>
      <c r="B57" s="147"/>
      <c r="C57" s="51" t="s">
        <v>761</v>
      </c>
      <c r="D57" s="282">
        <v>1000000</v>
      </c>
      <c r="E57" s="90"/>
      <c r="F57" s="90">
        <f>D57</f>
        <v>1000000</v>
      </c>
      <c r="G57" s="63"/>
      <c r="H57" s="63"/>
      <c r="I57" s="90"/>
      <c r="J57" s="90"/>
      <c r="K57" s="162"/>
      <c r="L57" s="287">
        <f t="shared" si="1"/>
        <v>0</v>
      </c>
    </row>
    <row r="58" spans="1:12" s="71" customFormat="1" x14ac:dyDescent="0.25">
      <c r="A58" s="190" t="s">
        <v>386</v>
      </c>
      <c r="B58" s="147"/>
      <c r="C58" s="51" t="s">
        <v>668</v>
      </c>
      <c r="D58" s="282">
        <v>-75000</v>
      </c>
      <c r="E58" s="90"/>
      <c r="F58" s="90"/>
      <c r="G58" s="63"/>
      <c r="H58" s="63"/>
      <c r="I58" s="90"/>
      <c r="J58" s="90">
        <f>D58</f>
        <v>-75000</v>
      </c>
      <c r="K58" s="162"/>
      <c r="L58" s="287">
        <f t="shared" si="1"/>
        <v>0</v>
      </c>
    </row>
    <row r="59" spans="1:12" s="71" customFormat="1" x14ac:dyDescent="0.25">
      <c r="A59" s="190" t="s">
        <v>387</v>
      </c>
      <c r="B59" s="100"/>
      <c r="C59" s="46" t="s">
        <v>671</v>
      </c>
      <c r="D59" s="282">
        <v>1000000</v>
      </c>
      <c r="E59" s="90"/>
      <c r="F59" s="90"/>
      <c r="G59" s="191">
        <f>D59</f>
        <v>1000000</v>
      </c>
      <c r="H59" s="191"/>
      <c r="I59" s="90"/>
      <c r="J59" s="90"/>
      <c r="K59" s="162"/>
      <c r="L59" s="287">
        <f t="shared" si="1"/>
        <v>0</v>
      </c>
    </row>
    <row r="60" spans="1:12" s="71" customFormat="1" x14ac:dyDescent="0.25">
      <c r="A60" s="190" t="s">
        <v>388</v>
      </c>
      <c r="B60" s="100">
        <v>45303</v>
      </c>
      <c r="C60" s="51" t="s">
        <v>677</v>
      </c>
      <c r="D60" s="282">
        <v>-120000</v>
      </c>
      <c r="E60" s="90"/>
      <c r="F60" s="90"/>
      <c r="G60" s="63"/>
      <c r="H60" s="63"/>
      <c r="I60" s="90"/>
      <c r="J60" s="90">
        <f>D60</f>
        <v>-120000</v>
      </c>
      <c r="K60" s="162"/>
      <c r="L60" s="287">
        <f t="shared" si="1"/>
        <v>0</v>
      </c>
    </row>
    <row r="61" spans="1:12" s="71" customFormat="1" x14ac:dyDescent="0.25">
      <c r="A61" s="190" t="s">
        <v>389</v>
      </c>
      <c r="B61" s="147"/>
      <c r="C61" s="51" t="s">
        <v>680</v>
      </c>
      <c r="D61" s="282">
        <v>210000</v>
      </c>
      <c r="E61" s="90"/>
      <c r="F61" s="90"/>
      <c r="G61" s="63"/>
      <c r="H61" s="63">
        <f>D61</f>
        <v>210000</v>
      </c>
      <c r="I61" s="90"/>
      <c r="J61" s="90"/>
      <c r="K61" s="162" t="s">
        <v>235</v>
      </c>
      <c r="L61" s="287">
        <f t="shared" si="1"/>
        <v>0</v>
      </c>
    </row>
    <row r="62" spans="1:12" s="71" customFormat="1" x14ac:dyDescent="0.25">
      <c r="A62" s="190" t="s">
        <v>390</v>
      </c>
      <c r="B62" s="162"/>
      <c r="C62" s="51" t="s">
        <v>681</v>
      </c>
      <c r="D62" s="282">
        <v>-65000</v>
      </c>
      <c r="E62" s="90"/>
      <c r="F62" s="90"/>
      <c r="G62" s="63"/>
      <c r="H62" s="63"/>
      <c r="I62" s="90"/>
      <c r="J62" s="90">
        <f>D62</f>
        <v>-65000</v>
      </c>
      <c r="K62" s="162"/>
      <c r="L62" s="287">
        <f t="shared" si="1"/>
        <v>0</v>
      </c>
    </row>
    <row r="63" spans="1:12" s="71" customFormat="1" x14ac:dyDescent="0.25">
      <c r="A63" s="190" t="s">
        <v>391</v>
      </c>
      <c r="B63" s="147"/>
      <c r="C63" s="46" t="s">
        <v>741</v>
      </c>
      <c r="D63" s="282">
        <v>4500000</v>
      </c>
      <c r="E63" s="90"/>
      <c r="F63" s="90"/>
      <c r="G63" s="191">
        <f>D63</f>
        <v>4500000</v>
      </c>
      <c r="H63" s="191"/>
      <c r="I63" s="90"/>
      <c r="J63" s="90"/>
      <c r="K63" s="162"/>
      <c r="L63" s="287">
        <f t="shared" si="1"/>
        <v>0</v>
      </c>
    </row>
    <row r="64" spans="1:12" s="71" customFormat="1" x14ac:dyDescent="0.25">
      <c r="A64" s="190" t="s">
        <v>392</v>
      </c>
      <c r="B64" s="100"/>
      <c r="C64" s="46" t="s">
        <v>742</v>
      </c>
      <c r="D64" s="282">
        <v>1000000</v>
      </c>
      <c r="E64" s="90"/>
      <c r="F64" s="90"/>
      <c r="G64" s="191">
        <f>D64</f>
        <v>1000000</v>
      </c>
      <c r="H64" s="191"/>
      <c r="I64" s="90"/>
      <c r="J64" s="90"/>
      <c r="K64" s="162"/>
      <c r="L64" s="287">
        <f t="shared" si="1"/>
        <v>0</v>
      </c>
    </row>
    <row r="65" spans="1:12" s="71" customFormat="1" x14ac:dyDescent="0.25">
      <c r="A65" s="190" t="s">
        <v>393</v>
      </c>
      <c r="B65" s="162"/>
      <c r="C65" s="51" t="s">
        <v>691</v>
      </c>
      <c r="D65" s="282">
        <v>50000</v>
      </c>
      <c r="E65" s="90"/>
      <c r="F65" s="90"/>
      <c r="G65" s="63"/>
      <c r="H65" s="63">
        <f>D65</f>
        <v>50000</v>
      </c>
      <c r="I65" s="90"/>
      <c r="J65" s="90"/>
      <c r="K65" s="162" t="s">
        <v>235</v>
      </c>
      <c r="L65" s="287">
        <f t="shared" si="1"/>
        <v>0</v>
      </c>
    </row>
    <row r="66" spans="1:12" s="71" customFormat="1" x14ac:dyDescent="0.25">
      <c r="A66" s="190" t="s">
        <v>394</v>
      </c>
      <c r="B66" s="162"/>
      <c r="C66" s="51" t="s">
        <v>692</v>
      </c>
      <c r="D66" s="282">
        <v>-65000</v>
      </c>
      <c r="E66" s="90"/>
      <c r="F66" s="90"/>
      <c r="G66" s="63"/>
      <c r="H66" s="63"/>
      <c r="I66" s="90"/>
      <c r="J66" s="90">
        <f>D66</f>
        <v>-65000</v>
      </c>
      <c r="K66" s="162"/>
      <c r="L66" s="287">
        <f t="shared" si="1"/>
        <v>0</v>
      </c>
    </row>
    <row r="67" spans="1:12" s="71" customFormat="1" x14ac:dyDescent="0.25">
      <c r="A67" s="190" t="s">
        <v>395</v>
      </c>
      <c r="B67" s="100">
        <v>45304</v>
      </c>
      <c r="C67" s="51" t="s">
        <v>703</v>
      </c>
      <c r="D67" s="282">
        <v>3000000</v>
      </c>
      <c r="E67" s="90"/>
      <c r="F67" s="90"/>
      <c r="G67" s="63"/>
      <c r="H67" s="63"/>
      <c r="I67" s="90">
        <f>D67</f>
        <v>3000000</v>
      </c>
      <c r="J67" s="90"/>
      <c r="K67" s="162"/>
      <c r="L67" s="287">
        <f t="shared" si="1"/>
        <v>0</v>
      </c>
    </row>
    <row r="68" spans="1:12" s="71" customFormat="1" x14ac:dyDescent="0.25">
      <c r="A68" s="190" t="s">
        <v>396</v>
      </c>
      <c r="C68" s="51" t="s">
        <v>704</v>
      </c>
      <c r="D68" s="282">
        <v>-65000</v>
      </c>
      <c r="E68" s="90"/>
      <c r="F68" s="90"/>
      <c r="G68" s="63"/>
      <c r="H68" s="63"/>
      <c r="I68" s="90"/>
      <c r="J68" s="90">
        <f>D68</f>
        <v>-65000</v>
      </c>
      <c r="K68" s="162"/>
      <c r="L68" s="287">
        <f t="shared" si="1"/>
        <v>0</v>
      </c>
    </row>
    <row r="69" spans="1:12" s="71" customFormat="1" x14ac:dyDescent="0.25">
      <c r="A69" s="190" t="s">
        <v>397</v>
      </c>
      <c r="B69" s="100"/>
      <c r="C69" s="46" t="s">
        <v>744</v>
      </c>
      <c r="D69" s="282">
        <v>5000000</v>
      </c>
      <c r="E69" s="90"/>
      <c r="F69" s="90"/>
      <c r="G69" s="191">
        <f>D69</f>
        <v>5000000</v>
      </c>
      <c r="H69" s="191"/>
      <c r="I69" s="90"/>
      <c r="J69" s="90"/>
      <c r="K69" s="162"/>
      <c r="L69" s="287">
        <f t="shared" si="1"/>
        <v>0</v>
      </c>
    </row>
    <row r="70" spans="1:12" s="71" customFormat="1" x14ac:dyDescent="0.25">
      <c r="A70" s="190" t="s">
        <v>398</v>
      </c>
      <c r="B70" s="162"/>
      <c r="C70" s="46" t="s">
        <v>743</v>
      </c>
      <c r="D70" s="282">
        <v>1000000</v>
      </c>
      <c r="E70" s="90"/>
      <c r="F70" s="90"/>
      <c r="G70" s="191">
        <f>D70</f>
        <v>1000000</v>
      </c>
      <c r="H70" s="191"/>
      <c r="I70" s="90"/>
      <c r="J70" s="90"/>
      <c r="K70" s="162"/>
      <c r="L70" s="287">
        <f t="shared" si="1"/>
        <v>0</v>
      </c>
    </row>
    <row r="71" spans="1:12" s="71" customFormat="1" x14ac:dyDescent="0.25">
      <c r="A71" s="190" t="s">
        <v>399</v>
      </c>
      <c r="B71" s="147"/>
      <c r="C71" s="51" t="s">
        <v>710</v>
      </c>
      <c r="D71" s="282">
        <v>-2500000</v>
      </c>
      <c r="E71" s="90"/>
      <c r="F71" s="90"/>
      <c r="G71" s="191"/>
      <c r="H71" s="191"/>
      <c r="I71" s="90"/>
      <c r="J71" s="90">
        <f>D71</f>
        <v>-2500000</v>
      </c>
      <c r="K71" s="162"/>
      <c r="L71" s="287">
        <f t="shared" si="1"/>
        <v>0</v>
      </c>
    </row>
    <row r="72" spans="1:12" s="71" customFormat="1" x14ac:dyDescent="0.25">
      <c r="A72" s="190" t="s">
        <v>400</v>
      </c>
      <c r="B72" s="147"/>
      <c r="C72" s="51" t="s">
        <v>714</v>
      </c>
      <c r="D72" s="282">
        <v>230000</v>
      </c>
      <c r="E72" s="90"/>
      <c r="F72" s="90"/>
      <c r="G72" s="63"/>
      <c r="H72" s="63">
        <f>D72</f>
        <v>230000</v>
      </c>
      <c r="I72" s="90"/>
      <c r="J72" s="90"/>
      <c r="K72" s="162" t="s">
        <v>235</v>
      </c>
      <c r="L72" s="287">
        <f t="shared" si="1"/>
        <v>0</v>
      </c>
    </row>
    <row r="73" spans="1:12" s="71" customFormat="1" x14ac:dyDescent="0.25">
      <c r="A73" s="190" t="s">
        <v>401</v>
      </c>
      <c r="B73" s="100"/>
      <c r="C73" s="46" t="s">
        <v>738</v>
      </c>
      <c r="D73" s="282">
        <v>300000</v>
      </c>
      <c r="E73" s="90"/>
      <c r="F73" s="90">
        <f>D73</f>
        <v>300000</v>
      </c>
      <c r="G73" s="63"/>
      <c r="H73" s="63"/>
      <c r="I73" s="90"/>
      <c r="J73" s="90"/>
      <c r="K73" s="162"/>
      <c r="L73" s="287">
        <f t="shared" si="1"/>
        <v>0</v>
      </c>
    </row>
    <row r="74" spans="1:12" s="71" customFormat="1" x14ac:dyDescent="0.25">
      <c r="A74" s="190" t="s">
        <v>402</v>
      </c>
      <c r="B74" s="162"/>
      <c r="C74" s="51" t="s">
        <v>717</v>
      </c>
      <c r="D74" s="282">
        <v>-65000</v>
      </c>
      <c r="E74" s="90"/>
      <c r="F74" s="90"/>
      <c r="G74" s="63"/>
      <c r="H74" s="63"/>
      <c r="I74" s="90"/>
      <c r="J74" s="90">
        <f>D74</f>
        <v>-65000</v>
      </c>
      <c r="K74" s="162"/>
      <c r="L74" s="287">
        <f t="shared" si="1"/>
        <v>0</v>
      </c>
    </row>
    <row r="75" spans="1:12" s="71" customFormat="1" x14ac:dyDescent="0.25">
      <c r="A75" s="190" t="s">
        <v>403</v>
      </c>
      <c r="B75" s="147"/>
      <c r="C75" s="51" t="s">
        <v>718</v>
      </c>
      <c r="D75" s="282">
        <v>-12500000</v>
      </c>
      <c r="E75" s="90"/>
      <c r="F75" s="90"/>
      <c r="G75" s="63"/>
      <c r="H75" s="63"/>
      <c r="I75" s="90"/>
      <c r="J75" s="90">
        <f>D75</f>
        <v>-12500000</v>
      </c>
      <c r="K75" s="162"/>
      <c r="L75" s="287">
        <f t="shared" si="1"/>
        <v>0</v>
      </c>
    </row>
    <row r="76" spans="1:12" s="71" customFormat="1" x14ac:dyDescent="0.25">
      <c r="A76" s="190" t="s">
        <v>404</v>
      </c>
      <c r="B76" s="100">
        <v>45305</v>
      </c>
      <c r="C76" s="51" t="s">
        <v>720</v>
      </c>
      <c r="D76" s="282">
        <v>78000</v>
      </c>
      <c r="E76" s="90"/>
      <c r="F76" s="90"/>
      <c r="G76" s="63"/>
      <c r="H76" s="63">
        <f>D76</f>
        <v>78000</v>
      </c>
      <c r="I76" s="90"/>
      <c r="J76" s="90"/>
      <c r="K76" s="162"/>
      <c r="L76" s="287">
        <f t="shared" si="1"/>
        <v>0</v>
      </c>
    </row>
    <row r="77" spans="1:12" s="71" customFormat="1" x14ac:dyDescent="0.25">
      <c r="A77" s="190" t="s">
        <v>405</v>
      </c>
      <c r="C77" s="51" t="s">
        <v>721</v>
      </c>
      <c r="D77" s="282">
        <v>-65000</v>
      </c>
      <c r="E77" s="90"/>
      <c r="F77" s="90"/>
      <c r="G77" s="63"/>
      <c r="H77" s="63"/>
      <c r="I77" s="90"/>
      <c r="J77" s="90">
        <f>D77</f>
        <v>-65000</v>
      </c>
      <c r="K77" s="162"/>
      <c r="L77" s="287">
        <f t="shared" si="1"/>
        <v>0</v>
      </c>
    </row>
    <row r="78" spans="1:12" s="71" customFormat="1" x14ac:dyDescent="0.25">
      <c r="A78" s="190" t="s">
        <v>406</v>
      </c>
      <c r="B78" s="100">
        <v>45306</v>
      </c>
      <c r="C78" s="51" t="s">
        <v>745</v>
      </c>
      <c r="D78" s="282">
        <v>2800000</v>
      </c>
      <c r="E78" s="90"/>
      <c r="F78" s="90"/>
      <c r="G78" s="63"/>
      <c r="H78" s="63"/>
      <c r="I78" s="90">
        <f>D78</f>
        <v>2800000</v>
      </c>
      <c r="J78" s="90"/>
      <c r="K78" s="162"/>
      <c r="L78" s="287">
        <f t="shared" ref="L78:L141" si="2">D78-E78-F78-G78-I78-J78-H78</f>
        <v>0</v>
      </c>
    </row>
    <row r="79" spans="1:12" s="71" customFormat="1" x14ac:dyDescent="0.25">
      <c r="A79" s="190" t="s">
        <v>407</v>
      </c>
      <c r="C79" s="233" t="s">
        <v>759</v>
      </c>
      <c r="D79" s="283"/>
      <c r="E79" s="90"/>
      <c r="F79" s="90"/>
      <c r="G79" s="63"/>
      <c r="H79" s="63"/>
      <c r="I79" s="90"/>
      <c r="J79" s="90"/>
      <c r="K79" s="162"/>
      <c r="L79" s="287">
        <f t="shared" si="2"/>
        <v>0</v>
      </c>
    </row>
    <row r="80" spans="1:12" s="71" customFormat="1" x14ac:dyDescent="0.25">
      <c r="A80" s="190" t="s">
        <v>408</v>
      </c>
      <c r="B80" s="162"/>
      <c r="C80" s="46" t="s">
        <v>754</v>
      </c>
      <c r="D80" s="282">
        <v>1000000</v>
      </c>
      <c r="E80" s="90"/>
      <c r="F80" s="90"/>
      <c r="G80" s="191">
        <f>D80</f>
        <v>1000000</v>
      </c>
      <c r="H80" s="191"/>
      <c r="I80" s="90"/>
      <c r="J80" s="90"/>
      <c r="K80" s="162"/>
      <c r="L80" s="287">
        <f t="shared" si="2"/>
        <v>0</v>
      </c>
    </row>
    <row r="81" spans="1:12" s="71" customFormat="1" x14ac:dyDescent="0.25">
      <c r="A81" s="190" t="s">
        <v>409</v>
      </c>
      <c r="B81" s="147"/>
      <c r="C81" s="51" t="s">
        <v>750</v>
      </c>
      <c r="D81" s="282">
        <v>-100000</v>
      </c>
      <c r="E81" s="90"/>
      <c r="F81" s="90"/>
      <c r="G81" s="63"/>
      <c r="H81" s="63"/>
      <c r="I81" s="90"/>
      <c r="J81" s="90">
        <f>D81</f>
        <v>-100000</v>
      </c>
      <c r="K81" s="162"/>
      <c r="L81" s="287">
        <f t="shared" si="2"/>
        <v>0</v>
      </c>
    </row>
    <row r="82" spans="1:12" s="71" customFormat="1" x14ac:dyDescent="0.25">
      <c r="A82" s="190" t="s">
        <v>410</v>
      </c>
      <c r="B82" s="147"/>
      <c r="C82" s="46" t="s">
        <v>755</v>
      </c>
      <c r="D82" s="282">
        <v>1000000</v>
      </c>
      <c r="E82" s="90"/>
      <c r="F82" s="90"/>
      <c r="G82" s="191">
        <f>D82</f>
        <v>1000000</v>
      </c>
      <c r="H82" s="191"/>
      <c r="I82" s="90"/>
      <c r="J82" s="90"/>
      <c r="K82" s="162"/>
      <c r="L82" s="287">
        <f t="shared" si="2"/>
        <v>0</v>
      </c>
    </row>
    <row r="83" spans="1:12" s="71" customFormat="1" x14ac:dyDescent="0.25">
      <c r="A83" s="190" t="s">
        <v>411</v>
      </c>
      <c r="B83" s="100">
        <v>45307</v>
      </c>
      <c r="C83" s="51" t="s">
        <v>764</v>
      </c>
      <c r="D83" s="282">
        <v>-300000</v>
      </c>
      <c r="E83" s="90"/>
      <c r="F83" s="90"/>
      <c r="G83" s="191"/>
      <c r="H83" s="191"/>
      <c r="I83" s="90"/>
      <c r="J83" s="90">
        <f>D83</f>
        <v>-300000</v>
      </c>
      <c r="K83" s="162"/>
      <c r="L83" s="287">
        <f t="shared" si="2"/>
        <v>0</v>
      </c>
    </row>
    <row r="84" spans="1:12" s="71" customFormat="1" x14ac:dyDescent="0.25">
      <c r="A84" s="190" t="s">
        <v>412</v>
      </c>
      <c r="C84" s="51" t="s">
        <v>966</v>
      </c>
      <c r="D84" s="282">
        <v>1000000</v>
      </c>
      <c r="E84" s="90"/>
      <c r="F84" s="90"/>
      <c r="G84" s="191">
        <v>1000000</v>
      </c>
      <c r="H84" s="191"/>
      <c r="I84" s="90"/>
      <c r="J84" s="90"/>
      <c r="K84" s="162"/>
      <c r="L84" s="287">
        <f t="shared" si="2"/>
        <v>0</v>
      </c>
    </row>
    <row r="85" spans="1:12" s="71" customFormat="1" ht="15.75" x14ac:dyDescent="0.25">
      <c r="A85" s="190" t="s">
        <v>413</v>
      </c>
      <c r="B85" s="162"/>
      <c r="C85" s="184" t="s">
        <v>766</v>
      </c>
      <c r="D85" s="282">
        <v>2000000</v>
      </c>
      <c r="E85" s="90"/>
      <c r="F85" s="90"/>
      <c r="G85" s="63"/>
      <c r="H85" s="63"/>
      <c r="I85" s="90">
        <f>D85</f>
        <v>2000000</v>
      </c>
      <c r="J85" s="90"/>
      <c r="K85" s="162"/>
      <c r="L85" s="287">
        <f t="shared" si="2"/>
        <v>0</v>
      </c>
    </row>
    <row r="86" spans="1:12" s="71" customFormat="1" x14ac:dyDescent="0.25">
      <c r="A86" s="190" t="s">
        <v>414</v>
      </c>
      <c r="B86" s="147"/>
      <c r="C86" s="51" t="s">
        <v>777</v>
      </c>
      <c r="D86" s="282">
        <v>500000</v>
      </c>
      <c r="E86" s="90"/>
      <c r="F86" s="90"/>
      <c r="G86" s="191">
        <v>500000</v>
      </c>
      <c r="H86" s="191"/>
      <c r="I86" s="90"/>
      <c r="J86" s="90"/>
      <c r="K86" s="162"/>
      <c r="L86" s="287">
        <f t="shared" si="2"/>
        <v>0</v>
      </c>
    </row>
    <row r="87" spans="1:12" s="71" customFormat="1" x14ac:dyDescent="0.25">
      <c r="A87" s="190" t="s">
        <v>415</v>
      </c>
      <c r="B87" s="147"/>
      <c r="C87" s="51" t="s">
        <v>778</v>
      </c>
      <c r="D87" s="282">
        <v>1000000</v>
      </c>
      <c r="E87" s="90"/>
      <c r="F87" s="90"/>
      <c r="G87" s="191">
        <f>D87</f>
        <v>1000000</v>
      </c>
      <c r="H87" s="191"/>
      <c r="I87" s="90"/>
      <c r="J87" s="90"/>
      <c r="K87" s="162"/>
      <c r="L87" s="287">
        <f t="shared" si="2"/>
        <v>0</v>
      </c>
    </row>
    <row r="88" spans="1:12" s="71" customFormat="1" x14ac:dyDescent="0.25">
      <c r="A88" s="190" t="s">
        <v>416</v>
      </c>
      <c r="B88" s="147"/>
      <c r="C88" s="51" t="s">
        <v>774</v>
      </c>
      <c r="D88" s="282">
        <v>-65000</v>
      </c>
      <c r="E88" s="90"/>
      <c r="F88" s="90"/>
      <c r="G88" s="191"/>
      <c r="H88" s="191"/>
      <c r="I88" s="90"/>
      <c r="J88" s="90">
        <f>D88</f>
        <v>-65000</v>
      </c>
      <c r="K88" s="162"/>
      <c r="L88" s="287">
        <f t="shared" si="2"/>
        <v>0</v>
      </c>
    </row>
    <row r="89" spans="1:12" s="71" customFormat="1" x14ac:dyDescent="0.25">
      <c r="A89" s="190" t="s">
        <v>417</v>
      </c>
      <c r="B89" s="100"/>
      <c r="C89" s="51" t="s">
        <v>779</v>
      </c>
      <c r="D89" s="282">
        <v>300000</v>
      </c>
      <c r="E89" s="90"/>
      <c r="F89" s="90"/>
      <c r="G89" s="191">
        <f>D89</f>
        <v>300000</v>
      </c>
      <c r="H89" s="191"/>
      <c r="I89" s="90"/>
      <c r="J89" s="90"/>
      <c r="K89" s="162"/>
      <c r="L89" s="287">
        <f t="shared" si="2"/>
        <v>0</v>
      </c>
    </row>
    <row r="90" spans="1:12" s="71" customFormat="1" x14ac:dyDescent="0.25">
      <c r="A90" s="190" t="s">
        <v>418</v>
      </c>
      <c r="B90" s="100">
        <v>45308</v>
      </c>
      <c r="C90" s="51" t="s">
        <v>783</v>
      </c>
      <c r="D90" s="282">
        <v>1300000</v>
      </c>
      <c r="E90" s="90"/>
      <c r="F90" s="90"/>
      <c r="G90" s="63"/>
      <c r="H90" s="63"/>
      <c r="I90" s="90">
        <f>D90</f>
        <v>1300000</v>
      </c>
      <c r="J90" s="90"/>
      <c r="K90" s="162"/>
      <c r="L90" s="287">
        <f t="shared" si="2"/>
        <v>0</v>
      </c>
    </row>
    <row r="91" spans="1:12" s="71" customFormat="1" x14ac:dyDescent="0.25">
      <c r="A91" s="190" t="s">
        <v>419</v>
      </c>
      <c r="C91" s="51" t="s">
        <v>785</v>
      </c>
      <c r="D91" s="282">
        <v>-350000</v>
      </c>
      <c r="E91" s="90"/>
      <c r="F91" s="90"/>
      <c r="G91" s="63"/>
      <c r="H91" s="63"/>
      <c r="I91" s="90"/>
      <c r="J91" s="90">
        <f>D91</f>
        <v>-350000</v>
      </c>
      <c r="K91" s="162"/>
      <c r="L91" s="287">
        <f t="shared" si="2"/>
        <v>0</v>
      </c>
    </row>
    <row r="92" spans="1:12" s="71" customFormat="1" x14ac:dyDescent="0.25">
      <c r="A92" s="190" t="s">
        <v>420</v>
      </c>
      <c r="B92" s="147"/>
      <c r="C92" s="51" t="s">
        <v>797</v>
      </c>
      <c r="D92" s="282">
        <v>1000000</v>
      </c>
      <c r="E92" s="90"/>
      <c r="F92" s="90"/>
      <c r="G92" s="191">
        <f>D92</f>
        <v>1000000</v>
      </c>
      <c r="H92" s="191"/>
      <c r="I92" s="90"/>
      <c r="J92" s="90"/>
      <c r="K92" s="162"/>
      <c r="L92" s="287">
        <f t="shared" si="2"/>
        <v>0</v>
      </c>
    </row>
    <row r="93" spans="1:12" s="71" customFormat="1" x14ac:dyDescent="0.25">
      <c r="A93" s="190" t="s">
        <v>421</v>
      </c>
      <c r="B93" s="147"/>
      <c r="C93" s="51" t="s">
        <v>798</v>
      </c>
      <c r="D93" s="282">
        <v>3000000</v>
      </c>
      <c r="E93" s="90"/>
      <c r="F93" s="90"/>
      <c r="G93" s="191">
        <f>D93</f>
        <v>3000000</v>
      </c>
      <c r="H93" s="191"/>
      <c r="I93" s="90"/>
      <c r="J93" s="90"/>
      <c r="K93" s="162"/>
      <c r="L93" s="287">
        <f t="shared" si="2"/>
        <v>0</v>
      </c>
    </row>
    <row r="94" spans="1:12" s="71" customFormat="1" x14ac:dyDescent="0.25">
      <c r="A94" s="190" t="s">
        <v>422</v>
      </c>
      <c r="B94" s="100"/>
      <c r="C94" s="51" t="s">
        <v>805</v>
      </c>
      <c r="D94" s="282">
        <v>2000000</v>
      </c>
      <c r="E94" s="90"/>
      <c r="F94" s="90"/>
      <c r="G94" s="191">
        <f>D94</f>
        <v>2000000</v>
      </c>
      <c r="H94" s="191"/>
      <c r="I94" s="90"/>
      <c r="J94" s="90"/>
      <c r="K94" s="162"/>
      <c r="L94" s="287">
        <f t="shared" si="2"/>
        <v>0</v>
      </c>
    </row>
    <row r="95" spans="1:12" s="71" customFormat="1" x14ac:dyDescent="0.25">
      <c r="A95" s="190" t="s">
        <v>423</v>
      </c>
      <c r="B95" s="162"/>
      <c r="C95" s="51" t="s">
        <v>796</v>
      </c>
      <c r="D95" s="282">
        <v>-65000</v>
      </c>
      <c r="E95" s="90"/>
      <c r="F95" s="90"/>
      <c r="G95" s="63"/>
      <c r="H95" s="63"/>
      <c r="I95" s="90"/>
      <c r="J95" s="90">
        <f>D95</f>
        <v>-65000</v>
      </c>
      <c r="K95" s="162"/>
      <c r="L95" s="287">
        <f t="shared" si="2"/>
        <v>0</v>
      </c>
    </row>
    <row r="96" spans="1:12" s="71" customFormat="1" x14ac:dyDescent="0.25">
      <c r="A96" s="190" t="s">
        <v>424</v>
      </c>
      <c r="B96" s="100">
        <v>45309</v>
      </c>
      <c r="C96" s="51" t="s">
        <v>817</v>
      </c>
      <c r="D96" s="282">
        <v>1000000</v>
      </c>
      <c r="E96" s="90"/>
      <c r="F96" s="90">
        <f>D96</f>
        <v>1000000</v>
      </c>
      <c r="G96" s="63"/>
      <c r="H96" s="63"/>
      <c r="I96" s="90"/>
      <c r="J96" s="90"/>
      <c r="K96" s="162"/>
      <c r="L96" s="287">
        <f t="shared" si="2"/>
        <v>0</v>
      </c>
    </row>
    <row r="97" spans="1:12" s="71" customFormat="1" x14ac:dyDescent="0.25">
      <c r="A97" s="190" t="s">
        <v>425</v>
      </c>
      <c r="C97" s="51" t="s">
        <v>808</v>
      </c>
      <c r="D97" s="282">
        <v>-100000</v>
      </c>
      <c r="E97" s="90"/>
      <c r="F97" s="90"/>
      <c r="G97" s="63"/>
      <c r="H97" s="63"/>
      <c r="I97" s="90"/>
      <c r="J97" s="90">
        <f>D97</f>
        <v>-100000</v>
      </c>
      <c r="K97" s="162"/>
      <c r="L97" s="287">
        <f t="shared" si="2"/>
        <v>0</v>
      </c>
    </row>
    <row r="98" spans="1:12" s="71" customFormat="1" x14ac:dyDescent="0.25">
      <c r="A98" s="190" t="s">
        <v>426</v>
      </c>
      <c r="B98" s="162"/>
      <c r="C98" s="51" t="s">
        <v>807</v>
      </c>
      <c r="D98" s="282">
        <v>1900000</v>
      </c>
      <c r="E98" s="90"/>
      <c r="F98" s="90"/>
      <c r="G98" s="63"/>
      <c r="H98" s="63"/>
      <c r="I98" s="90">
        <f>D98</f>
        <v>1900000</v>
      </c>
      <c r="J98" s="90"/>
      <c r="K98" s="162"/>
      <c r="L98" s="287">
        <f t="shared" si="2"/>
        <v>0</v>
      </c>
    </row>
    <row r="99" spans="1:12" s="71" customFormat="1" x14ac:dyDescent="0.25">
      <c r="A99" s="190" t="s">
        <v>427</v>
      </c>
      <c r="B99" s="147"/>
      <c r="C99" s="51" t="s">
        <v>809</v>
      </c>
      <c r="D99" s="282">
        <v>-65000</v>
      </c>
      <c r="E99" s="90"/>
      <c r="F99" s="90"/>
      <c r="G99" s="63"/>
      <c r="H99" s="63"/>
      <c r="I99" s="90"/>
      <c r="J99" s="90">
        <f>D99</f>
        <v>-65000</v>
      </c>
      <c r="K99" s="162"/>
      <c r="L99" s="287">
        <f t="shared" si="2"/>
        <v>0</v>
      </c>
    </row>
    <row r="100" spans="1:12" s="71" customFormat="1" x14ac:dyDescent="0.25">
      <c r="A100" s="190" t="s">
        <v>428</v>
      </c>
      <c r="B100" s="147"/>
      <c r="C100" s="51" t="s">
        <v>813</v>
      </c>
      <c r="D100" s="282">
        <v>-500000</v>
      </c>
      <c r="E100" s="90"/>
      <c r="F100" s="90"/>
      <c r="G100" s="63"/>
      <c r="H100" s="63"/>
      <c r="I100" s="90"/>
      <c r="J100" s="90">
        <f>D100</f>
        <v>-500000</v>
      </c>
      <c r="K100" s="162"/>
      <c r="L100" s="287">
        <f t="shared" si="2"/>
        <v>0</v>
      </c>
    </row>
    <row r="101" spans="1:12" s="71" customFormat="1" x14ac:dyDescent="0.25">
      <c r="A101" s="190" t="s">
        <v>429</v>
      </c>
      <c r="B101" s="147"/>
      <c r="C101" s="51" t="s">
        <v>814</v>
      </c>
      <c r="D101" s="282">
        <v>-500000</v>
      </c>
      <c r="E101" s="90"/>
      <c r="F101" s="90"/>
      <c r="G101" s="63"/>
      <c r="H101" s="63"/>
      <c r="I101" s="90"/>
      <c r="J101" s="90">
        <f>D101</f>
        <v>-500000</v>
      </c>
      <c r="K101" s="162"/>
      <c r="L101" s="287">
        <f t="shared" si="2"/>
        <v>0</v>
      </c>
    </row>
    <row r="102" spans="1:12" s="71" customFormat="1" x14ac:dyDescent="0.25">
      <c r="A102" s="190" t="s">
        <v>430</v>
      </c>
      <c r="B102" s="100">
        <v>45310</v>
      </c>
      <c r="C102" s="51" t="s">
        <v>825</v>
      </c>
      <c r="D102" s="282">
        <v>1900000</v>
      </c>
      <c r="E102" s="90"/>
      <c r="F102" s="90"/>
      <c r="G102" s="63"/>
      <c r="H102" s="63"/>
      <c r="I102" s="90">
        <f>D102</f>
        <v>1900000</v>
      </c>
      <c r="J102" s="90"/>
      <c r="K102" s="162"/>
      <c r="L102" s="287">
        <f t="shared" si="2"/>
        <v>0</v>
      </c>
    </row>
    <row r="103" spans="1:12" s="71" customFormat="1" x14ac:dyDescent="0.25">
      <c r="A103" s="190" t="s">
        <v>431</v>
      </c>
      <c r="C103" s="51" t="s">
        <v>826</v>
      </c>
      <c r="D103" s="282">
        <v>10000000</v>
      </c>
      <c r="E103" s="90"/>
      <c r="F103" s="90"/>
      <c r="G103" s="191">
        <f>D103</f>
        <v>10000000</v>
      </c>
      <c r="H103" s="191"/>
      <c r="I103" s="90"/>
      <c r="J103" s="90"/>
      <c r="K103" s="162"/>
      <c r="L103" s="287">
        <f t="shared" si="2"/>
        <v>0</v>
      </c>
    </row>
    <row r="104" spans="1:12" s="71" customFormat="1" x14ac:dyDescent="0.25">
      <c r="A104" s="190" t="s">
        <v>432</v>
      </c>
      <c r="B104" s="147"/>
      <c r="C104" s="233" t="s">
        <v>832</v>
      </c>
      <c r="D104" s="283"/>
      <c r="E104" s="90"/>
      <c r="F104" s="90"/>
      <c r="G104" s="63"/>
      <c r="H104" s="63"/>
      <c r="I104" s="90"/>
      <c r="J104" s="90"/>
      <c r="K104" s="162"/>
      <c r="L104" s="287">
        <f t="shared" si="2"/>
        <v>0</v>
      </c>
    </row>
    <row r="105" spans="1:12" s="71" customFormat="1" x14ac:dyDescent="0.25">
      <c r="A105" s="190" t="s">
        <v>433</v>
      </c>
      <c r="B105" s="147"/>
      <c r="C105" s="51" t="s">
        <v>827</v>
      </c>
      <c r="D105" s="282">
        <v>1000000</v>
      </c>
      <c r="E105" s="90"/>
      <c r="F105" s="90"/>
      <c r="G105" s="191">
        <f>D105</f>
        <v>1000000</v>
      </c>
      <c r="H105" s="191"/>
      <c r="I105" s="90"/>
      <c r="J105" s="90"/>
      <c r="K105" s="162" t="s">
        <v>829</v>
      </c>
      <c r="L105" s="287">
        <f t="shared" si="2"/>
        <v>0</v>
      </c>
    </row>
    <row r="106" spans="1:12" s="71" customFormat="1" x14ac:dyDescent="0.25">
      <c r="A106" s="190" t="s">
        <v>434</v>
      </c>
      <c r="B106" s="100"/>
      <c r="C106" s="51" t="s">
        <v>828</v>
      </c>
      <c r="D106" s="282">
        <v>1000000</v>
      </c>
      <c r="E106" s="90"/>
      <c r="F106" s="90"/>
      <c r="G106" s="191">
        <f>D106</f>
        <v>1000000</v>
      </c>
      <c r="H106" s="191"/>
      <c r="I106" s="90"/>
      <c r="J106" s="90"/>
      <c r="K106" s="162" t="s">
        <v>830</v>
      </c>
      <c r="L106" s="287">
        <f t="shared" si="2"/>
        <v>0</v>
      </c>
    </row>
    <row r="107" spans="1:12" s="71" customFormat="1" x14ac:dyDescent="0.25">
      <c r="A107" s="190" t="s">
        <v>435</v>
      </c>
      <c r="B107" s="162"/>
      <c r="C107" s="51" t="s">
        <v>831</v>
      </c>
      <c r="D107" s="282">
        <v>800000</v>
      </c>
      <c r="E107" s="90"/>
      <c r="F107" s="90">
        <f>D107</f>
        <v>800000</v>
      </c>
      <c r="G107" s="63"/>
      <c r="H107" s="63"/>
      <c r="I107" s="90"/>
      <c r="J107" s="90"/>
      <c r="K107" s="162"/>
      <c r="L107" s="287">
        <f t="shared" si="2"/>
        <v>0</v>
      </c>
    </row>
    <row r="108" spans="1:12" s="71" customFormat="1" x14ac:dyDescent="0.25">
      <c r="A108" s="190" t="s">
        <v>436</v>
      </c>
      <c r="B108" s="100">
        <v>45311</v>
      </c>
      <c r="C108" s="51" t="s">
        <v>839</v>
      </c>
      <c r="D108" s="282">
        <v>-65000</v>
      </c>
      <c r="E108" s="90"/>
      <c r="F108" s="90"/>
      <c r="G108" s="63"/>
      <c r="H108" s="63"/>
      <c r="I108" s="90"/>
      <c r="J108" s="90">
        <f>D108</f>
        <v>-65000</v>
      </c>
      <c r="K108" s="162"/>
      <c r="L108" s="287">
        <f t="shared" si="2"/>
        <v>0</v>
      </c>
    </row>
    <row r="109" spans="1:12" s="71" customFormat="1" x14ac:dyDescent="0.25">
      <c r="A109" s="190" t="s">
        <v>437</v>
      </c>
      <c r="C109" s="51" t="s">
        <v>844</v>
      </c>
      <c r="D109" s="282">
        <v>-400000</v>
      </c>
      <c r="E109" s="90"/>
      <c r="F109" s="90"/>
      <c r="G109" s="63"/>
      <c r="H109" s="63"/>
      <c r="I109" s="90"/>
      <c r="J109" s="90">
        <f>D109</f>
        <v>-400000</v>
      </c>
      <c r="K109" s="162"/>
      <c r="L109" s="287">
        <f t="shared" si="2"/>
        <v>0</v>
      </c>
    </row>
    <row r="110" spans="1:12" s="71" customFormat="1" x14ac:dyDescent="0.25">
      <c r="A110" s="190" t="s">
        <v>438</v>
      </c>
      <c r="B110" s="147"/>
      <c r="C110" s="51" t="s">
        <v>845</v>
      </c>
      <c r="D110" s="282">
        <v>-200000</v>
      </c>
      <c r="E110" s="90"/>
      <c r="F110" s="90"/>
      <c r="G110" s="63"/>
      <c r="H110" s="63"/>
      <c r="I110" s="90"/>
      <c r="J110" s="90">
        <f>D110</f>
        <v>-200000</v>
      </c>
      <c r="K110" s="162"/>
      <c r="L110" s="287">
        <f t="shared" si="2"/>
        <v>0</v>
      </c>
    </row>
    <row r="111" spans="1:12" s="71" customFormat="1" x14ac:dyDescent="0.25">
      <c r="A111" s="190" t="s">
        <v>439</v>
      </c>
      <c r="B111" s="147"/>
      <c r="C111" s="51" t="s">
        <v>846</v>
      </c>
      <c r="D111" s="282">
        <v>-2000000</v>
      </c>
      <c r="E111" s="90"/>
      <c r="F111" s="90"/>
      <c r="G111" s="63"/>
      <c r="H111" s="63"/>
      <c r="I111" s="90"/>
      <c r="J111" s="90">
        <f>D111</f>
        <v>-2000000</v>
      </c>
      <c r="K111" s="162"/>
      <c r="L111" s="287">
        <f t="shared" si="2"/>
        <v>0</v>
      </c>
    </row>
    <row r="112" spans="1:12" s="71" customFormat="1" x14ac:dyDescent="0.25">
      <c r="A112" s="190" t="s">
        <v>440</v>
      </c>
      <c r="B112" s="147"/>
      <c r="C112" s="51" t="s">
        <v>878</v>
      </c>
      <c r="D112" s="282">
        <v>1000000</v>
      </c>
      <c r="E112" s="90"/>
      <c r="F112" s="90"/>
      <c r="G112" s="191">
        <f>D112</f>
        <v>1000000</v>
      </c>
      <c r="H112" s="191"/>
      <c r="I112" s="90"/>
      <c r="J112" s="90"/>
      <c r="K112" s="162"/>
      <c r="L112" s="287">
        <f t="shared" si="2"/>
        <v>0</v>
      </c>
    </row>
    <row r="113" spans="1:12" s="71" customFormat="1" x14ac:dyDescent="0.25">
      <c r="A113" s="190" t="s">
        <v>441</v>
      </c>
      <c r="B113" s="147"/>
      <c r="C113" s="51" t="s">
        <v>848</v>
      </c>
      <c r="D113" s="282">
        <v>-75000</v>
      </c>
      <c r="E113" s="90"/>
      <c r="F113" s="90"/>
      <c r="G113" s="63"/>
      <c r="H113" s="63"/>
      <c r="I113" s="90"/>
      <c r="J113" s="90">
        <f>D113</f>
        <v>-75000</v>
      </c>
      <c r="K113" s="162"/>
      <c r="L113" s="287">
        <f t="shared" si="2"/>
        <v>0</v>
      </c>
    </row>
    <row r="114" spans="1:12" s="71" customFormat="1" x14ac:dyDescent="0.25">
      <c r="A114" s="190" t="s">
        <v>442</v>
      </c>
      <c r="B114" s="100">
        <v>45312</v>
      </c>
      <c r="C114" s="51" t="s">
        <v>856</v>
      </c>
      <c r="D114" s="282">
        <v>2000000</v>
      </c>
      <c r="E114" s="90"/>
      <c r="F114" s="90"/>
      <c r="G114" s="63"/>
      <c r="H114" s="63"/>
      <c r="I114" s="90">
        <f>D114</f>
        <v>2000000</v>
      </c>
      <c r="J114" s="90"/>
      <c r="K114" s="162"/>
      <c r="L114" s="287">
        <f t="shared" si="2"/>
        <v>0</v>
      </c>
    </row>
    <row r="115" spans="1:12" s="71" customFormat="1" x14ac:dyDescent="0.25">
      <c r="A115" s="190" t="s">
        <v>862</v>
      </c>
      <c r="C115" s="51" t="s">
        <v>857</v>
      </c>
      <c r="D115" s="282">
        <v>-65000</v>
      </c>
      <c r="E115" s="90"/>
      <c r="F115" s="90"/>
      <c r="G115" s="63"/>
      <c r="H115" s="63"/>
      <c r="I115" s="90"/>
      <c r="J115" s="90">
        <f>D115</f>
        <v>-65000</v>
      </c>
      <c r="K115" s="162"/>
      <c r="L115" s="287">
        <f t="shared" si="2"/>
        <v>0</v>
      </c>
    </row>
    <row r="116" spans="1:12" s="71" customFormat="1" x14ac:dyDescent="0.25">
      <c r="A116" s="190" t="s">
        <v>863</v>
      </c>
      <c r="B116" s="147"/>
      <c r="C116" s="51" t="s">
        <v>858</v>
      </c>
      <c r="D116" s="282">
        <v>-65000</v>
      </c>
      <c r="E116" s="90"/>
      <c r="F116" s="90"/>
      <c r="G116" s="63"/>
      <c r="H116" s="63"/>
      <c r="I116" s="90"/>
      <c r="J116" s="90">
        <f>D116</f>
        <v>-65000</v>
      </c>
      <c r="K116" s="162"/>
      <c r="L116" s="287">
        <f t="shared" si="2"/>
        <v>0</v>
      </c>
    </row>
    <row r="117" spans="1:12" s="71" customFormat="1" x14ac:dyDescent="0.25">
      <c r="A117" s="190" t="s">
        <v>864</v>
      </c>
      <c r="B117" s="147"/>
      <c r="C117" s="51" t="s">
        <v>859</v>
      </c>
      <c r="D117" s="282">
        <v>608000</v>
      </c>
      <c r="E117" s="90"/>
      <c r="F117" s="90"/>
      <c r="G117" s="63"/>
      <c r="H117" s="63">
        <f>D117</f>
        <v>608000</v>
      </c>
      <c r="I117" s="90"/>
      <c r="J117" s="90"/>
      <c r="K117" s="162" t="s">
        <v>235</v>
      </c>
      <c r="L117" s="287">
        <f t="shared" si="2"/>
        <v>0</v>
      </c>
    </row>
    <row r="118" spans="1:12" s="71" customFormat="1" x14ac:dyDescent="0.25">
      <c r="A118" s="190" t="s">
        <v>865</v>
      </c>
      <c r="B118" s="100">
        <v>45313</v>
      </c>
      <c r="C118" s="51" t="s">
        <v>888</v>
      </c>
      <c r="D118" s="282">
        <v>1000000</v>
      </c>
      <c r="E118" s="90"/>
      <c r="F118" s="90"/>
      <c r="G118" s="63"/>
      <c r="H118" s="63"/>
      <c r="I118" s="90">
        <f>D118</f>
        <v>1000000</v>
      </c>
      <c r="J118" s="90"/>
      <c r="K118" s="162"/>
      <c r="L118" s="287">
        <f t="shared" si="2"/>
        <v>0</v>
      </c>
    </row>
    <row r="119" spans="1:12" s="71" customFormat="1" x14ac:dyDescent="0.25">
      <c r="A119" s="190" t="s">
        <v>866</v>
      </c>
      <c r="C119" s="51" t="s">
        <v>901</v>
      </c>
      <c r="D119" s="282">
        <v>1000000</v>
      </c>
      <c r="E119" s="90"/>
      <c r="F119" s="90"/>
      <c r="G119" s="191">
        <f>D119</f>
        <v>1000000</v>
      </c>
      <c r="H119" s="191"/>
      <c r="I119" s="90"/>
      <c r="J119" s="90"/>
      <c r="K119" s="162"/>
      <c r="L119" s="287">
        <f t="shared" si="2"/>
        <v>0</v>
      </c>
    </row>
    <row r="120" spans="1:12" s="71" customFormat="1" x14ac:dyDescent="0.25">
      <c r="A120" s="190" t="s">
        <v>867</v>
      </c>
      <c r="B120" s="147"/>
      <c r="C120" s="51" t="s">
        <v>896</v>
      </c>
      <c r="D120" s="282">
        <v>-500000</v>
      </c>
      <c r="E120" s="90"/>
      <c r="F120" s="90"/>
      <c r="G120" s="63"/>
      <c r="H120" s="63"/>
      <c r="I120" s="90"/>
      <c r="J120" s="90">
        <f>D120</f>
        <v>-500000</v>
      </c>
      <c r="K120" s="162"/>
      <c r="L120" s="287">
        <f t="shared" si="2"/>
        <v>0</v>
      </c>
    </row>
    <row r="121" spans="1:12" s="71" customFormat="1" x14ac:dyDescent="0.25">
      <c r="A121" s="190" t="s">
        <v>868</v>
      </c>
      <c r="B121" s="147"/>
      <c r="C121" s="51" t="s">
        <v>902</v>
      </c>
      <c r="D121" s="282">
        <v>500000</v>
      </c>
      <c r="E121" s="90"/>
      <c r="F121" s="90">
        <f>D121</f>
        <v>500000</v>
      </c>
      <c r="G121" s="63"/>
      <c r="H121" s="63"/>
      <c r="I121" s="90"/>
      <c r="J121" s="90"/>
      <c r="K121" s="162"/>
      <c r="L121" s="287">
        <f t="shared" si="2"/>
        <v>0</v>
      </c>
    </row>
    <row r="122" spans="1:12" s="71" customFormat="1" x14ac:dyDescent="0.25">
      <c r="A122" s="190" t="s">
        <v>869</v>
      </c>
      <c r="B122" s="147"/>
      <c r="C122" s="51" t="s">
        <v>898</v>
      </c>
      <c r="D122" s="282">
        <v>-5000000</v>
      </c>
      <c r="E122" s="90"/>
      <c r="F122" s="90"/>
      <c r="G122" s="63"/>
      <c r="H122" s="63"/>
      <c r="I122" s="90"/>
      <c r="J122" s="90">
        <f>D122</f>
        <v>-5000000</v>
      </c>
      <c r="K122" s="162"/>
      <c r="L122" s="287">
        <f t="shared" si="2"/>
        <v>0</v>
      </c>
    </row>
    <row r="123" spans="1:12" s="71" customFormat="1" x14ac:dyDescent="0.25">
      <c r="A123" s="190" t="s">
        <v>870</v>
      </c>
      <c r="B123" s="147"/>
      <c r="C123" s="51" t="s">
        <v>899</v>
      </c>
      <c r="D123" s="282">
        <v>40000</v>
      </c>
      <c r="E123" s="90"/>
      <c r="F123" s="90"/>
      <c r="G123" s="63"/>
      <c r="H123" s="63">
        <f>D123</f>
        <v>40000</v>
      </c>
      <c r="I123" s="90"/>
      <c r="J123" s="90"/>
      <c r="K123" s="162" t="s">
        <v>235</v>
      </c>
      <c r="L123" s="287">
        <f t="shared" si="2"/>
        <v>0</v>
      </c>
    </row>
    <row r="124" spans="1:12" s="71" customFormat="1" x14ac:dyDescent="0.25">
      <c r="A124" s="190" t="s">
        <v>871</v>
      </c>
      <c r="B124" s="100">
        <v>45314</v>
      </c>
      <c r="C124" s="51" t="s">
        <v>904</v>
      </c>
      <c r="D124" s="282">
        <v>1800000</v>
      </c>
      <c r="E124" s="90"/>
      <c r="F124" s="90"/>
      <c r="G124" s="63"/>
      <c r="H124" s="63"/>
      <c r="I124" s="90">
        <f>D124</f>
        <v>1800000</v>
      </c>
      <c r="J124" s="90"/>
      <c r="K124" s="162"/>
      <c r="L124" s="287">
        <f t="shared" si="2"/>
        <v>0</v>
      </c>
    </row>
    <row r="125" spans="1:12" s="71" customFormat="1" x14ac:dyDescent="0.25">
      <c r="A125" s="190" t="s">
        <v>872</v>
      </c>
      <c r="C125" s="51" t="s">
        <v>912</v>
      </c>
      <c r="D125" s="282">
        <v>1000000</v>
      </c>
      <c r="E125" s="90"/>
      <c r="F125" s="90"/>
      <c r="G125" s="191">
        <f>D125</f>
        <v>1000000</v>
      </c>
      <c r="H125" s="191"/>
      <c r="I125" s="90"/>
      <c r="J125" s="90"/>
      <c r="K125" s="162"/>
      <c r="L125" s="287">
        <f t="shared" si="2"/>
        <v>0</v>
      </c>
    </row>
    <row r="126" spans="1:12" s="71" customFormat="1" x14ac:dyDescent="0.25">
      <c r="A126" s="190" t="s">
        <v>873</v>
      </c>
      <c r="B126" s="147"/>
      <c r="C126" s="51" t="s">
        <v>913</v>
      </c>
      <c r="D126" s="282">
        <v>1000000</v>
      </c>
      <c r="E126" s="90"/>
      <c r="F126" s="90">
        <f>D126</f>
        <v>1000000</v>
      </c>
      <c r="G126" s="63"/>
      <c r="H126" s="63"/>
      <c r="I126" s="90"/>
      <c r="J126" s="90"/>
      <c r="K126" s="162"/>
      <c r="L126" s="287">
        <f t="shared" si="2"/>
        <v>0</v>
      </c>
    </row>
    <row r="127" spans="1:12" s="71" customFormat="1" x14ac:dyDescent="0.25">
      <c r="A127" s="190" t="s">
        <v>874</v>
      </c>
      <c r="B127" s="147"/>
      <c r="C127" s="51" t="s">
        <v>914</v>
      </c>
      <c r="D127" s="282">
        <v>1000000</v>
      </c>
      <c r="E127" s="90"/>
      <c r="F127" s="90"/>
      <c r="G127" s="191">
        <f>D127</f>
        <v>1000000</v>
      </c>
      <c r="H127" s="191"/>
      <c r="I127" s="90"/>
      <c r="J127" s="90"/>
      <c r="K127" s="162"/>
      <c r="L127" s="287">
        <f t="shared" si="2"/>
        <v>0</v>
      </c>
    </row>
    <row r="128" spans="1:12" s="71" customFormat="1" x14ac:dyDescent="0.25">
      <c r="A128" s="190" t="s">
        <v>875</v>
      </c>
      <c r="B128" s="147"/>
      <c r="C128" s="51" t="s">
        <v>915</v>
      </c>
      <c r="D128" s="282">
        <v>1000000</v>
      </c>
      <c r="E128" s="90"/>
      <c r="F128" s="90"/>
      <c r="G128" s="191">
        <f>D128</f>
        <v>1000000</v>
      </c>
      <c r="H128" s="191"/>
      <c r="I128" s="90"/>
      <c r="J128" s="90"/>
      <c r="K128" s="162"/>
      <c r="L128" s="287">
        <f t="shared" si="2"/>
        <v>0</v>
      </c>
    </row>
    <row r="129" spans="1:12" s="71" customFormat="1" x14ac:dyDescent="0.25">
      <c r="A129" s="190" t="s">
        <v>876</v>
      </c>
      <c r="B129" s="100">
        <v>45315</v>
      </c>
      <c r="C129" s="51" t="s">
        <v>924</v>
      </c>
      <c r="D129" s="282">
        <v>1900000</v>
      </c>
      <c r="E129" s="90"/>
      <c r="F129" s="90"/>
      <c r="G129" s="63"/>
      <c r="H129" s="63"/>
      <c r="I129" s="90">
        <f>D129</f>
        <v>1900000</v>
      </c>
      <c r="J129" s="90"/>
      <c r="K129" s="162"/>
      <c r="L129" s="287">
        <f t="shared" si="2"/>
        <v>0</v>
      </c>
    </row>
    <row r="130" spans="1:12" s="71" customFormat="1" x14ac:dyDescent="0.25">
      <c r="A130" s="190" t="s">
        <v>877</v>
      </c>
      <c r="C130" s="51" t="s">
        <v>932</v>
      </c>
      <c r="D130" s="282">
        <v>1000000</v>
      </c>
      <c r="E130" s="90"/>
      <c r="F130" s="90"/>
      <c r="G130" s="191">
        <f>D130</f>
        <v>1000000</v>
      </c>
      <c r="H130" s="191"/>
      <c r="I130" s="90"/>
      <c r="J130" s="90"/>
      <c r="K130" s="162"/>
      <c r="L130" s="287">
        <f t="shared" si="2"/>
        <v>0</v>
      </c>
    </row>
    <row r="131" spans="1:12" s="71" customFormat="1" x14ac:dyDescent="0.25">
      <c r="A131" s="190" t="s">
        <v>916</v>
      </c>
      <c r="B131" s="147"/>
      <c r="C131" s="51" t="s">
        <v>933</v>
      </c>
      <c r="D131" s="282">
        <v>1000000</v>
      </c>
      <c r="E131" s="90"/>
      <c r="F131" s="90"/>
      <c r="G131" s="191">
        <f>D131</f>
        <v>1000000</v>
      </c>
      <c r="H131" s="191"/>
      <c r="I131" s="90"/>
      <c r="J131" s="90"/>
      <c r="K131" s="162"/>
      <c r="L131" s="287">
        <f t="shared" si="2"/>
        <v>0</v>
      </c>
    </row>
    <row r="132" spans="1:12" s="71" customFormat="1" x14ac:dyDescent="0.25">
      <c r="A132" s="190" t="s">
        <v>917</v>
      </c>
      <c r="B132" s="100">
        <v>45316</v>
      </c>
      <c r="C132" s="51" t="s">
        <v>938</v>
      </c>
      <c r="D132" s="282">
        <v>-280000</v>
      </c>
      <c r="E132" s="90"/>
      <c r="F132" s="90"/>
      <c r="G132" s="63"/>
      <c r="H132" s="63"/>
      <c r="I132" s="90"/>
      <c r="J132" s="90">
        <f>D132</f>
        <v>-280000</v>
      </c>
      <c r="K132" s="162"/>
      <c r="L132" s="287">
        <f t="shared" si="2"/>
        <v>0</v>
      </c>
    </row>
    <row r="133" spans="1:12" s="71" customFormat="1" x14ac:dyDescent="0.25">
      <c r="A133" s="190" t="s">
        <v>918</v>
      </c>
      <c r="B133" s="147"/>
      <c r="C133" s="51" t="s">
        <v>939</v>
      </c>
      <c r="D133" s="282">
        <v>-200000</v>
      </c>
      <c r="E133" s="90"/>
      <c r="F133" s="90"/>
      <c r="G133" s="63"/>
      <c r="H133" s="63"/>
      <c r="I133" s="90"/>
      <c r="J133" s="90">
        <f>D133</f>
        <v>-200000</v>
      </c>
      <c r="K133" s="162"/>
      <c r="L133" s="287">
        <f t="shared" si="2"/>
        <v>0</v>
      </c>
    </row>
    <row r="134" spans="1:12" s="71" customFormat="1" x14ac:dyDescent="0.25">
      <c r="A134" s="190" t="s">
        <v>919</v>
      </c>
      <c r="B134" s="147"/>
      <c r="C134" s="51" t="s">
        <v>940</v>
      </c>
      <c r="D134" s="282">
        <v>-65000</v>
      </c>
      <c r="E134" s="90"/>
      <c r="F134" s="90"/>
      <c r="G134" s="63"/>
      <c r="H134" s="63"/>
      <c r="I134" s="90"/>
      <c r="J134" s="90">
        <f>D134</f>
        <v>-65000</v>
      </c>
      <c r="K134" s="162"/>
      <c r="L134" s="287">
        <f t="shared" si="2"/>
        <v>0</v>
      </c>
    </row>
    <row r="135" spans="1:12" s="71" customFormat="1" x14ac:dyDescent="0.25">
      <c r="A135" s="190" t="s">
        <v>920</v>
      </c>
      <c r="B135" s="147"/>
      <c r="C135" s="51" t="s">
        <v>952</v>
      </c>
      <c r="D135" s="282">
        <v>1000000</v>
      </c>
      <c r="E135" s="90"/>
      <c r="F135" s="90"/>
      <c r="G135" s="191">
        <f>D135</f>
        <v>1000000</v>
      </c>
      <c r="H135" s="191"/>
      <c r="I135" s="90"/>
      <c r="J135" s="90"/>
      <c r="K135" s="162"/>
      <c r="L135" s="287">
        <f t="shared" si="2"/>
        <v>0</v>
      </c>
    </row>
    <row r="136" spans="1:12" s="71" customFormat="1" x14ac:dyDescent="0.25">
      <c r="A136" s="190" t="s">
        <v>1085</v>
      </c>
      <c r="B136" s="100">
        <v>45317</v>
      </c>
      <c r="C136" s="51" t="s">
        <v>989</v>
      </c>
      <c r="D136" s="282">
        <v>1900000</v>
      </c>
      <c r="E136" s="90"/>
      <c r="F136" s="90"/>
      <c r="G136" s="63"/>
      <c r="H136" s="63"/>
      <c r="I136" s="90">
        <f>D136</f>
        <v>1900000</v>
      </c>
      <c r="J136" s="90"/>
      <c r="K136" s="162"/>
      <c r="L136" s="287">
        <f t="shared" si="2"/>
        <v>0</v>
      </c>
    </row>
    <row r="137" spans="1:12" s="71" customFormat="1" x14ac:dyDescent="0.25">
      <c r="A137" s="190" t="s">
        <v>1086</v>
      </c>
      <c r="C137" s="51" t="s">
        <v>993</v>
      </c>
      <c r="D137" s="282">
        <v>80000</v>
      </c>
      <c r="E137" s="90"/>
      <c r="F137" s="90"/>
      <c r="G137" s="63"/>
      <c r="H137" s="63">
        <f>D137</f>
        <v>80000</v>
      </c>
      <c r="I137" s="90"/>
      <c r="J137" s="90"/>
      <c r="K137" s="162" t="s">
        <v>1087</v>
      </c>
      <c r="L137" s="287">
        <f t="shared" si="2"/>
        <v>0</v>
      </c>
    </row>
    <row r="138" spans="1:12" s="71" customFormat="1" x14ac:dyDescent="0.25">
      <c r="A138" s="190" t="s">
        <v>1088</v>
      </c>
      <c r="B138" s="162"/>
      <c r="C138" s="51" t="s">
        <v>1089</v>
      </c>
      <c r="D138" s="282">
        <v>1000000</v>
      </c>
      <c r="E138" s="90"/>
      <c r="F138" s="90"/>
      <c r="G138" s="63">
        <f>D138</f>
        <v>1000000</v>
      </c>
      <c r="H138" s="63"/>
      <c r="I138" s="90"/>
      <c r="J138" s="90"/>
      <c r="K138" s="162"/>
      <c r="L138" s="287">
        <f t="shared" si="2"/>
        <v>0</v>
      </c>
    </row>
    <row r="139" spans="1:12" s="71" customFormat="1" x14ac:dyDescent="0.25">
      <c r="A139" s="190" t="s">
        <v>1090</v>
      </c>
      <c r="B139" s="100">
        <v>45318</v>
      </c>
      <c r="C139" s="51" t="s">
        <v>999</v>
      </c>
      <c r="D139" s="282">
        <v>-65000</v>
      </c>
      <c r="E139" s="90"/>
      <c r="F139" s="90"/>
      <c r="G139" s="63"/>
      <c r="H139" s="63"/>
      <c r="I139" s="90"/>
      <c r="J139" s="90">
        <f>D139</f>
        <v>-65000</v>
      </c>
      <c r="K139" s="162"/>
      <c r="L139" s="287">
        <f t="shared" si="2"/>
        <v>0</v>
      </c>
    </row>
    <row r="140" spans="1:12" s="71" customFormat="1" x14ac:dyDescent="0.25">
      <c r="A140" s="190" t="s">
        <v>1091</v>
      </c>
      <c r="C140" s="51" t="s">
        <v>1001</v>
      </c>
      <c r="D140" s="282">
        <v>1700000</v>
      </c>
      <c r="E140" s="90"/>
      <c r="F140" s="90"/>
      <c r="G140" s="63"/>
      <c r="H140" s="63"/>
      <c r="I140" s="90">
        <f>D140</f>
        <v>1700000</v>
      </c>
      <c r="J140" s="90"/>
      <c r="K140" s="162"/>
      <c r="L140" s="287">
        <f t="shared" si="2"/>
        <v>0</v>
      </c>
    </row>
    <row r="141" spans="1:12" s="71" customFormat="1" x14ac:dyDescent="0.25">
      <c r="A141" s="190" t="s">
        <v>1092</v>
      </c>
      <c r="B141" s="100"/>
      <c r="C141" s="51" t="s">
        <v>1004</v>
      </c>
      <c r="D141" s="282">
        <v>-2500000</v>
      </c>
      <c r="E141" s="90"/>
      <c r="F141" s="90"/>
      <c r="G141" s="191"/>
      <c r="H141" s="191"/>
      <c r="I141" s="90"/>
      <c r="J141" s="90">
        <f>D141</f>
        <v>-2500000</v>
      </c>
      <c r="K141" s="162"/>
      <c r="L141" s="287">
        <f t="shared" si="2"/>
        <v>0</v>
      </c>
    </row>
    <row r="142" spans="1:12" s="71" customFormat="1" x14ac:dyDescent="0.25">
      <c r="A142" s="190" t="s">
        <v>1093</v>
      </c>
      <c r="B142" s="100"/>
      <c r="C142" s="51" t="s">
        <v>1094</v>
      </c>
      <c r="D142" s="282">
        <v>500000</v>
      </c>
      <c r="E142" s="90"/>
      <c r="F142" s="90"/>
      <c r="G142" s="63">
        <f>D142</f>
        <v>500000</v>
      </c>
      <c r="H142" s="63"/>
      <c r="I142" s="90"/>
      <c r="J142" s="90"/>
      <c r="K142" s="162" t="s">
        <v>1095</v>
      </c>
      <c r="L142" s="287">
        <f t="shared" ref="L142:L162" si="3">D142-E142-F142-G142-I142-J142-H142</f>
        <v>0</v>
      </c>
    </row>
    <row r="143" spans="1:12" s="71" customFormat="1" x14ac:dyDescent="0.25">
      <c r="A143" s="190" t="s">
        <v>1096</v>
      </c>
      <c r="B143" s="100"/>
      <c r="C143" s="51" t="s">
        <v>1008</v>
      </c>
      <c r="D143" s="282">
        <v>240000</v>
      </c>
      <c r="E143" s="90"/>
      <c r="F143" s="90"/>
      <c r="G143" s="63"/>
      <c r="H143" s="63">
        <f>D143</f>
        <v>240000</v>
      </c>
      <c r="I143" s="90"/>
      <c r="J143" s="90"/>
      <c r="K143" s="162" t="s">
        <v>235</v>
      </c>
      <c r="L143" s="287">
        <f t="shared" si="3"/>
        <v>0</v>
      </c>
    </row>
    <row r="144" spans="1:12" s="71" customFormat="1" x14ac:dyDescent="0.25">
      <c r="A144" s="190" t="s">
        <v>1097</v>
      </c>
      <c r="B144" s="162"/>
      <c r="C144" s="51" t="s">
        <v>1009</v>
      </c>
      <c r="D144" s="282">
        <v>-65000</v>
      </c>
      <c r="E144" s="90"/>
      <c r="F144" s="90"/>
      <c r="G144" s="63"/>
      <c r="H144" s="63"/>
      <c r="I144" s="90"/>
      <c r="J144" s="90">
        <f>D144</f>
        <v>-65000</v>
      </c>
      <c r="K144" s="162"/>
      <c r="L144" s="287">
        <f t="shared" si="3"/>
        <v>0</v>
      </c>
    </row>
    <row r="145" spans="1:12" s="71" customFormat="1" x14ac:dyDescent="0.25">
      <c r="A145" s="190" t="s">
        <v>1098</v>
      </c>
      <c r="B145" s="100">
        <v>45319</v>
      </c>
      <c r="C145" s="51" t="s">
        <v>1012</v>
      </c>
      <c r="D145" s="282">
        <v>-65000</v>
      </c>
      <c r="E145" s="90"/>
      <c r="F145" s="90"/>
      <c r="G145" s="63"/>
      <c r="H145" s="63"/>
      <c r="I145" s="90"/>
      <c r="J145" s="90">
        <f>D145</f>
        <v>-65000</v>
      </c>
      <c r="K145" s="162"/>
      <c r="L145" s="287">
        <f t="shared" si="3"/>
        <v>0</v>
      </c>
    </row>
    <row r="146" spans="1:12" s="71" customFormat="1" x14ac:dyDescent="0.25">
      <c r="A146" s="190" t="s">
        <v>1099</v>
      </c>
      <c r="C146" s="51" t="s">
        <v>1014</v>
      </c>
      <c r="D146" s="282">
        <v>230000</v>
      </c>
      <c r="E146" s="90">
        <f>D146</f>
        <v>230000</v>
      </c>
      <c r="F146" s="90"/>
      <c r="G146" s="191"/>
      <c r="H146" s="191"/>
      <c r="I146" s="90"/>
      <c r="J146" s="90"/>
      <c r="K146" s="162"/>
      <c r="L146" s="287">
        <f t="shared" si="3"/>
        <v>0</v>
      </c>
    </row>
    <row r="147" spans="1:12" s="71" customFormat="1" x14ac:dyDescent="0.25">
      <c r="A147" s="190" t="s">
        <v>1100</v>
      </c>
      <c r="B147" s="100">
        <v>45320</v>
      </c>
      <c r="C147" s="51" t="s">
        <v>1101</v>
      </c>
      <c r="D147" s="282">
        <v>600000</v>
      </c>
      <c r="E147" s="90"/>
      <c r="F147" s="90"/>
      <c r="G147" s="63">
        <f>D147</f>
        <v>600000</v>
      </c>
      <c r="H147" s="63"/>
      <c r="I147" s="90"/>
      <c r="J147" s="90"/>
      <c r="K147" s="162" t="s">
        <v>1102</v>
      </c>
      <c r="L147" s="287">
        <f t="shared" si="3"/>
        <v>0</v>
      </c>
    </row>
    <row r="148" spans="1:12" s="71" customFormat="1" x14ac:dyDescent="0.25">
      <c r="A148" s="190" t="s">
        <v>1103</v>
      </c>
      <c r="C148" s="51" t="s">
        <v>1017</v>
      </c>
      <c r="D148" s="282">
        <v>2500000</v>
      </c>
      <c r="E148" s="90"/>
      <c r="F148" s="90"/>
      <c r="G148" s="63"/>
      <c r="H148" s="63"/>
      <c r="I148" s="90">
        <f>D148</f>
        <v>2500000</v>
      </c>
      <c r="J148" s="90"/>
      <c r="K148" s="162"/>
      <c r="L148" s="287">
        <f t="shared" si="3"/>
        <v>0</v>
      </c>
    </row>
    <row r="149" spans="1:12" s="71" customFormat="1" x14ac:dyDescent="0.25">
      <c r="A149" s="190" t="s">
        <v>1104</v>
      </c>
      <c r="B149" s="162"/>
      <c r="C149" s="51" t="s">
        <v>1019</v>
      </c>
      <c r="D149" s="284">
        <v>-1000000</v>
      </c>
      <c r="E149" s="90"/>
      <c r="F149" s="90"/>
      <c r="G149" s="191"/>
      <c r="H149" s="191"/>
      <c r="I149" s="90"/>
      <c r="J149" s="90">
        <f>D149</f>
        <v>-1000000</v>
      </c>
      <c r="K149" s="162"/>
      <c r="L149" s="287">
        <f t="shared" si="3"/>
        <v>0</v>
      </c>
    </row>
    <row r="150" spans="1:12" s="71" customFormat="1" x14ac:dyDescent="0.25">
      <c r="A150" s="190" t="s">
        <v>1105</v>
      </c>
      <c r="B150" s="147"/>
      <c r="C150" s="51" t="s">
        <v>1023</v>
      </c>
      <c r="D150" s="284">
        <v>-65000</v>
      </c>
      <c r="E150" s="90"/>
      <c r="F150" s="90"/>
      <c r="G150" s="63"/>
      <c r="H150" s="63"/>
      <c r="I150" s="90"/>
      <c r="J150" s="90">
        <f>D150</f>
        <v>-65000</v>
      </c>
      <c r="K150" s="162"/>
      <c r="L150" s="287">
        <f t="shared" si="3"/>
        <v>0</v>
      </c>
    </row>
    <row r="151" spans="1:12" s="71" customFormat="1" x14ac:dyDescent="0.25">
      <c r="A151" s="190" t="s">
        <v>1106</v>
      </c>
      <c r="B151" s="100">
        <v>45321</v>
      </c>
      <c r="C151" s="51" t="s">
        <v>1026</v>
      </c>
      <c r="D151" s="284">
        <v>-280000</v>
      </c>
      <c r="E151" s="90"/>
      <c r="F151" s="90"/>
      <c r="G151" s="63"/>
      <c r="H151" s="63"/>
      <c r="I151" s="90"/>
      <c r="J151" s="90">
        <f>D151</f>
        <v>-280000</v>
      </c>
      <c r="K151" s="162"/>
      <c r="L151" s="287">
        <f t="shared" si="3"/>
        <v>0</v>
      </c>
    </row>
    <row r="152" spans="1:12" s="71" customFormat="1" x14ac:dyDescent="0.25">
      <c r="A152" s="190" t="s">
        <v>1107</v>
      </c>
      <c r="C152" s="51" t="s">
        <v>1027</v>
      </c>
      <c r="D152" s="284">
        <v>-65000</v>
      </c>
      <c r="E152" s="90"/>
      <c r="F152" s="90"/>
      <c r="G152" s="63"/>
      <c r="H152" s="63"/>
      <c r="I152" s="90"/>
      <c r="J152" s="90">
        <f>D152</f>
        <v>-65000</v>
      </c>
      <c r="K152" s="162"/>
      <c r="L152" s="287">
        <f t="shared" si="3"/>
        <v>0</v>
      </c>
    </row>
    <row r="153" spans="1:12" s="71" customFormat="1" x14ac:dyDescent="0.25">
      <c r="A153" s="190" t="s">
        <v>1108</v>
      </c>
      <c r="B153" s="100"/>
      <c r="C153" s="186" t="s">
        <v>1029</v>
      </c>
      <c r="D153" s="284"/>
      <c r="E153" s="90"/>
      <c r="F153" s="90"/>
      <c r="G153" s="191"/>
      <c r="H153" s="191"/>
      <c r="I153" s="90"/>
      <c r="J153" s="90"/>
      <c r="K153" s="162"/>
      <c r="L153" s="287">
        <f t="shared" si="3"/>
        <v>0</v>
      </c>
    </row>
    <row r="154" spans="1:12" s="71" customFormat="1" x14ac:dyDescent="0.25">
      <c r="A154" s="190" t="s">
        <v>1109</v>
      </c>
      <c r="B154" s="162"/>
      <c r="C154" s="51" t="s">
        <v>1110</v>
      </c>
      <c r="D154" s="284">
        <v>3000000</v>
      </c>
      <c r="E154" s="90"/>
      <c r="F154" s="90"/>
      <c r="G154" s="63">
        <f>D154</f>
        <v>3000000</v>
      </c>
      <c r="H154" s="63"/>
      <c r="I154" s="90"/>
      <c r="J154" s="90"/>
      <c r="K154" s="162" t="s">
        <v>1111</v>
      </c>
      <c r="L154" s="287">
        <f t="shared" si="3"/>
        <v>0</v>
      </c>
    </row>
    <row r="155" spans="1:12" s="71" customFormat="1" x14ac:dyDescent="0.25">
      <c r="A155" s="190" t="s">
        <v>1112</v>
      </c>
      <c r="B155" s="100"/>
      <c r="C155" s="51" t="s">
        <v>1113</v>
      </c>
      <c r="D155" s="284">
        <v>2000000</v>
      </c>
      <c r="E155" s="90"/>
      <c r="F155" s="90"/>
      <c r="G155" s="63">
        <f>D155</f>
        <v>2000000</v>
      </c>
      <c r="H155" s="63"/>
      <c r="I155" s="90"/>
      <c r="J155" s="90"/>
      <c r="K155" s="162" t="s">
        <v>1114</v>
      </c>
      <c r="L155" s="287">
        <f t="shared" si="3"/>
        <v>0</v>
      </c>
    </row>
    <row r="156" spans="1:12" s="71" customFormat="1" x14ac:dyDescent="0.25">
      <c r="A156" s="190" t="s">
        <v>1115</v>
      </c>
      <c r="B156" s="162"/>
      <c r="C156" s="51" t="s">
        <v>1035</v>
      </c>
      <c r="D156" s="284">
        <v>-65000</v>
      </c>
      <c r="E156" s="90"/>
      <c r="F156" s="90"/>
      <c r="G156" s="63"/>
      <c r="H156" s="63"/>
      <c r="I156" s="90"/>
      <c r="J156" s="90">
        <f>D156</f>
        <v>-65000</v>
      </c>
      <c r="K156" s="162"/>
      <c r="L156" s="287">
        <f t="shared" si="3"/>
        <v>0</v>
      </c>
    </row>
    <row r="157" spans="1:12" s="71" customFormat="1" x14ac:dyDescent="0.25">
      <c r="A157" s="190" t="s">
        <v>1116</v>
      </c>
      <c r="B157" s="100">
        <v>45322</v>
      </c>
      <c r="C157" s="51" t="s">
        <v>1039</v>
      </c>
      <c r="D157" s="284">
        <v>-80000</v>
      </c>
      <c r="E157" s="90"/>
      <c r="F157" s="90"/>
      <c r="G157" s="63"/>
      <c r="H157" s="63"/>
      <c r="I157" s="90"/>
      <c r="J157" s="90">
        <f>D157</f>
        <v>-80000</v>
      </c>
      <c r="K157" s="162"/>
      <c r="L157" s="287">
        <f t="shared" si="3"/>
        <v>0</v>
      </c>
    </row>
    <row r="158" spans="1:12" s="71" customFormat="1" x14ac:dyDescent="0.25">
      <c r="A158" s="190" t="s">
        <v>1117</v>
      </c>
      <c r="B158" s="147"/>
      <c r="C158" s="51" t="s">
        <v>1037</v>
      </c>
      <c r="D158" s="284">
        <v>1900000</v>
      </c>
      <c r="E158" s="90"/>
      <c r="F158" s="90"/>
      <c r="G158" s="191"/>
      <c r="H158" s="191"/>
      <c r="I158" s="90">
        <f>D158</f>
        <v>1900000</v>
      </c>
      <c r="J158" s="90"/>
      <c r="K158" s="162"/>
      <c r="L158" s="287">
        <f t="shared" si="3"/>
        <v>0</v>
      </c>
    </row>
    <row r="159" spans="1:12" s="71" customFormat="1" x14ac:dyDescent="0.25">
      <c r="A159" s="190" t="s">
        <v>1118</v>
      </c>
      <c r="B159" s="100"/>
      <c r="C159" s="51" t="s">
        <v>1040</v>
      </c>
      <c r="D159" s="284">
        <v>-65000</v>
      </c>
      <c r="E159" s="90"/>
      <c r="F159" s="90"/>
      <c r="G159" s="63"/>
      <c r="H159" s="63"/>
      <c r="I159" s="90"/>
      <c r="J159" s="90">
        <f>D159</f>
        <v>-65000</v>
      </c>
      <c r="K159" s="162"/>
      <c r="L159" s="287">
        <f t="shared" si="3"/>
        <v>0</v>
      </c>
    </row>
    <row r="160" spans="1:12" s="71" customFormat="1" x14ac:dyDescent="0.25">
      <c r="A160" s="190" t="s">
        <v>1119</v>
      </c>
      <c r="B160" s="162"/>
      <c r="C160" s="185" t="s">
        <v>1045</v>
      </c>
      <c r="D160" s="284">
        <v>-59000</v>
      </c>
      <c r="E160" s="90"/>
      <c r="F160" s="90"/>
      <c r="G160" s="63"/>
      <c r="H160" s="63"/>
      <c r="I160" s="90"/>
      <c r="J160" s="90">
        <f>D160</f>
        <v>-59000</v>
      </c>
      <c r="K160" s="162"/>
      <c r="L160" s="287">
        <f t="shared" si="3"/>
        <v>0</v>
      </c>
    </row>
    <row r="161" spans="1:12" s="71" customFormat="1" x14ac:dyDescent="0.25">
      <c r="A161" s="190" t="s">
        <v>1120</v>
      </c>
      <c r="B161" s="162"/>
      <c r="C161" s="51" t="s">
        <v>1048</v>
      </c>
      <c r="D161" s="284">
        <v>-65000</v>
      </c>
      <c r="E161" s="90"/>
      <c r="F161" s="90"/>
      <c r="G161" s="63"/>
      <c r="H161" s="63"/>
      <c r="I161" s="90"/>
      <c r="J161" s="90">
        <f>D161</f>
        <v>-65000</v>
      </c>
      <c r="K161" s="162"/>
      <c r="L161" s="287">
        <f t="shared" si="3"/>
        <v>0</v>
      </c>
    </row>
    <row r="162" spans="1:12" s="71" customFormat="1" x14ac:dyDescent="0.25">
      <c r="A162" s="190"/>
      <c r="B162" s="147"/>
      <c r="C162" s="51"/>
      <c r="D162" s="282"/>
      <c r="E162" s="90"/>
      <c r="F162" s="90"/>
      <c r="G162" s="191"/>
      <c r="H162" s="191"/>
      <c r="I162" s="90"/>
      <c r="J162" s="90"/>
      <c r="K162" s="162"/>
      <c r="L162" s="287">
        <f t="shared" si="3"/>
        <v>0</v>
      </c>
    </row>
    <row r="163" spans="1:12" x14ac:dyDescent="0.25">
      <c r="A163" s="47" t="s">
        <v>96</v>
      </c>
      <c r="B163" s="47"/>
      <c r="C163" s="47"/>
      <c r="D163" s="285">
        <f>SUM(D2:D162)</f>
        <v>49646439</v>
      </c>
      <c r="E163" s="285">
        <f t="shared" ref="E163:J163" si="4">SUM(E2:E162)</f>
        <v>460000</v>
      </c>
      <c r="F163" s="285">
        <f t="shared" si="4"/>
        <v>4600000</v>
      </c>
      <c r="G163" s="285">
        <f t="shared" si="4"/>
        <v>59310000</v>
      </c>
      <c r="H163" s="285">
        <f t="shared" ref="H163" si="5">SUM(H2:H162)</f>
        <v>1766000</v>
      </c>
      <c r="I163" s="285">
        <f t="shared" ref="I163" si="6">SUM(I2:I162)</f>
        <v>47400000</v>
      </c>
      <c r="J163" s="285">
        <f t="shared" si="4"/>
        <v>-63889561</v>
      </c>
      <c r="K163" s="285">
        <f t="shared" ref="K163" si="7">SUM(K2:K162)</f>
        <v>0</v>
      </c>
      <c r="L163" s="285">
        <f t="shared" ref="L163" si="8">SUM(L2:L162)</f>
        <v>0</v>
      </c>
    </row>
    <row r="165" spans="1:12" x14ac:dyDescent="0.25">
      <c r="E165" s="127"/>
      <c r="F165" s="127"/>
      <c r="G165" s="183"/>
      <c r="H165" s="183"/>
    </row>
    <row r="166" spans="1:12" x14ac:dyDescent="0.25">
      <c r="D166" s="286" t="s">
        <v>133</v>
      </c>
      <c r="E166" s="129">
        <f>E163</f>
        <v>460000</v>
      </c>
    </row>
    <row r="167" spans="1:12" x14ac:dyDescent="0.25">
      <c r="D167" s="286" t="s">
        <v>124</v>
      </c>
      <c r="E167" s="129">
        <f>F163</f>
        <v>4600000</v>
      </c>
    </row>
    <row r="168" spans="1:12" x14ac:dyDescent="0.25">
      <c r="D168" s="286" t="s">
        <v>134</v>
      </c>
      <c r="E168" s="129">
        <f>I163</f>
        <v>47400000</v>
      </c>
    </row>
    <row r="169" spans="1:12" x14ac:dyDescent="0.25">
      <c r="D169" s="286" t="s">
        <v>96</v>
      </c>
      <c r="E169" s="129">
        <f>SUM(E166:E168)</f>
        <v>52460000</v>
      </c>
    </row>
    <row r="171" spans="1:12" x14ac:dyDescent="0.25">
      <c r="E171" s="127">
        <f>E169-Cashflow!I575</f>
        <v>0</v>
      </c>
    </row>
  </sheetData>
  <phoneticPr fontId="23" type="noConversion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opLeftCell="A34" workbookViewId="0">
      <selection activeCell="E40" sqref="E40"/>
    </sheetView>
  </sheetViews>
  <sheetFormatPr defaultRowHeight="15" x14ac:dyDescent="0.25"/>
  <cols>
    <col min="1" max="1" width="38.5703125" style="268" bestFit="1" customWidth="1"/>
    <col min="2" max="2" width="18.28515625" style="279" bestFit="1" customWidth="1"/>
    <col min="3" max="3" width="15.28515625" style="255" bestFit="1" customWidth="1"/>
    <col min="4" max="4" width="12.5703125" bestFit="1" customWidth="1"/>
  </cols>
  <sheetData>
    <row r="1" spans="1:4" ht="15" customHeight="1" x14ac:dyDescent="0.25">
      <c r="A1" s="324" t="s">
        <v>1165</v>
      </c>
      <c r="B1" s="325"/>
      <c r="C1" s="325"/>
    </row>
    <row r="2" spans="1:4" ht="15" customHeight="1" x14ac:dyDescent="0.25">
      <c r="A2" s="326"/>
      <c r="B2" s="327"/>
      <c r="C2" s="327"/>
    </row>
    <row r="3" spans="1:4" s="59" customFormat="1" x14ac:dyDescent="0.25">
      <c r="A3" s="265" t="s">
        <v>5</v>
      </c>
      <c r="B3" s="312"/>
      <c r="C3" s="318" t="s">
        <v>1239</v>
      </c>
    </row>
    <row r="4" spans="1:4" x14ac:dyDescent="0.25">
      <c r="A4" s="266" t="s">
        <v>66</v>
      </c>
      <c r="B4" s="270" t="s">
        <v>1166</v>
      </c>
      <c r="C4" s="290">
        <f>Invoices!G49</f>
        <v>247613000</v>
      </c>
      <c r="D4" s="19"/>
    </row>
    <row r="5" spans="1:4" x14ac:dyDescent="0.25">
      <c r="A5" s="418"/>
      <c r="B5" s="270" t="s">
        <v>11</v>
      </c>
      <c r="C5" s="290">
        <f>Invoices!H49</f>
        <v>95335000</v>
      </c>
      <c r="D5" s="19"/>
    </row>
    <row r="6" spans="1:4" x14ac:dyDescent="0.25">
      <c r="A6" s="419"/>
      <c r="B6" s="270" t="s">
        <v>175</v>
      </c>
      <c r="C6" s="290">
        <f>Invoices!I49</f>
        <v>0</v>
      </c>
    </row>
    <row r="7" spans="1:4" x14ac:dyDescent="0.25">
      <c r="A7" s="266"/>
      <c r="B7" s="270" t="s">
        <v>67</v>
      </c>
      <c r="C7" s="290">
        <f>Invoices!L51</f>
        <v>74550000</v>
      </c>
      <c r="D7" s="19"/>
    </row>
    <row r="8" spans="1:4" x14ac:dyDescent="0.25">
      <c r="A8" s="266" t="s">
        <v>68</v>
      </c>
      <c r="B8" s="270" t="s">
        <v>1167</v>
      </c>
      <c r="C8" s="290">
        <f>Bills!J28</f>
        <v>2140000</v>
      </c>
      <c r="D8" s="19"/>
    </row>
    <row r="9" spans="1:4" x14ac:dyDescent="0.25">
      <c r="A9" s="266"/>
      <c r="B9" s="270" t="s">
        <v>1168</v>
      </c>
      <c r="C9" s="290">
        <f>Kuitansi!E163</f>
        <v>460000</v>
      </c>
      <c r="D9" s="19"/>
    </row>
    <row r="10" spans="1:4" x14ac:dyDescent="0.25">
      <c r="A10" s="267"/>
      <c r="B10" s="270" t="s">
        <v>11</v>
      </c>
      <c r="C10" s="290">
        <f>Bills!N28</f>
        <v>2290000</v>
      </c>
      <c r="D10" s="19"/>
    </row>
    <row r="11" spans="1:4" x14ac:dyDescent="0.25">
      <c r="A11" s="420" t="s">
        <v>1169</v>
      </c>
      <c r="B11" s="270" t="s">
        <v>1170</v>
      </c>
      <c r="C11" s="290">
        <f>Bank!G95</f>
        <v>5819200</v>
      </c>
    </row>
    <row r="12" spans="1:4" x14ac:dyDescent="0.25">
      <c r="A12" s="420"/>
      <c r="B12" s="270" t="s">
        <v>101</v>
      </c>
      <c r="C12" s="290">
        <f>Bank!H95</f>
        <v>17459550</v>
      </c>
    </row>
    <row r="13" spans="1:4" x14ac:dyDescent="0.25">
      <c r="A13" s="266" t="s">
        <v>71</v>
      </c>
      <c r="B13" s="270" t="s">
        <v>1171</v>
      </c>
      <c r="C13" s="290">
        <f>OOD!H25</f>
        <v>1930000</v>
      </c>
      <c r="D13" s="19"/>
    </row>
    <row r="14" spans="1:4" x14ac:dyDescent="0.25">
      <c r="A14" s="266"/>
      <c r="B14" s="270" t="s">
        <v>1172</v>
      </c>
      <c r="C14" s="290">
        <f>OOD!H28</f>
        <v>736000</v>
      </c>
      <c r="D14" s="19"/>
    </row>
    <row r="15" spans="1:4" x14ac:dyDescent="0.25">
      <c r="A15" s="266"/>
      <c r="B15" s="270" t="s">
        <v>1173</v>
      </c>
      <c r="C15" s="290">
        <f>OOD!H26</f>
        <v>0</v>
      </c>
    </row>
    <row r="16" spans="1:4" x14ac:dyDescent="0.25">
      <c r="A16" s="266"/>
      <c r="B16" s="270" t="s">
        <v>1174</v>
      </c>
      <c r="C16" s="290">
        <f>OOD!H29</f>
        <v>0</v>
      </c>
    </row>
    <row r="17" spans="1:3" x14ac:dyDescent="0.25">
      <c r="A17" s="266"/>
      <c r="B17" s="270" t="s">
        <v>1175</v>
      </c>
      <c r="C17" s="290">
        <f>OOD!H27</f>
        <v>0</v>
      </c>
    </row>
    <row r="18" spans="1:3" x14ac:dyDescent="0.25">
      <c r="A18" s="266" t="s">
        <v>1261</v>
      </c>
      <c r="B18" s="270" t="s">
        <v>1262</v>
      </c>
      <c r="C18" s="290">
        <f>Bank!Q95</f>
        <v>960000</v>
      </c>
    </row>
    <row r="19" spans="1:3" x14ac:dyDescent="0.25">
      <c r="A19" s="266"/>
      <c r="B19" s="270" t="s">
        <v>1385</v>
      </c>
      <c r="C19" s="290"/>
    </row>
    <row r="20" spans="1:3" x14ac:dyDescent="0.25">
      <c r="A20" s="266" t="s">
        <v>963</v>
      </c>
      <c r="B20" s="270" t="s">
        <v>11</v>
      </c>
      <c r="C20" s="290">
        <f>Bank!C111</f>
        <v>-56284</v>
      </c>
    </row>
    <row r="21" spans="1:3" x14ac:dyDescent="0.25">
      <c r="A21" s="266"/>
      <c r="B21" s="270" t="s">
        <v>1176</v>
      </c>
      <c r="C21" s="290">
        <f>Bank!C122</f>
        <v>2747058</v>
      </c>
    </row>
    <row r="22" spans="1:3" x14ac:dyDescent="0.25">
      <c r="A22" s="266"/>
      <c r="B22" s="270" t="s">
        <v>206</v>
      </c>
      <c r="C22" s="290">
        <f>Bank!C133</f>
        <v>-30000</v>
      </c>
    </row>
    <row r="23" spans="1:3" x14ac:dyDescent="0.25">
      <c r="A23" s="266"/>
      <c r="B23" s="270" t="s">
        <v>1335</v>
      </c>
      <c r="C23" s="290">
        <f>Bank!C142</f>
        <v>-55000</v>
      </c>
    </row>
    <row r="24" spans="1:3" x14ac:dyDescent="0.25">
      <c r="A24" s="266"/>
      <c r="B24" s="270" t="s">
        <v>1177</v>
      </c>
      <c r="C24" s="290">
        <v>0</v>
      </c>
    </row>
    <row r="25" spans="1:3" s="21" customFormat="1" x14ac:dyDescent="0.25">
      <c r="A25" s="421" t="s">
        <v>1178</v>
      </c>
      <c r="B25" s="422"/>
      <c r="C25" s="286">
        <f>SUM(C4:C24)</f>
        <v>451898524</v>
      </c>
    </row>
    <row r="26" spans="1:3" x14ac:dyDescent="0.25">
      <c r="A26" s="423" t="s">
        <v>1179</v>
      </c>
      <c r="B26" s="313" t="s">
        <v>1166</v>
      </c>
      <c r="C26" s="290">
        <f>Kuitansi!F163</f>
        <v>4600000</v>
      </c>
    </row>
    <row r="27" spans="1:3" x14ac:dyDescent="0.25">
      <c r="A27" s="424"/>
      <c r="B27" s="313" t="s">
        <v>11</v>
      </c>
      <c r="C27" s="290">
        <f>Bank!J95</f>
        <v>60310000</v>
      </c>
    </row>
    <row r="28" spans="1:3" x14ac:dyDescent="0.25">
      <c r="A28" s="271"/>
      <c r="B28" s="314"/>
      <c r="C28" s="319"/>
    </row>
    <row r="29" spans="1:3" x14ac:dyDescent="0.25">
      <c r="A29" s="272" t="s">
        <v>1180</v>
      </c>
      <c r="B29" s="313" t="s">
        <v>1181</v>
      </c>
      <c r="C29" s="290">
        <v>0</v>
      </c>
    </row>
    <row r="30" spans="1:3" x14ac:dyDescent="0.25">
      <c r="A30" s="273" t="s">
        <v>1182</v>
      </c>
      <c r="B30" s="270" t="s">
        <v>1166</v>
      </c>
      <c r="C30" s="290">
        <f>-KK!W408</f>
        <v>1280000</v>
      </c>
    </row>
    <row r="31" spans="1:3" x14ac:dyDescent="0.25">
      <c r="A31" s="274" t="s">
        <v>1183</v>
      </c>
      <c r="B31" s="270" t="s">
        <v>1166</v>
      </c>
      <c r="C31" s="290">
        <f>KK!M408</f>
        <v>0</v>
      </c>
    </row>
    <row r="32" spans="1:3" x14ac:dyDescent="0.25">
      <c r="A32" s="274" t="s">
        <v>1184</v>
      </c>
      <c r="B32" s="270" t="s">
        <v>1166</v>
      </c>
      <c r="C32" s="290">
        <f>-KK!N408</f>
        <v>275734</v>
      </c>
    </row>
    <row r="33" spans="1:3" x14ac:dyDescent="0.25">
      <c r="A33" s="274" t="s">
        <v>1185</v>
      </c>
      <c r="B33" s="270" t="s">
        <v>1166</v>
      </c>
      <c r="C33" s="290">
        <f>-KK!O408</f>
        <v>13492500</v>
      </c>
    </row>
    <row r="34" spans="1:3" x14ac:dyDescent="0.25">
      <c r="A34" s="274" t="s">
        <v>1186</v>
      </c>
      <c r="B34" s="270" t="s">
        <v>1166</v>
      </c>
      <c r="C34" s="290">
        <f>-KK!P408</f>
        <v>1014267</v>
      </c>
    </row>
    <row r="35" spans="1:3" x14ac:dyDescent="0.25">
      <c r="A35" s="274" t="s">
        <v>1187</v>
      </c>
      <c r="B35" s="270" t="s">
        <v>1166</v>
      </c>
      <c r="C35" s="290">
        <f>-KK!L408</f>
        <v>432000</v>
      </c>
    </row>
    <row r="36" spans="1:3" x14ac:dyDescent="0.25">
      <c r="A36" s="274" t="s">
        <v>1188</v>
      </c>
      <c r="B36" s="270" t="s">
        <v>1166</v>
      </c>
      <c r="C36" s="290">
        <f>-KK!K408</f>
        <v>60000</v>
      </c>
    </row>
    <row r="37" spans="1:3" x14ac:dyDescent="0.25">
      <c r="A37" s="275"/>
      <c r="B37" s="315"/>
      <c r="C37" s="319"/>
    </row>
    <row r="38" spans="1:3" x14ac:dyDescent="0.25">
      <c r="A38" s="276" t="s">
        <v>1189</v>
      </c>
      <c r="B38" s="270" t="s">
        <v>11</v>
      </c>
      <c r="C38" s="290"/>
    </row>
    <row r="39" spans="1:3" x14ac:dyDescent="0.25">
      <c r="A39" s="276" t="s">
        <v>1190</v>
      </c>
      <c r="B39" s="270" t="s">
        <v>206</v>
      </c>
      <c r="C39" s="290">
        <f>-Bank!C131-30385098</f>
        <v>64512917</v>
      </c>
    </row>
    <row r="40" spans="1:3" x14ac:dyDescent="0.25">
      <c r="A40" s="276" t="s">
        <v>1191</v>
      </c>
      <c r="B40" s="270" t="s">
        <v>1192</v>
      </c>
      <c r="C40" s="290">
        <v>3140000</v>
      </c>
    </row>
    <row r="41" spans="1:3" x14ac:dyDescent="0.25">
      <c r="A41" s="277" t="s">
        <v>1193</v>
      </c>
      <c r="B41" s="270" t="s">
        <v>1166</v>
      </c>
      <c r="C41" s="290">
        <f>-KK!D413</f>
        <v>2305000</v>
      </c>
    </row>
    <row r="42" spans="1:3" x14ac:dyDescent="0.25">
      <c r="A42" s="276" t="s">
        <v>1258</v>
      </c>
      <c r="B42" s="270" t="s">
        <v>1166</v>
      </c>
      <c r="C42" s="290">
        <f>-KK!D412</f>
        <v>3811157</v>
      </c>
    </row>
    <row r="43" spans="1:3" x14ac:dyDescent="0.25">
      <c r="A43" s="276" t="s">
        <v>1194</v>
      </c>
      <c r="B43" s="270" t="s">
        <v>1166</v>
      </c>
      <c r="C43" s="290">
        <f>KK!D415</f>
        <v>0</v>
      </c>
    </row>
    <row r="44" spans="1:3" x14ac:dyDescent="0.25">
      <c r="A44" s="276" t="s">
        <v>1272</v>
      </c>
      <c r="B44" s="270"/>
      <c r="C44" s="290"/>
    </row>
    <row r="45" spans="1:3" x14ac:dyDescent="0.25">
      <c r="A45" s="276" t="s">
        <v>1273</v>
      </c>
      <c r="B45" s="270"/>
      <c r="C45" s="290"/>
    </row>
    <row r="46" spans="1:3" x14ac:dyDescent="0.25">
      <c r="A46" s="276" t="s">
        <v>1274</v>
      </c>
      <c r="B46" s="270"/>
      <c r="C46" s="290"/>
    </row>
    <row r="47" spans="1:3" x14ac:dyDescent="0.25">
      <c r="A47" s="276" t="s">
        <v>1275</v>
      </c>
      <c r="B47" s="270" t="s">
        <v>206</v>
      </c>
      <c r="C47" s="290">
        <v>385098</v>
      </c>
    </row>
    <row r="48" spans="1:3" x14ac:dyDescent="0.25">
      <c r="A48" s="276" t="s">
        <v>1356</v>
      </c>
      <c r="B48" s="270" t="s">
        <v>206</v>
      </c>
      <c r="C48" s="290">
        <v>30000000</v>
      </c>
    </row>
    <row r="49" spans="1:3" x14ac:dyDescent="0.25">
      <c r="A49" s="332"/>
      <c r="B49" s="333"/>
      <c r="C49" s="334"/>
    </row>
    <row r="50" spans="1:3" x14ac:dyDescent="0.25">
      <c r="A50" s="276" t="s">
        <v>1195</v>
      </c>
      <c r="B50" s="313" t="s">
        <v>1166</v>
      </c>
      <c r="C50" s="290">
        <f>-KK!V408</f>
        <v>7800000</v>
      </c>
    </row>
    <row r="51" spans="1:3" x14ac:dyDescent="0.25">
      <c r="A51" s="276" t="s">
        <v>1196</v>
      </c>
      <c r="B51" s="270" t="s">
        <v>1166</v>
      </c>
      <c r="C51" s="290">
        <f>KK!D414</f>
        <v>0</v>
      </c>
    </row>
    <row r="52" spans="1:3" x14ac:dyDescent="0.25">
      <c r="A52" s="276" t="s">
        <v>1197</v>
      </c>
      <c r="B52" s="270" t="s">
        <v>1166</v>
      </c>
      <c r="C52" s="290">
        <f>-KK!U408</f>
        <v>59000</v>
      </c>
    </row>
    <row r="53" spans="1:3" x14ac:dyDescent="0.25">
      <c r="A53" s="425"/>
      <c r="B53" s="425"/>
      <c r="C53" s="425"/>
    </row>
    <row r="54" spans="1:3" x14ac:dyDescent="0.25">
      <c r="A54" s="274" t="s">
        <v>1198</v>
      </c>
      <c r="B54" s="270" t="s">
        <v>1166</v>
      </c>
      <c r="C54" s="290">
        <f>-KK!I408</f>
        <v>5826800</v>
      </c>
    </row>
    <row r="55" spans="1:3" x14ac:dyDescent="0.25">
      <c r="A55" s="274" t="s">
        <v>1199</v>
      </c>
      <c r="B55" s="270" t="s">
        <v>1166</v>
      </c>
      <c r="C55" s="290">
        <f>-KK!F408</f>
        <v>85252900</v>
      </c>
    </row>
    <row r="56" spans="1:3" x14ac:dyDescent="0.25">
      <c r="A56" s="274" t="s">
        <v>1200</v>
      </c>
      <c r="B56" s="270" t="s">
        <v>1166</v>
      </c>
      <c r="C56" s="290">
        <f>-KK!G408</f>
        <v>5390550</v>
      </c>
    </row>
    <row r="57" spans="1:3" x14ac:dyDescent="0.25">
      <c r="A57" s="274" t="s">
        <v>1201</v>
      </c>
      <c r="B57" s="270" t="s">
        <v>1166</v>
      </c>
      <c r="C57" s="290">
        <f>-KK!H408</f>
        <v>13949000</v>
      </c>
    </row>
    <row r="58" spans="1:3" x14ac:dyDescent="0.25">
      <c r="A58" s="274" t="s">
        <v>1202</v>
      </c>
      <c r="B58" s="270" t="s">
        <v>1166</v>
      </c>
      <c r="C58" s="290">
        <f>-KK!J408</f>
        <v>278800</v>
      </c>
    </row>
    <row r="59" spans="1:3" x14ac:dyDescent="0.25">
      <c r="A59" s="274" t="s">
        <v>1203</v>
      </c>
      <c r="B59" s="270" t="s">
        <v>1166</v>
      </c>
      <c r="C59" s="290">
        <f>-KK!Q408</f>
        <v>39544610</v>
      </c>
    </row>
    <row r="60" spans="1:3" x14ac:dyDescent="0.25">
      <c r="A60" s="274" t="s">
        <v>1204</v>
      </c>
      <c r="B60" s="270" t="s">
        <v>1166</v>
      </c>
      <c r="C60" s="290">
        <f>-KK!T408</f>
        <v>61166</v>
      </c>
    </row>
    <row r="61" spans="1:3" x14ac:dyDescent="0.25">
      <c r="A61" s="274" t="s">
        <v>1205</v>
      </c>
      <c r="B61" s="270" t="s">
        <v>1166</v>
      </c>
      <c r="C61" s="290">
        <f>-KK!R408</f>
        <v>568600</v>
      </c>
    </row>
    <row r="62" spans="1:3" x14ac:dyDescent="0.25">
      <c r="A62" s="274" t="s">
        <v>1206</v>
      </c>
      <c r="B62" s="270" t="s">
        <v>1166</v>
      </c>
      <c r="C62" s="290">
        <f>-KK!X408</f>
        <v>1497800</v>
      </c>
    </row>
    <row r="63" spans="1:3" x14ac:dyDescent="0.25">
      <c r="A63" s="274" t="s">
        <v>1207</v>
      </c>
      <c r="B63" s="270" t="s">
        <v>1166</v>
      </c>
      <c r="C63" s="290">
        <f>-KK!Y408</f>
        <v>2085503</v>
      </c>
    </row>
    <row r="64" spans="1:3" x14ac:dyDescent="0.25">
      <c r="A64" s="274" t="s">
        <v>1208</v>
      </c>
      <c r="B64" s="270" t="s">
        <v>1166</v>
      </c>
      <c r="C64" s="290">
        <f>-KK!AG408</f>
        <v>300000</v>
      </c>
    </row>
    <row r="65" spans="1:3" x14ac:dyDescent="0.25">
      <c r="A65" s="274" t="s">
        <v>1209</v>
      </c>
      <c r="B65" s="270" t="s">
        <v>1166</v>
      </c>
      <c r="C65" s="290">
        <f>-KK!Z408</f>
        <v>383000</v>
      </c>
    </row>
    <row r="66" spans="1:3" x14ac:dyDescent="0.25">
      <c r="A66" s="274" t="s">
        <v>1210</v>
      </c>
      <c r="B66" s="270" t="s">
        <v>1166</v>
      </c>
      <c r="C66" s="290">
        <f>-KK!AA408</f>
        <v>1750000</v>
      </c>
    </row>
    <row r="67" spans="1:3" x14ac:dyDescent="0.25">
      <c r="A67" s="274" t="s">
        <v>1211</v>
      </c>
      <c r="B67" s="270" t="s">
        <v>1166</v>
      </c>
      <c r="C67" s="290">
        <f>-KK!AH408</f>
        <v>290500</v>
      </c>
    </row>
    <row r="68" spans="1:3" x14ac:dyDescent="0.25">
      <c r="A68" s="320"/>
      <c r="B68" s="270" t="s">
        <v>11</v>
      </c>
      <c r="C68" s="290">
        <f>Bank!C110</f>
        <v>960000</v>
      </c>
    </row>
    <row r="69" spans="1:3" x14ac:dyDescent="0.25">
      <c r="A69" s="320" t="s">
        <v>1260</v>
      </c>
      <c r="B69" s="270" t="s">
        <v>1166</v>
      </c>
      <c r="C69" s="290">
        <f>KK!AI408</f>
        <v>0</v>
      </c>
    </row>
    <row r="70" spans="1:3" x14ac:dyDescent="0.25">
      <c r="A70" s="416" t="s">
        <v>1212</v>
      </c>
      <c r="B70" s="270" t="s">
        <v>1166</v>
      </c>
      <c r="C70" s="290">
        <f>-KK!AD408</f>
        <v>36244000</v>
      </c>
    </row>
    <row r="71" spans="1:3" x14ac:dyDescent="0.25">
      <c r="A71" s="417"/>
      <c r="B71" s="270" t="s">
        <v>11</v>
      </c>
      <c r="C71" s="290">
        <f>-Bank!L95</f>
        <v>3100000</v>
      </c>
    </row>
    <row r="72" spans="1:3" x14ac:dyDescent="0.25">
      <c r="A72" s="278" t="s">
        <v>1213</v>
      </c>
      <c r="B72" s="270" t="s">
        <v>1166</v>
      </c>
      <c r="C72" s="290">
        <f>-KK!AE408</f>
        <v>116553700</v>
      </c>
    </row>
    <row r="73" spans="1:3" x14ac:dyDescent="0.25">
      <c r="A73" s="278"/>
      <c r="B73" s="270" t="s">
        <v>11</v>
      </c>
      <c r="C73" s="290">
        <f>Bank!N95</f>
        <v>0</v>
      </c>
    </row>
    <row r="74" spans="1:3" x14ac:dyDescent="0.25">
      <c r="A74" s="425"/>
      <c r="B74" s="425"/>
      <c r="C74" s="425"/>
    </row>
    <row r="75" spans="1:3" x14ac:dyDescent="0.25">
      <c r="A75" s="416" t="s">
        <v>1214</v>
      </c>
      <c r="B75" s="269" t="s">
        <v>11</v>
      </c>
      <c r="C75" s="290">
        <f>Cashflow!C598</f>
        <v>90000000</v>
      </c>
    </row>
    <row r="76" spans="1:3" x14ac:dyDescent="0.25">
      <c r="A76" s="427"/>
      <c r="B76" s="269" t="s">
        <v>1176</v>
      </c>
      <c r="C76" s="290"/>
    </row>
    <row r="77" spans="1:3" x14ac:dyDescent="0.25">
      <c r="A77" s="427"/>
      <c r="B77" s="269" t="s">
        <v>206</v>
      </c>
      <c r="C77" s="290">
        <f>-Cashflow!E587</f>
        <v>30000000</v>
      </c>
    </row>
    <row r="78" spans="1:3" x14ac:dyDescent="0.25">
      <c r="A78" s="417"/>
      <c r="B78" s="269" t="s">
        <v>1335</v>
      </c>
      <c r="C78" s="290">
        <f>-Cashflow!C600</f>
        <v>2000000</v>
      </c>
    </row>
    <row r="79" spans="1:3" x14ac:dyDescent="0.25">
      <c r="A79" s="322" t="s">
        <v>1215</v>
      </c>
      <c r="B79" s="269" t="s">
        <v>206</v>
      </c>
      <c r="C79" s="290"/>
    </row>
    <row r="80" spans="1:3" x14ac:dyDescent="0.25">
      <c r="A80" s="270" t="s">
        <v>1216</v>
      </c>
      <c r="B80" s="321" t="s">
        <v>11</v>
      </c>
      <c r="C80" s="290"/>
    </row>
    <row r="81" spans="1:3" x14ac:dyDescent="0.25">
      <c r="A81" s="313" t="s">
        <v>1217</v>
      </c>
      <c r="B81" s="321" t="s">
        <v>11</v>
      </c>
      <c r="C81" s="290"/>
    </row>
    <row r="82" spans="1:3" x14ac:dyDescent="0.25">
      <c r="A82" s="313" t="s">
        <v>1218</v>
      </c>
      <c r="B82" s="321" t="s">
        <v>11</v>
      </c>
      <c r="C82" s="290">
        <v>0</v>
      </c>
    </row>
    <row r="83" spans="1:3" x14ac:dyDescent="0.25">
      <c r="A83" s="313" t="s">
        <v>1219</v>
      </c>
      <c r="B83" s="321" t="s">
        <v>11</v>
      </c>
      <c r="C83" s="290">
        <v>0</v>
      </c>
    </row>
    <row r="84" spans="1:3" x14ac:dyDescent="0.25">
      <c r="A84" s="313" t="s">
        <v>1220</v>
      </c>
      <c r="B84" s="321" t="s">
        <v>1221</v>
      </c>
      <c r="C84" s="290">
        <f>-Bank!C103</f>
        <v>10000000</v>
      </c>
    </row>
    <row r="85" spans="1:3" x14ac:dyDescent="0.25">
      <c r="A85" s="313" t="s">
        <v>1222</v>
      </c>
      <c r="B85" s="321" t="s">
        <v>1223</v>
      </c>
      <c r="C85" s="290">
        <v>0</v>
      </c>
    </row>
    <row r="86" spans="1:3" x14ac:dyDescent="0.25">
      <c r="A86" s="270" t="s">
        <v>1224</v>
      </c>
      <c r="B86" s="321" t="s">
        <v>11</v>
      </c>
      <c r="C86" s="290"/>
    </row>
    <row r="87" spans="1:3" x14ac:dyDescent="0.25">
      <c r="A87"/>
      <c r="B87" s="54"/>
      <c r="C87" s="290"/>
    </row>
    <row r="88" spans="1:3" x14ac:dyDescent="0.25">
      <c r="A88" s="270" t="s">
        <v>1225</v>
      </c>
      <c r="B88" s="274" t="s">
        <v>118</v>
      </c>
      <c r="C88" s="290"/>
    </row>
    <row r="89" spans="1:3" x14ac:dyDescent="0.25">
      <c r="A89" s="270" t="s">
        <v>1226</v>
      </c>
      <c r="B89" s="274"/>
      <c r="C89" s="290"/>
    </row>
    <row r="90" spans="1:3" x14ac:dyDescent="0.25">
      <c r="A90" s="270" t="s">
        <v>1227</v>
      </c>
      <c r="B90" s="274"/>
      <c r="C90" s="290"/>
    </row>
    <row r="91" spans="1:3" x14ac:dyDescent="0.25">
      <c r="A91" s="270" t="s">
        <v>1228</v>
      </c>
      <c r="B91" s="274" t="s">
        <v>1229</v>
      </c>
      <c r="C91" s="290"/>
    </row>
    <row r="92" spans="1:3" x14ac:dyDescent="0.25">
      <c r="A92" s="270"/>
      <c r="B92" s="274" t="s">
        <v>1230</v>
      </c>
      <c r="C92" s="290"/>
    </row>
    <row r="93" spans="1:3" x14ac:dyDescent="0.25">
      <c r="A93" s="270" t="s">
        <v>1231</v>
      </c>
      <c r="B93" s="274" t="s">
        <v>118</v>
      </c>
      <c r="C93" s="290"/>
    </row>
    <row r="94" spans="1:3" x14ac:dyDescent="0.25">
      <c r="A94" s="270"/>
      <c r="B94" s="274" t="s">
        <v>206</v>
      </c>
      <c r="C94" s="290"/>
    </row>
    <row r="95" spans="1:3" x14ac:dyDescent="0.25">
      <c r="A95" s="426"/>
      <c r="B95" s="415"/>
      <c r="C95" s="415"/>
    </row>
    <row r="96" spans="1:3" x14ac:dyDescent="0.25">
      <c r="A96" s="268" t="s">
        <v>1232</v>
      </c>
      <c r="B96" s="415"/>
      <c r="C96" s="415"/>
    </row>
    <row r="97" spans="1:3" x14ac:dyDescent="0.25">
      <c r="A97" s="274" t="s">
        <v>1233</v>
      </c>
      <c r="B97" s="317" t="s">
        <v>1166</v>
      </c>
      <c r="C97" s="290">
        <f>Kuitansi!I163</f>
        <v>47400000</v>
      </c>
    </row>
    <row r="98" spans="1:3" x14ac:dyDescent="0.25">
      <c r="A98" s="274" t="s">
        <v>1234</v>
      </c>
      <c r="B98" s="317" t="s">
        <v>1166</v>
      </c>
      <c r="C98" s="290">
        <f>-KK!AC408</f>
        <v>9179404</v>
      </c>
    </row>
    <row r="99" spans="1:3" x14ac:dyDescent="0.25">
      <c r="A99" s="320"/>
      <c r="B99" s="317" t="s">
        <v>1236</v>
      </c>
      <c r="C99" s="290">
        <f>-Bank!C132</f>
        <v>6208187</v>
      </c>
    </row>
    <row r="100" spans="1:3" x14ac:dyDescent="0.25">
      <c r="A100" s="416" t="s">
        <v>1235</v>
      </c>
      <c r="B100" s="317" t="s">
        <v>1166</v>
      </c>
      <c r="C100" s="290">
        <f>-KK!AB408</f>
        <v>21181830</v>
      </c>
    </row>
    <row r="101" spans="1:3" x14ac:dyDescent="0.25">
      <c r="A101" s="417"/>
      <c r="B101" s="316" t="s">
        <v>1236</v>
      </c>
      <c r="C101" s="290">
        <f>Bank!M95</f>
        <v>0</v>
      </c>
    </row>
    <row r="102" spans="1:3" x14ac:dyDescent="0.25">
      <c r="A102" s="414" t="s">
        <v>1237</v>
      </c>
      <c r="B102" s="280" t="s">
        <v>1166</v>
      </c>
      <c r="C102" s="290">
        <f>-KK!AF408</f>
        <v>3800000</v>
      </c>
    </row>
    <row r="103" spans="1:3" x14ac:dyDescent="0.25">
      <c r="A103" s="414"/>
      <c r="B103" s="280" t="s">
        <v>1238</v>
      </c>
      <c r="C103" s="290">
        <f>Bank!O95</f>
        <v>0</v>
      </c>
    </row>
    <row r="104" spans="1:3" x14ac:dyDescent="0.25">
      <c r="A104" s="361"/>
      <c r="B104" s="362"/>
      <c r="C104" s="363"/>
    </row>
    <row r="105" spans="1:3" x14ac:dyDescent="0.25">
      <c r="A105" s="274" t="s">
        <v>1289</v>
      </c>
      <c r="B105" s="269" t="s">
        <v>1388</v>
      </c>
      <c r="C105" s="290">
        <v>7000000</v>
      </c>
    </row>
    <row r="106" spans="1:3" x14ac:dyDescent="0.25">
      <c r="A106" s="274" t="s">
        <v>1387</v>
      </c>
      <c r="B106" s="269" t="s">
        <v>1357</v>
      </c>
      <c r="C106" s="290">
        <v>2700000</v>
      </c>
    </row>
    <row r="107" spans="1:3" x14ac:dyDescent="0.25">
      <c r="A107" s="274" t="s">
        <v>673</v>
      </c>
      <c r="B107" s="269" t="s">
        <v>1356</v>
      </c>
      <c r="C107" s="290">
        <v>2500000</v>
      </c>
    </row>
    <row r="108" spans="1:3" x14ac:dyDescent="0.25">
      <c r="A108" s="274" t="s">
        <v>674</v>
      </c>
      <c r="B108" s="269" t="s">
        <v>1295</v>
      </c>
      <c r="C108" s="290">
        <v>2300000</v>
      </c>
    </row>
  </sheetData>
  <mergeCells count="12">
    <mergeCell ref="A102:A103"/>
    <mergeCell ref="B96:C96"/>
    <mergeCell ref="A100:A101"/>
    <mergeCell ref="A5:A6"/>
    <mergeCell ref="A11:A12"/>
    <mergeCell ref="A25:B25"/>
    <mergeCell ref="A70:A71"/>
    <mergeCell ref="A26:A27"/>
    <mergeCell ref="A74:C74"/>
    <mergeCell ref="A95:C95"/>
    <mergeCell ref="A53:C53"/>
    <mergeCell ref="A75:A78"/>
  </mergeCell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0"/>
  <sheetViews>
    <sheetView topLeftCell="A39" workbookViewId="0">
      <selection activeCell="G34" sqref="G34"/>
    </sheetView>
  </sheetViews>
  <sheetFormatPr defaultRowHeight="15" x14ac:dyDescent="0.25"/>
  <cols>
    <col min="1" max="1" width="27.7109375" customWidth="1"/>
    <col min="2" max="2" width="14.28515625" style="255" bestFit="1" customWidth="1"/>
    <col min="3" max="3" width="22" style="57" customWidth="1"/>
    <col min="4" max="4" width="15.28515625" style="255" bestFit="1" customWidth="1"/>
    <col min="5" max="5" width="21.42578125" style="57" customWidth="1"/>
    <col min="6" max="6" width="12.5703125" bestFit="1" customWidth="1"/>
    <col min="8" max="8" width="11.5703125" bestFit="1" customWidth="1"/>
  </cols>
  <sheetData>
    <row r="1" spans="1:5" ht="18.75" x14ac:dyDescent="0.3">
      <c r="A1" s="243" t="s">
        <v>1337</v>
      </c>
    </row>
    <row r="2" spans="1:5" ht="18.75" x14ac:dyDescent="0.3">
      <c r="A2" s="243"/>
    </row>
    <row r="3" spans="1:5" s="345" customFormat="1" ht="15.75" x14ac:dyDescent="0.25">
      <c r="B3" s="346" t="s">
        <v>1339</v>
      </c>
      <c r="C3" s="345" t="s">
        <v>1338</v>
      </c>
      <c r="D3" s="346" t="s">
        <v>1340</v>
      </c>
      <c r="E3" s="345" t="s">
        <v>1341</v>
      </c>
    </row>
    <row r="4" spans="1:5" x14ac:dyDescent="0.25">
      <c r="A4" t="s">
        <v>66</v>
      </c>
      <c r="B4" s="353">
        <f>Jurnal!C4</f>
        <v>247613000</v>
      </c>
      <c r="C4" s="57" t="s">
        <v>1166</v>
      </c>
      <c r="D4" s="429">
        <f>SUM(B4:B6)</f>
        <v>417498000</v>
      </c>
      <c r="E4" s="428" t="s">
        <v>66</v>
      </c>
    </row>
    <row r="5" spans="1:5" x14ac:dyDescent="0.25">
      <c r="B5" s="255">
        <f>Jurnal!C5</f>
        <v>95335000</v>
      </c>
      <c r="C5" s="57" t="s">
        <v>11</v>
      </c>
      <c r="D5" s="429"/>
      <c r="E5" s="428"/>
    </row>
    <row r="6" spans="1:5" x14ac:dyDescent="0.25">
      <c r="B6" s="255">
        <f>Jurnal!C7</f>
        <v>74550000</v>
      </c>
      <c r="C6" s="57" t="s">
        <v>67</v>
      </c>
      <c r="D6" s="429"/>
      <c r="E6" s="428"/>
    </row>
    <row r="7" spans="1:5" x14ac:dyDescent="0.25">
      <c r="A7" t="s">
        <v>68</v>
      </c>
      <c r="B7" s="353">
        <f>Jurnal!C8+Jurnal!C9</f>
        <v>2600000</v>
      </c>
      <c r="C7" s="57" t="s">
        <v>1166</v>
      </c>
      <c r="D7" s="429">
        <f>SUM(B7:B8)</f>
        <v>4890000</v>
      </c>
      <c r="E7" s="428" t="s">
        <v>68</v>
      </c>
    </row>
    <row r="8" spans="1:5" x14ac:dyDescent="0.25">
      <c r="B8" s="255">
        <f>Jurnal!C10</f>
        <v>2290000</v>
      </c>
      <c r="C8" s="57" t="s">
        <v>11</v>
      </c>
      <c r="D8" s="429"/>
      <c r="E8" s="428"/>
    </row>
    <row r="9" spans="1:5" x14ac:dyDescent="0.25">
      <c r="A9" t="s">
        <v>70</v>
      </c>
      <c r="B9" s="429">
        <f>SUM(D9:D10)</f>
        <v>23278750</v>
      </c>
      <c r="C9" s="428" t="s">
        <v>11</v>
      </c>
      <c r="D9" s="255">
        <f>Jurnal!C12</f>
        <v>17459550</v>
      </c>
      <c r="E9" s="57" t="s">
        <v>101</v>
      </c>
    </row>
    <row r="10" spans="1:5" x14ac:dyDescent="0.25">
      <c r="B10" s="429"/>
      <c r="C10" s="428"/>
      <c r="D10" s="255">
        <f>Jurnal!C11</f>
        <v>5819200</v>
      </c>
      <c r="E10" s="57" t="s">
        <v>102</v>
      </c>
    </row>
    <row r="11" spans="1:5" ht="15.75" x14ac:dyDescent="0.25">
      <c r="A11" t="s">
        <v>71</v>
      </c>
      <c r="B11" s="353">
        <f>Jurnal!C13</f>
        <v>1930000</v>
      </c>
      <c r="C11" s="428" t="s">
        <v>1166</v>
      </c>
      <c r="D11" s="429">
        <f>SUM(B11:B15)</f>
        <v>2666000</v>
      </c>
      <c r="E11" s="347" t="s">
        <v>1171</v>
      </c>
    </row>
    <row r="12" spans="1:5" ht="15.75" x14ac:dyDescent="0.25">
      <c r="B12" s="353">
        <f>Jurnal!C14</f>
        <v>736000</v>
      </c>
      <c r="C12" s="428"/>
      <c r="D12" s="429"/>
      <c r="E12" s="347" t="s">
        <v>1172</v>
      </c>
    </row>
    <row r="13" spans="1:5" ht="15.75" x14ac:dyDescent="0.25">
      <c r="B13" s="255">
        <f>Jurnal!C15</f>
        <v>0</v>
      </c>
      <c r="C13" s="428"/>
      <c r="D13" s="429"/>
      <c r="E13" s="347" t="s">
        <v>1173</v>
      </c>
    </row>
    <row r="14" spans="1:5" ht="15.75" x14ac:dyDescent="0.25">
      <c r="B14" s="255">
        <f>Jurnal!C16</f>
        <v>0</v>
      </c>
      <c r="C14" s="428"/>
      <c r="D14" s="429"/>
      <c r="E14" s="347" t="s">
        <v>1174</v>
      </c>
    </row>
    <row r="15" spans="1:5" ht="15.75" x14ac:dyDescent="0.25">
      <c r="B15" s="255">
        <f>Jurnal!C17</f>
        <v>0</v>
      </c>
      <c r="C15" s="428"/>
      <c r="D15" s="429"/>
      <c r="E15" s="347" t="s">
        <v>1175</v>
      </c>
    </row>
    <row r="16" spans="1:5" ht="15.75" x14ac:dyDescent="0.25">
      <c r="A16" t="s">
        <v>1378</v>
      </c>
      <c r="B16" s="255">
        <f>Bank!C110</f>
        <v>960000</v>
      </c>
      <c r="C16" s="34" t="s">
        <v>11</v>
      </c>
      <c r="D16" s="351">
        <f>B16</f>
        <v>960000</v>
      </c>
      <c r="E16" s="347" t="s">
        <v>1172</v>
      </c>
    </row>
    <row r="17" spans="1:6" x14ac:dyDescent="0.25">
      <c r="A17" t="s">
        <v>1342</v>
      </c>
      <c r="B17" s="255">
        <f>Jurnal!C20</f>
        <v>-56284</v>
      </c>
      <c r="C17" s="34" t="s">
        <v>11</v>
      </c>
      <c r="D17" s="429">
        <f>SUM(B17:B21)</f>
        <v>2605774</v>
      </c>
      <c r="E17" s="428" t="s">
        <v>1343</v>
      </c>
      <c r="F17" s="350"/>
    </row>
    <row r="18" spans="1:6" x14ac:dyDescent="0.25">
      <c r="B18" s="255">
        <f>Jurnal!C21</f>
        <v>2747058</v>
      </c>
      <c r="C18" s="34" t="s">
        <v>1176</v>
      </c>
      <c r="D18" s="429"/>
      <c r="E18" s="428"/>
    </row>
    <row r="19" spans="1:6" x14ac:dyDescent="0.25">
      <c r="B19" s="255">
        <f>Jurnal!C22</f>
        <v>-30000</v>
      </c>
      <c r="C19" s="34" t="s">
        <v>1285</v>
      </c>
      <c r="D19" s="429"/>
      <c r="E19" s="428"/>
    </row>
    <row r="20" spans="1:6" x14ac:dyDescent="0.25">
      <c r="B20" s="255">
        <f>Jurnal!C23</f>
        <v>-55000</v>
      </c>
      <c r="C20" s="34" t="s">
        <v>1335</v>
      </c>
      <c r="D20" s="429"/>
      <c r="E20" s="428"/>
    </row>
    <row r="21" spans="1:6" x14ac:dyDescent="0.25">
      <c r="B21" s="255">
        <f>Jurnal!C24</f>
        <v>0</v>
      </c>
      <c r="C21" s="34" t="s">
        <v>1181</v>
      </c>
      <c r="D21" s="429"/>
      <c r="E21" s="428"/>
      <c r="F21" s="350"/>
    </row>
    <row r="22" spans="1:6" x14ac:dyDescent="0.25">
      <c r="A22" t="s">
        <v>1344</v>
      </c>
      <c r="B22" s="353">
        <f>Jurnal!C26</f>
        <v>4600000</v>
      </c>
      <c r="C22" s="57" t="s">
        <v>1166</v>
      </c>
      <c r="D22" s="429">
        <f>SUM(B22:B23)</f>
        <v>64910000</v>
      </c>
      <c r="E22" s="428" t="s">
        <v>67</v>
      </c>
    </row>
    <row r="23" spans="1:6" x14ac:dyDescent="0.25">
      <c r="B23" s="255">
        <f>Jurnal!C27</f>
        <v>60310000</v>
      </c>
      <c r="C23" s="57" t="s">
        <v>11</v>
      </c>
      <c r="D23" s="429"/>
      <c r="E23" s="428"/>
    </row>
    <row r="24" spans="1:6" x14ac:dyDescent="0.25">
      <c r="A24" t="s">
        <v>1345</v>
      </c>
      <c r="B24" s="353">
        <f>Jurnal!C97</f>
        <v>47400000</v>
      </c>
      <c r="C24" s="34" t="s">
        <v>1166</v>
      </c>
      <c r="D24" s="255">
        <f>B24</f>
        <v>47400000</v>
      </c>
      <c r="E24" s="34" t="s">
        <v>1347</v>
      </c>
    </row>
    <row r="25" spans="1:6" x14ac:dyDescent="0.25">
      <c r="A25" t="s">
        <v>1346</v>
      </c>
      <c r="B25" s="255">
        <f>Jurnal!C98</f>
        <v>9179404</v>
      </c>
      <c r="C25" s="34" t="s">
        <v>1347</v>
      </c>
      <c r="D25" s="255">
        <f>B25</f>
        <v>9179404</v>
      </c>
      <c r="E25" s="34" t="s">
        <v>1166</v>
      </c>
    </row>
    <row r="26" spans="1:6" x14ac:dyDescent="0.25">
      <c r="A26" t="s">
        <v>1346</v>
      </c>
      <c r="B26" s="255">
        <f>Jurnal!C99</f>
        <v>6208187</v>
      </c>
      <c r="C26" s="359" t="s">
        <v>1347</v>
      </c>
      <c r="D26" s="255">
        <f>Jurnal!C99</f>
        <v>6208187</v>
      </c>
      <c r="E26" s="359" t="s">
        <v>206</v>
      </c>
    </row>
    <row r="27" spans="1:6" x14ac:dyDescent="0.25">
      <c r="A27" t="s">
        <v>1348</v>
      </c>
      <c r="B27" s="255">
        <f>Jurnal!C100</f>
        <v>21181830</v>
      </c>
      <c r="C27" s="57" t="s">
        <v>1349</v>
      </c>
      <c r="D27" s="255">
        <f>B27</f>
        <v>21181830</v>
      </c>
      <c r="E27" s="57" t="s">
        <v>1166</v>
      </c>
    </row>
    <row r="28" spans="1:6" ht="7.5" customHeight="1" x14ac:dyDescent="0.25"/>
    <row r="29" spans="1:6" x14ac:dyDescent="0.25">
      <c r="A29" t="s">
        <v>1350</v>
      </c>
      <c r="B29" s="255">
        <f>Jurnal!C30</f>
        <v>1280000</v>
      </c>
      <c r="C29" s="57" t="s">
        <v>1352</v>
      </c>
      <c r="D29" s="255">
        <f>B29</f>
        <v>1280000</v>
      </c>
      <c r="E29" s="428" t="s">
        <v>1166</v>
      </c>
    </row>
    <row r="30" spans="1:6" x14ac:dyDescent="0.25">
      <c r="A30" t="s">
        <v>1351</v>
      </c>
      <c r="B30" s="255">
        <f>SUM(Jurnal!C31:C36)</f>
        <v>15274501</v>
      </c>
      <c r="C30" s="57" t="s">
        <v>1353</v>
      </c>
      <c r="D30" s="255">
        <f>B30</f>
        <v>15274501</v>
      </c>
      <c r="E30" s="428"/>
    </row>
    <row r="31" spans="1:6" x14ac:dyDescent="0.25">
      <c r="A31" t="s">
        <v>1358</v>
      </c>
      <c r="B31" s="429">
        <f>SUM(D31:D38)</f>
        <v>73769074</v>
      </c>
      <c r="C31" s="428" t="s">
        <v>1358</v>
      </c>
      <c r="D31" s="255">
        <f>Jurnal!C39</f>
        <v>64512917</v>
      </c>
      <c r="E31" s="57" t="s">
        <v>1285</v>
      </c>
    </row>
    <row r="32" spans="1:6" x14ac:dyDescent="0.25">
      <c r="B32" s="429"/>
      <c r="C32" s="428"/>
      <c r="D32" s="255">
        <f>Jurnal!C41+Jurnal!C42</f>
        <v>6116157</v>
      </c>
      <c r="E32" s="57" t="s">
        <v>1166</v>
      </c>
    </row>
    <row r="33" spans="1:5" x14ac:dyDescent="0.25">
      <c r="B33" s="429"/>
      <c r="C33" s="428"/>
      <c r="E33" s="57" t="s">
        <v>11</v>
      </c>
    </row>
    <row r="34" spans="1:5" x14ac:dyDescent="0.25">
      <c r="B34" s="429"/>
      <c r="C34" s="428"/>
      <c r="D34" s="255">
        <f>Jurnal!C40</f>
        <v>3140000</v>
      </c>
      <c r="E34" s="57" t="s">
        <v>1354</v>
      </c>
    </row>
    <row r="35" spans="1:5" x14ac:dyDescent="0.25">
      <c r="B35" s="429"/>
      <c r="C35" s="428"/>
      <c r="E35" s="57" t="s">
        <v>1355</v>
      </c>
    </row>
    <row r="36" spans="1:5" x14ac:dyDescent="0.25">
      <c r="B36" s="429"/>
      <c r="C36" s="428"/>
      <c r="E36" s="57" t="s">
        <v>1295</v>
      </c>
    </row>
    <row r="37" spans="1:5" x14ac:dyDescent="0.25">
      <c r="B37" s="429"/>
      <c r="C37" s="428"/>
      <c r="E37" s="57" t="s">
        <v>1356</v>
      </c>
    </row>
    <row r="38" spans="1:5" x14ac:dyDescent="0.25">
      <c r="B38" s="429"/>
      <c r="C38" s="428"/>
      <c r="E38" s="57" t="s">
        <v>1357</v>
      </c>
    </row>
    <row r="39" spans="1:5" x14ac:dyDescent="0.25">
      <c r="A39" t="s">
        <v>1198</v>
      </c>
      <c r="B39" s="429">
        <f>SUM(D39:D40)</f>
        <v>8259800</v>
      </c>
      <c r="C39" s="428" t="s">
        <v>1359</v>
      </c>
      <c r="E39" s="57" t="s">
        <v>11</v>
      </c>
    </row>
    <row r="40" spans="1:5" x14ac:dyDescent="0.25">
      <c r="B40" s="429"/>
      <c r="C40" s="428"/>
      <c r="D40" s="255">
        <f>Jurnal!C54+Jurnal!C64+Jurnal!C65+Jurnal!C66</f>
        <v>8259800</v>
      </c>
      <c r="E40" s="57" t="s">
        <v>1166</v>
      </c>
    </row>
    <row r="41" spans="1:5" x14ac:dyDescent="0.25">
      <c r="A41" t="s">
        <v>1199</v>
      </c>
      <c r="B41" s="255">
        <f>Jurnal!C55</f>
        <v>85252900</v>
      </c>
      <c r="C41" s="57" t="str">
        <f>A41</f>
        <v>Biaya FnB</v>
      </c>
      <c r="D41" s="354">
        <f>SUM(B41:B46)</f>
        <v>148628929</v>
      </c>
      <c r="E41" s="428" t="s">
        <v>1166</v>
      </c>
    </row>
    <row r="42" spans="1:5" x14ac:dyDescent="0.25">
      <c r="A42" t="s">
        <v>1360</v>
      </c>
      <c r="B42" s="255">
        <f>Jurnal!C56</f>
        <v>5390550</v>
      </c>
      <c r="C42" s="57" t="str">
        <f t="shared" ref="C42:C46" si="0">A42</f>
        <v xml:space="preserve">Biaya HK </v>
      </c>
      <c r="D42" s="354"/>
      <c r="E42" s="428"/>
    </row>
    <row r="43" spans="1:5" x14ac:dyDescent="0.25">
      <c r="A43" t="s">
        <v>1201</v>
      </c>
      <c r="B43" s="255">
        <f>Jurnal!C57</f>
        <v>13949000</v>
      </c>
      <c r="C43" s="57" t="str">
        <f t="shared" si="0"/>
        <v>Biaya Engineering</v>
      </c>
      <c r="D43" s="354"/>
      <c r="E43" s="428"/>
    </row>
    <row r="44" spans="1:5" x14ac:dyDescent="0.25">
      <c r="A44" t="s">
        <v>1361</v>
      </c>
      <c r="B44" s="255">
        <f>Jurnal!C59+Jurnal!C60+Jurnal!C61</f>
        <v>40174376</v>
      </c>
      <c r="C44" s="57" t="str">
        <f t="shared" si="0"/>
        <v>Biaya Listrik Telpon &amp; Wifi</v>
      </c>
      <c r="D44" s="354"/>
      <c r="E44" s="428"/>
    </row>
    <row r="45" spans="1:5" x14ac:dyDescent="0.25">
      <c r="A45" t="s">
        <v>1362</v>
      </c>
      <c r="B45" s="255">
        <f>Jurnal!C62+Jurnal!C63</f>
        <v>3583303</v>
      </c>
      <c r="C45" s="57" t="str">
        <f t="shared" si="0"/>
        <v>Biaya BPJS</v>
      </c>
      <c r="D45" s="354"/>
      <c r="E45" s="428"/>
    </row>
    <row r="46" spans="1:5" x14ac:dyDescent="0.25">
      <c r="A46" t="s">
        <v>1202</v>
      </c>
      <c r="B46" s="255">
        <f>Jurnal!C58</f>
        <v>278800</v>
      </c>
      <c r="C46" s="57" t="str">
        <f t="shared" si="0"/>
        <v>Biaya Marketing</v>
      </c>
      <c r="D46" s="354"/>
      <c r="E46" s="428"/>
    </row>
    <row r="47" spans="1:5" x14ac:dyDescent="0.25">
      <c r="A47" t="s">
        <v>1363</v>
      </c>
      <c r="B47" s="351">
        <f>SUM(D47:D47)</f>
        <v>290500</v>
      </c>
      <c r="C47" s="34" t="s">
        <v>1363</v>
      </c>
      <c r="D47" s="255">
        <f>Jurnal!C67</f>
        <v>290500</v>
      </c>
      <c r="E47" s="57" t="s">
        <v>1166</v>
      </c>
    </row>
    <row r="48" spans="1:5" x14ac:dyDescent="0.25">
      <c r="A48" t="s">
        <v>1364</v>
      </c>
    </row>
    <row r="49" spans="1:5" x14ac:dyDescent="0.25">
      <c r="A49" t="s">
        <v>1365</v>
      </c>
    </row>
    <row r="50" spans="1:5" x14ac:dyDescent="0.25">
      <c r="A50" t="s">
        <v>1366</v>
      </c>
      <c r="B50" s="255">
        <f>Jurnal!C52</f>
        <v>59000</v>
      </c>
      <c r="C50" s="57" t="s">
        <v>1371</v>
      </c>
      <c r="D50" s="255">
        <f>B50</f>
        <v>59000</v>
      </c>
      <c r="E50" s="57" t="s">
        <v>1166</v>
      </c>
    </row>
    <row r="51" spans="1:5" x14ac:dyDescent="0.25">
      <c r="A51" t="s">
        <v>1367</v>
      </c>
    </row>
    <row r="52" spans="1:5" x14ac:dyDescent="0.25">
      <c r="A52" t="s">
        <v>1368</v>
      </c>
    </row>
    <row r="53" spans="1:5" x14ac:dyDescent="0.25">
      <c r="A53" t="s">
        <v>1369</v>
      </c>
    </row>
    <row r="54" spans="1:5" x14ac:dyDescent="0.25">
      <c r="A54" t="s">
        <v>1212</v>
      </c>
      <c r="B54" s="429">
        <f>SUM(D54:D55)</f>
        <v>39344000</v>
      </c>
      <c r="C54" s="428" t="s">
        <v>1372</v>
      </c>
      <c r="D54" s="255">
        <f>Jurnal!C70</f>
        <v>36244000</v>
      </c>
      <c r="E54" s="57" t="s">
        <v>1166</v>
      </c>
    </row>
    <row r="55" spans="1:5" x14ac:dyDescent="0.25">
      <c r="B55" s="429"/>
      <c r="C55" s="428"/>
      <c r="D55" s="255">
        <f>Jurnal!C71</f>
        <v>3100000</v>
      </c>
      <c r="E55" s="57" t="s">
        <v>11</v>
      </c>
    </row>
    <row r="56" spans="1:5" x14ac:dyDescent="0.25">
      <c r="A56" t="s">
        <v>1213</v>
      </c>
      <c r="B56" s="429">
        <f>SUM(D56:D57)</f>
        <v>116553700</v>
      </c>
      <c r="C56" s="428" t="s">
        <v>1374</v>
      </c>
      <c r="D56" s="255">
        <f>Jurnal!C72</f>
        <v>116553700</v>
      </c>
      <c r="E56" s="57" t="s">
        <v>1166</v>
      </c>
    </row>
    <row r="57" spans="1:5" x14ac:dyDescent="0.25">
      <c r="B57" s="429"/>
      <c r="C57" s="428"/>
      <c r="D57" s="255">
        <f>Jurnal!C73</f>
        <v>0</v>
      </c>
      <c r="E57" s="57" t="s">
        <v>11</v>
      </c>
    </row>
    <row r="58" spans="1:5" x14ac:dyDescent="0.25">
      <c r="A58" s="356" t="s">
        <v>1192</v>
      </c>
      <c r="B58" s="352">
        <f>Jurnal!C50</f>
        <v>7800000</v>
      </c>
      <c r="C58" s="357" t="s">
        <v>1304</v>
      </c>
      <c r="D58" s="358">
        <f>B58</f>
        <v>7800000</v>
      </c>
      <c r="E58" s="357" t="s">
        <v>1166</v>
      </c>
    </row>
    <row r="59" spans="1:5" x14ac:dyDescent="0.25">
      <c r="A59" t="s">
        <v>1370</v>
      </c>
      <c r="B59" s="353">
        <f>Jurnal!C75</f>
        <v>90000000</v>
      </c>
      <c r="C59" s="348" t="s">
        <v>1166</v>
      </c>
      <c r="D59" s="255">
        <f>B59</f>
        <v>90000000</v>
      </c>
      <c r="E59" s="34" t="s">
        <v>11</v>
      </c>
    </row>
    <row r="60" spans="1:5" x14ac:dyDescent="0.25">
      <c r="B60" s="255">
        <f>Jurnal!C76</f>
        <v>0</v>
      </c>
      <c r="C60" s="348" t="s">
        <v>1176</v>
      </c>
      <c r="D60" s="355">
        <f>SUM(B60:B62)</f>
        <v>32000000</v>
      </c>
      <c r="E60" s="428" t="s">
        <v>1166</v>
      </c>
    </row>
    <row r="61" spans="1:5" x14ac:dyDescent="0.25">
      <c r="B61" s="255">
        <f>Jurnal!C77</f>
        <v>30000000</v>
      </c>
      <c r="C61" s="348" t="s">
        <v>206</v>
      </c>
      <c r="D61" s="355"/>
      <c r="E61" s="428"/>
    </row>
    <row r="62" spans="1:5" x14ac:dyDescent="0.25">
      <c r="B62" s="255">
        <v>2000000</v>
      </c>
      <c r="C62" s="348" t="s">
        <v>1335</v>
      </c>
      <c r="D62" s="355"/>
      <c r="E62" s="428"/>
    </row>
    <row r="63" spans="1:5" x14ac:dyDescent="0.25">
      <c r="B63" s="255">
        <f>Jurnal!C84</f>
        <v>10000000</v>
      </c>
      <c r="C63" s="57" t="s">
        <v>1221</v>
      </c>
      <c r="D63" s="255">
        <f>B63</f>
        <v>10000000</v>
      </c>
      <c r="E63" s="57" t="s">
        <v>11</v>
      </c>
    </row>
    <row r="64" spans="1:5" x14ac:dyDescent="0.25">
      <c r="A64" t="s">
        <v>1317</v>
      </c>
      <c r="B64" s="255">
        <f>Jurnal!C102</f>
        <v>3800000</v>
      </c>
      <c r="C64" s="57" t="s">
        <v>1373</v>
      </c>
      <c r="D64" s="255">
        <f>B64</f>
        <v>3800000</v>
      </c>
      <c r="E64" s="57" t="s">
        <v>1166</v>
      </c>
    </row>
    <row r="66" spans="1:8" x14ac:dyDescent="0.25">
      <c r="A66" t="s">
        <v>1391</v>
      </c>
      <c r="B66" s="255">
        <v>385098</v>
      </c>
      <c r="C66" s="57" t="s">
        <v>1392</v>
      </c>
      <c r="D66" s="255">
        <f>B67+B66</f>
        <v>30385098</v>
      </c>
      <c r="E66" s="57" t="s">
        <v>1285</v>
      </c>
    </row>
    <row r="67" spans="1:8" x14ac:dyDescent="0.25">
      <c r="B67" s="255">
        <v>30000000</v>
      </c>
      <c r="C67" s="57" t="s">
        <v>1356</v>
      </c>
      <c r="H67" s="350"/>
    </row>
    <row r="69" spans="1:8" x14ac:dyDescent="0.25">
      <c r="B69" s="255">
        <f>SUM(B2:B64)</f>
        <v>1147837449</v>
      </c>
      <c r="C69" s="255">
        <f>SUM(C2:C64)</f>
        <v>0</v>
      </c>
      <c r="D69" s="255">
        <f>SUM(D2:D64)</f>
        <v>1147837449</v>
      </c>
    </row>
    <row r="70" spans="1:8" x14ac:dyDescent="0.25">
      <c r="C70" s="349">
        <f>B69-D69</f>
        <v>0</v>
      </c>
    </row>
    <row r="71" spans="1:8" x14ac:dyDescent="0.25">
      <c r="C71" s="57" t="s">
        <v>15</v>
      </c>
      <c r="D71" s="255">
        <f>D4+D7+B9+D11+D17+D16</f>
        <v>451898524</v>
      </c>
    </row>
    <row r="72" spans="1:8" x14ac:dyDescent="0.25">
      <c r="C72" s="57" t="s">
        <v>1379</v>
      </c>
      <c r="D72" s="255">
        <f>D29+D30</f>
        <v>16554501</v>
      </c>
    </row>
    <row r="73" spans="1:8" x14ac:dyDescent="0.25">
      <c r="C73" s="57" t="s">
        <v>1380</v>
      </c>
      <c r="D73" s="255">
        <f>SUM(B39:B47)</f>
        <v>157179229</v>
      </c>
    </row>
    <row r="75" spans="1:8" x14ac:dyDescent="0.25">
      <c r="B75" s="255">
        <f>B5+B8+B9+B16+B17+B23</f>
        <v>182117466</v>
      </c>
      <c r="C75" s="57" t="s">
        <v>11</v>
      </c>
      <c r="D75" s="255">
        <f>D55+D59+D63</f>
        <v>103100000</v>
      </c>
    </row>
    <row r="76" spans="1:8" x14ac:dyDescent="0.25">
      <c r="B76" s="255">
        <f>B4+B7+B11+B12+B22+B24+B59</f>
        <v>394879000</v>
      </c>
      <c r="C76" s="57" t="s">
        <v>1166</v>
      </c>
      <c r="D76" s="255">
        <f>D25+D27+D29+D32+D40+D41+D47+D50+D54+D56+D58+D60+D64+D30</f>
        <v>406667821</v>
      </c>
    </row>
    <row r="80" spans="1:8" x14ac:dyDescent="0.25">
      <c r="D80" s="255">
        <f>D76-[1]Neraca!$F$5</f>
        <v>0</v>
      </c>
    </row>
  </sheetData>
  <mergeCells count="23">
    <mergeCell ref="B9:B10"/>
    <mergeCell ref="D4:D6"/>
    <mergeCell ref="E4:E6"/>
    <mergeCell ref="D7:D8"/>
    <mergeCell ref="E7:E8"/>
    <mergeCell ref="C9:C10"/>
    <mergeCell ref="E29:E30"/>
    <mergeCell ref="C31:C38"/>
    <mergeCell ref="B31:B38"/>
    <mergeCell ref="D11:D15"/>
    <mergeCell ref="C11:C15"/>
    <mergeCell ref="D17:D21"/>
    <mergeCell ref="E17:E21"/>
    <mergeCell ref="D22:D23"/>
    <mergeCell ref="E22:E23"/>
    <mergeCell ref="E60:E62"/>
    <mergeCell ref="E41:E46"/>
    <mergeCell ref="C39:C40"/>
    <mergeCell ref="B39:B40"/>
    <mergeCell ref="C54:C55"/>
    <mergeCell ref="B54:B55"/>
    <mergeCell ref="C56:C57"/>
    <mergeCell ref="B56:B57"/>
  </mergeCells>
  <pageMargins left="0.70866141732283472" right="0.70866141732283472" top="0.15748031496062992" bottom="0.15748031496062992" header="0.31496062992125984" footer="0.31496062992125984"/>
  <pageSetup paperSize="9" scale="76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6" workbookViewId="0">
      <selection activeCell="B14" sqref="B14"/>
    </sheetView>
  </sheetViews>
  <sheetFormatPr defaultRowHeight="15" x14ac:dyDescent="0.25"/>
  <cols>
    <col min="1" max="1" width="32.140625" customWidth="1"/>
    <col min="2" max="2" width="15.28515625" style="255" bestFit="1" customWidth="1"/>
    <col min="4" max="4" width="11.5703125" bestFit="1" customWidth="1"/>
    <col min="5" max="5" width="14.28515625" bestFit="1" customWidth="1"/>
  </cols>
  <sheetData>
    <row r="1" spans="1:5" ht="18.75" x14ac:dyDescent="0.3">
      <c r="A1" s="243" t="s">
        <v>1264</v>
      </c>
    </row>
    <row r="2" spans="1:5" x14ac:dyDescent="0.25">
      <c r="A2" t="s">
        <v>1265</v>
      </c>
    </row>
    <row r="3" spans="1:5" x14ac:dyDescent="0.25">
      <c r="B3" s="365" t="s">
        <v>1239</v>
      </c>
    </row>
    <row r="4" spans="1:5" x14ac:dyDescent="0.25">
      <c r="A4" t="s">
        <v>66</v>
      </c>
      <c r="B4" s="255">
        <f>SUM(Jurnal!C4:C7)</f>
        <v>417498000</v>
      </c>
    </row>
    <row r="5" spans="1:5" x14ac:dyDescent="0.25">
      <c r="A5" t="s">
        <v>68</v>
      </c>
      <c r="B5" s="255">
        <f>SUM(Jurnal!C8:C10)</f>
        <v>4890000</v>
      </c>
    </row>
    <row r="6" spans="1:5" x14ac:dyDescent="0.25">
      <c r="A6" t="s">
        <v>70</v>
      </c>
      <c r="B6" s="255">
        <f>Jurnal!C11+Jurnal!C12</f>
        <v>23278750</v>
      </c>
    </row>
    <row r="7" spans="1:5" x14ac:dyDescent="0.25">
      <c r="A7" t="s">
        <v>71</v>
      </c>
      <c r="B7" s="255">
        <f>SUM(Jurnal!C13:C18)</f>
        <v>3626000</v>
      </c>
    </row>
    <row r="8" spans="1:5" x14ac:dyDescent="0.25">
      <c r="A8" t="s">
        <v>1266</v>
      </c>
      <c r="B8" s="255">
        <f>SUM(Jurnal!C20:C24)</f>
        <v>2605774</v>
      </c>
    </row>
    <row r="9" spans="1:5" ht="15.75" thickBot="1" x14ac:dyDescent="0.3">
      <c r="A9" s="330" t="s">
        <v>1267</v>
      </c>
      <c r="B9" s="331">
        <f>SUM(B4:B8)</f>
        <v>451898524</v>
      </c>
      <c r="D9" s="350"/>
    </row>
    <row r="10" spans="1:5" x14ac:dyDescent="0.25">
      <c r="A10" t="s">
        <v>1268</v>
      </c>
      <c r="B10" s="255">
        <f>Jurnal!C30</f>
        <v>1280000</v>
      </c>
    </row>
    <row r="11" spans="1:5" x14ac:dyDescent="0.25">
      <c r="A11" t="s">
        <v>1269</v>
      </c>
      <c r="B11" s="255">
        <f>SUM(Jurnal!C31:C36)</f>
        <v>15274501</v>
      </c>
      <c r="D11" s="350"/>
    </row>
    <row r="12" spans="1:5" ht="15.75" thickBot="1" x14ac:dyDescent="0.3">
      <c r="A12" s="328" t="s">
        <v>1270</v>
      </c>
      <c r="B12" s="329">
        <f>B9-B10-B11</f>
        <v>435344023</v>
      </c>
    </row>
    <row r="13" spans="1:5" ht="15.75" thickTop="1" x14ac:dyDescent="0.25"/>
    <row r="14" spans="1:5" x14ac:dyDescent="0.25">
      <c r="A14" s="370" t="s">
        <v>1271</v>
      </c>
      <c r="B14" s="367">
        <f>SUM(Jurnal!C38:C47)</f>
        <v>74154172</v>
      </c>
    </row>
    <row r="15" spans="1:5" ht="18" customHeight="1" x14ac:dyDescent="0.25">
      <c r="A15" s="366" t="s">
        <v>1198</v>
      </c>
      <c r="B15" s="367">
        <f>Jurnal!C54</f>
        <v>5826800</v>
      </c>
      <c r="D15" s="255"/>
      <c r="E15" s="255"/>
    </row>
    <row r="16" spans="1:5" x14ac:dyDescent="0.25">
      <c r="A16" s="366" t="s">
        <v>1199</v>
      </c>
      <c r="B16" s="367">
        <f>Jurnal!C55</f>
        <v>85252900</v>
      </c>
      <c r="D16" s="255"/>
      <c r="E16" s="255"/>
    </row>
    <row r="17" spans="1:5" x14ac:dyDescent="0.25">
      <c r="A17" s="366" t="s">
        <v>1200</v>
      </c>
      <c r="B17" s="367">
        <f>Jurnal!C56</f>
        <v>5390550</v>
      </c>
      <c r="D17" s="255"/>
      <c r="E17" s="255"/>
    </row>
    <row r="18" spans="1:5" x14ac:dyDescent="0.25">
      <c r="A18" s="366" t="s">
        <v>1201</v>
      </c>
      <c r="B18" s="367">
        <f>Jurnal!C57</f>
        <v>13949000</v>
      </c>
      <c r="D18" s="255"/>
      <c r="E18" s="255"/>
    </row>
    <row r="19" spans="1:5" x14ac:dyDescent="0.25">
      <c r="A19" s="366" t="s">
        <v>1202</v>
      </c>
      <c r="B19" s="367">
        <f>Jurnal!C58</f>
        <v>278800</v>
      </c>
      <c r="D19" s="255"/>
      <c r="E19" s="255"/>
    </row>
    <row r="20" spans="1:5" x14ac:dyDescent="0.25">
      <c r="A20" s="366" t="s">
        <v>1203</v>
      </c>
      <c r="B20" s="367">
        <f>Jurnal!C59</f>
        <v>39544610</v>
      </c>
      <c r="D20" s="255"/>
      <c r="E20" s="255"/>
    </row>
    <row r="21" spans="1:5" x14ac:dyDescent="0.25">
      <c r="A21" s="366" t="s">
        <v>1204</v>
      </c>
      <c r="B21" s="367">
        <f>Jurnal!C60</f>
        <v>61166</v>
      </c>
      <c r="D21" s="255"/>
      <c r="E21" s="255"/>
    </row>
    <row r="22" spans="1:5" x14ac:dyDescent="0.25">
      <c r="A22" s="366" t="s">
        <v>1205</v>
      </c>
      <c r="B22" s="367">
        <f>Jurnal!C61</f>
        <v>568600</v>
      </c>
    </row>
    <row r="23" spans="1:5" x14ac:dyDescent="0.25">
      <c r="A23" s="366" t="s">
        <v>1206</v>
      </c>
      <c r="B23" s="367">
        <f>Jurnal!C62</f>
        <v>1497800</v>
      </c>
    </row>
    <row r="24" spans="1:5" x14ac:dyDescent="0.25">
      <c r="A24" s="366" t="s">
        <v>1207</v>
      </c>
      <c r="B24" s="367">
        <f>Jurnal!C63</f>
        <v>2085503</v>
      </c>
    </row>
    <row r="25" spans="1:5" x14ac:dyDescent="0.25">
      <c r="A25" s="366" t="s">
        <v>1208</v>
      </c>
      <c r="B25" s="367">
        <f>Jurnal!C64</f>
        <v>300000</v>
      </c>
    </row>
    <row r="26" spans="1:5" x14ac:dyDescent="0.25">
      <c r="A26" s="366" t="s">
        <v>1209</v>
      </c>
      <c r="B26" s="367">
        <f>Jurnal!C65</f>
        <v>383000</v>
      </c>
    </row>
    <row r="27" spans="1:5" x14ac:dyDescent="0.25">
      <c r="A27" s="366" t="s">
        <v>1210</v>
      </c>
      <c r="B27" s="367">
        <f>Jurnal!C66</f>
        <v>1750000</v>
      </c>
    </row>
    <row r="28" spans="1:5" x14ac:dyDescent="0.25">
      <c r="A28" s="366" t="s">
        <v>1211</v>
      </c>
      <c r="B28" s="367">
        <f>Jurnal!C67</f>
        <v>290500</v>
      </c>
    </row>
    <row r="29" spans="1:5" ht="15.75" thickBot="1" x14ac:dyDescent="0.3">
      <c r="A29" s="368" t="s">
        <v>104</v>
      </c>
      <c r="B29" s="369">
        <f>SUM(B14:B28)</f>
        <v>231333401</v>
      </c>
    </row>
    <row r="30" spans="1:5" ht="15.75" thickTop="1" x14ac:dyDescent="0.25">
      <c r="A30" s="335" t="s">
        <v>1279</v>
      </c>
      <c r="B30" s="336">
        <f>B12-B29</f>
        <v>204010622</v>
      </c>
    </row>
    <row r="31" spans="1:5" x14ac:dyDescent="0.25">
      <c r="A31" s="366" t="s">
        <v>1289</v>
      </c>
      <c r="B31" s="367">
        <v>7000000</v>
      </c>
    </row>
    <row r="32" spans="1:5" x14ac:dyDescent="0.25">
      <c r="A32" s="366" t="s">
        <v>1387</v>
      </c>
      <c r="B32" s="367">
        <v>2700000</v>
      </c>
    </row>
    <row r="33" spans="1:2" x14ac:dyDescent="0.25">
      <c r="A33" s="366" t="s">
        <v>673</v>
      </c>
      <c r="B33" s="367">
        <v>2500000</v>
      </c>
    </row>
    <row r="34" spans="1:2" x14ac:dyDescent="0.25">
      <c r="A34" s="366" t="s">
        <v>674</v>
      </c>
      <c r="B34" s="367">
        <v>2300000</v>
      </c>
    </row>
    <row r="35" spans="1:2" x14ac:dyDescent="0.25">
      <c r="A35" s="366" t="s">
        <v>1390</v>
      </c>
      <c r="B35" s="367">
        <v>2800000</v>
      </c>
    </row>
    <row r="36" spans="1:2" x14ac:dyDescent="0.25">
      <c r="A36" s="364" t="s">
        <v>1389</v>
      </c>
      <c r="B36" s="336">
        <f>B30-B31-B32-B33-B34-B35</f>
        <v>186710622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opLeftCell="A49" workbookViewId="0">
      <selection activeCell="E64" sqref="E64"/>
    </sheetView>
  </sheetViews>
  <sheetFormatPr defaultRowHeight="15" x14ac:dyDescent="0.25"/>
  <cols>
    <col min="1" max="1" width="4.42578125" customWidth="1"/>
    <col min="2" max="2" width="31.140625" customWidth="1"/>
    <col min="3" max="3" width="18" style="255" bestFit="1" customWidth="1"/>
    <col min="4" max="4" width="4" customWidth="1"/>
    <col min="5" max="5" width="29.85546875" customWidth="1"/>
    <col min="6" max="6" width="18" style="255" bestFit="1" customWidth="1"/>
    <col min="8" max="8" width="14.28515625" bestFit="1" customWidth="1"/>
  </cols>
  <sheetData>
    <row r="1" spans="1:6" ht="17.25" x14ac:dyDescent="0.3">
      <c r="A1" s="337" t="s">
        <v>1320</v>
      </c>
    </row>
    <row r="2" spans="1:6" x14ac:dyDescent="0.25">
      <c r="A2" s="21"/>
    </row>
    <row r="3" spans="1:6" x14ac:dyDescent="0.25">
      <c r="A3" s="21" t="s">
        <v>1280</v>
      </c>
      <c r="E3" s="21" t="s">
        <v>1384</v>
      </c>
    </row>
    <row r="4" spans="1:6" x14ac:dyDescent="0.25">
      <c r="A4" t="s">
        <v>1281</v>
      </c>
    </row>
    <row r="5" spans="1:6" x14ac:dyDescent="0.25">
      <c r="B5" t="s">
        <v>1282</v>
      </c>
      <c r="C5" s="255">
        <v>28767081</v>
      </c>
      <c r="E5" t="s">
        <v>1283</v>
      </c>
      <c r="F5" s="255">
        <v>125015000</v>
      </c>
    </row>
    <row r="6" spans="1:6" x14ac:dyDescent="0.25">
      <c r="B6" t="s">
        <v>11</v>
      </c>
      <c r="C6" s="255">
        <v>138630446</v>
      </c>
      <c r="E6" t="s">
        <v>1284</v>
      </c>
      <c r="F6" s="255">
        <v>80901262</v>
      </c>
    </row>
    <row r="7" spans="1:6" x14ac:dyDescent="0.25">
      <c r="B7" t="s">
        <v>1285</v>
      </c>
      <c r="C7" s="255">
        <v>145227684</v>
      </c>
      <c r="E7" t="s">
        <v>1286</v>
      </c>
      <c r="F7" s="255">
        <v>90000000</v>
      </c>
    </row>
    <row r="8" spans="1:6" x14ac:dyDescent="0.25">
      <c r="B8" t="s">
        <v>1287</v>
      </c>
      <c r="C8" s="255">
        <v>767560</v>
      </c>
      <c r="E8" t="s">
        <v>1288</v>
      </c>
      <c r="F8" s="255">
        <v>526992057</v>
      </c>
    </row>
    <row r="9" spans="1:6" x14ac:dyDescent="0.25">
      <c r="B9" t="s">
        <v>1176</v>
      </c>
      <c r="C9" s="255">
        <v>10138756</v>
      </c>
      <c r="E9" t="s">
        <v>1289</v>
      </c>
      <c r="F9" s="255">
        <v>100000000</v>
      </c>
    </row>
    <row r="10" spans="1:6" x14ac:dyDescent="0.25">
      <c r="B10" t="s">
        <v>1290</v>
      </c>
      <c r="C10" s="255">
        <v>395892</v>
      </c>
      <c r="E10" t="s">
        <v>1291</v>
      </c>
      <c r="F10" s="255">
        <v>30000000</v>
      </c>
    </row>
    <row r="11" spans="1:6" x14ac:dyDescent="0.25">
      <c r="B11" t="s">
        <v>1292</v>
      </c>
      <c r="C11" s="255">
        <v>5500000</v>
      </c>
      <c r="E11" t="s">
        <v>1293</v>
      </c>
      <c r="F11" s="255">
        <v>43285000</v>
      </c>
    </row>
    <row r="12" spans="1:6" x14ac:dyDescent="0.25">
      <c r="B12" t="s">
        <v>1294</v>
      </c>
      <c r="C12" s="255">
        <v>3533067</v>
      </c>
      <c r="E12" t="s">
        <v>1295</v>
      </c>
      <c r="F12" s="255">
        <v>30000000</v>
      </c>
    </row>
    <row r="13" spans="1:6" x14ac:dyDescent="0.25">
      <c r="B13" t="s">
        <v>1296</v>
      </c>
      <c r="C13" s="255">
        <v>2000000</v>
      </c>
      <c r="E13" t="s">
        <v>1297</v>
      </c>
      <c r="F13" s="255">
        <v>106900</v>
      </c>
    </row>
    <row r="14" spans="1:6" x14ac:dyDescent="0.25">
      <c r="B14" t="s">
        <v>1298</v>
      </c>
      <c r="C14" s="255">
        <v>1000000</v>
      </c>
      <c r="E14" t="s">
        <v>1299</v>
      </c>
      <c r="F14" s="255">
        <v>10404743</v>
      </c>
    </row>
    <row r="15" spans="1:6" x14ac:dyDescent="0.25">
      <c r="B15" t="s">
        <v>1300</v>
      </c>
      <c r="C15" s="255">
        <v>1000000</v>
      </c>
      <c r="E15" t="s">
        <v>1301</v>
      </c>
      <c r="F15" s="255">
        <v>-3621941</v>
      </c>
    </row>
    <row r="16" spans="1:6" x14ac:dyDescent="0.25">
      <c r="B16" t="s">
        <v>1221</v>
      </c>
      <c r="C16" s="255">
        <v>10000000</v>
      </c>
      <c r="E16" t="s">
        <v>1377</v>
      </c>
      <c r="F16" s="255">
        <v>70460500</v>
      </c>
    </row>
    <row r="17" spans="1:8" x14ac:dyDescent="0.25">
      <c r="B17" t="s">
        <v>1302</v>
      </c>
      <c r="C17" s="255">
        <v>5339855</v>
      </c>
      <c r="E17" t="s">
        <v>1303</v>
      </c>
      <c r="F17" s="255">
        <v>30000000</v>
      </c>
    </row>
    <row r="18" spans="1:8" x14ac:dyDescent="0.25">
      <c r="B18" t="s">
        <v>1304</v>
      </c>
      <c r="C18" s="255">
        <v>114077000</v>
      </c>
      <c r="E18" t="s">
        <v>1305</v>
      </c>
      <c r="F18" s="255">
        <v>7646648000</v>
      </c>
    </row>
    <row r="19" spans="1:8" x14ac:dyDescent="0.25">
      <c r="B19" t="s">
        <v>1306</v>
      </c>
      <c r="C19" s="255">
        <v>1350000000</v>
      </c>
      <c r="E19" t="s">
        <v>1307</v>
      </c>
      <c r="F19" s="255">
        <v>1045300000</v>
      </c>
    </row>
    <row r="20" spans="1:8" x14ac:dyDescent="0.25">
      <c r="A20" t="s">
        <v>1308</v>
      </c>
      <c r="C20" s="255">
        <v>237114334</v>
      </c>
      <c r="E20" t="s">
        <v>1375</v>
      </c>
      <c r="F20" s="255">
        <v>2978321373</v>
      </c>
      <c r="H20" s="350"/>
    </row>
    <row r="21" spans="1:8" x14ac:dyDescent="0.25">
      <c r="A21" t="s">
        <v>1310</v>
      </c>
      <c r="C21" s="255">
        <v>388590999</v>
      </c>
      <c r="E21" t="s">
        <v>1315</v>
      </c>
      <c r="F21" s="255">
        <v>412328306</v>
      </c>
    </row>
    <row r="22" spans="1:8" x14ac:dyDescent="0.25">
      <c r="A22" t="s">
        <v>1213</v>
      </c>
      <c r="C22" s="255">
        <v>157807000</v>
      </c>
      <c r="E22" t="s">
        <v>1316</v>
      </c>
      <c r="F22" s="255">
        <v>1710987722</v>
      </c>
    </row>
    <row r="23" spans="1:8" x14ac:dyDescent="0.25">
      <c r="A23" t="s">
        <v>1311</v>
      </c>
      <c r="C23" s="255">
        <v>20219215</v>
      </c>
    </row>
    <row r="24" spans="1:8" x14ac:dyDescent="0.25">
      <c r="A24" t="s">
        <v>1312</v>
      </c>
      <c r="C24" s="255">
        <v>81913163</v>
      </c>
    </row>
    <row r="25" spans="1:8" x14ac:dyDescent="0.25">
      <c r="A25" t="s">
        <v>1313</v>
      </c>
      <c r="C25" s="255">
        <v>3943998</v>
      </c>
    </row>
    <row r="26" spans="1:8" x14ac:dyDescent="0.25">
      <c r="A26" t="s">
        <v>1314</v>
      </c>
      <c r="C26" s="255">
        <v>7842795074</v>
      </c>
      <c r="H26" s="350"/>
    </row>
    <row r="27" spans="1:8" x14ac:dyDescent="0.25">
      <c r="A27" t="s">
        <v>1376</v>
      </c>
      <c r="C27" s="255">
        <v>4023621373</v>
      </c>
    </row>
    <row r="28" spans="1:8" x14ac:dyDescent="0.25">
      <c r="A28" t="s">
        <v>1317</v>
      </c>
      <c r="C28" s="255">
        <v>354746425</v>
      </c>
    </row>
    <row r="29" spans="1:8" ht="15.75" thickBot="1" x14ac:dyDescent="0.3">
      <c r="A29" s="328" t="s">
        <v>1318</v>
      </c>
      <c r="B29" s="328"/>
      <c r="C29" s="329">
        <f>SUM(C5:C28)</f>
        <v>14927128922</v>
      </c>
      <c r="D29" s="328"/>
      <c r="E29" s="328" t="s">
        <v>1319</v>
      </c>
      <c r="F29" s="329">
        <f>SUM(F5:F28)</f>
        <v>14927128922</v>
      </c>
    </row>
    <row r="30" spans="1:8" ht="15.75" thickTop="1" x14ac:dyDescent="0.25">
      <c r="F30" s="255">
        <f>F29-C29</f>
        <v>0</v>
      </c>
    </row>
    <row r="31" spans="1:8" ht="17.25" x14ac:dyDescent="0.3">
      <c r="A31" s="337" t="s">
        <v>1322</v>
      </c>
    </row>
    <row r="33" spans="1:8" x14ac:dyDescent="0.25">
      <c r="A33" s="21" t="s">
        <v>1280</v>
      </c>
      <c r="E33" s="21" t="s">
        <v>1384</v>
      </c>
    </row>
    <row r="34" spans="1:8" x14ac:dyDescent="0.25">
      <c r="A34" t="s">
        <v>1281</v>
      </c>
      <c r="C34" s="352"/>
      <c r="F34" s="352"/>
    </row>
    <row r="35" spans="1:8" x14ac:dyDescent="0.25">
      <c r="B35" t="s">
        <v>1282</v>
      </c>
      <c r="C35" s="352">
        <f>C5+'Jur2'!B76-'Jur2'!D76</f>
        <v>16978260</v>
      </c>
      <c r="E35" t="s">
        <v>1283</v>
      </c>
      <c r="F35" s="352">
        <f>F5+'Jur2'!B22+'Jur2'!B23-'Jur2'!B6</f>
        <v>115375000</v>
      </c>
    </row>
    <row r="36" spans="1:8" x14ac:dyDescent="0.25">
      <c r="B36" t="s">
        <v>11</v>
      </c>
      <c r="C36" s="352">
        <f>C6+'Jur2'!B75-'Jur2'!D75</f>
        <v>217647912</v>
      </c>
      <c r="E36" t="s">
        <v>1284</v>
      </c>
      <c r="F36" s="352">
        <f>F6+'Jur2'!D24-'Jur2'!B25-'Jur2'!B26</f>
        <v>112913671</v>
      </c>
      <c r="H36" s="350"/>
    </row>
    <row r="37" spans="1:8" x14ac:dyDescent="0.25">
      <c r="B37" t="s">
        <v>1285</v>
      </c>
      <c r="C37" s="352">
        <f>C7+'Jur2'!B19+'Jur2'!B61-'Jur2'!D26-'Jur2'!D31-'Jur2'!D66</f>
        <v>74091482</v>
      </c>
      <c r="E37" t="s">
        <v>1286</v>
      </c>
      <c r="F37" s="352">
        <v>90000000</v>
      </c>
      <c r="H37" s="350"/>
    </row>
    <row r="38" spans="1:8" x14ac:dyDescent="0.25">
      <c r="B38" t="s">
        <v>1330</v>
      </c>
      <c r="C38" s="352">
        <f>'Jur2'!B62+'Jur2'!B20</f>
        <v>1945000</v>
      </c>
      <c r="E38" t="s">
        <v>1288</v>
      </c>
      <c r="F38" s="352">
        <v>526992057</v>
      </c>
    </row>
    <row r="39" spans="1:8" x14ac:dyDescent="0.25">
      <c r="B39" t="s">
        <v>1287</v>
      </c>
      <c r="C39" s="352">
        <v>767560</v>
      </c>
      <c r="E39" t="s">
        <v>1289</v>
      </c>
      <c r="F39" s="352">
        <f>F9+LR!B31</f>
        <v>107000000</v>
      </c>
    </row>
    <row r="40" spans="1:8" x14ac:dyDescent="0.25">
      <c r="B40" t="s">
        <v>1176</v>
      </c>
      <c r="C40" s="352">
        <f>C9+'Jur2'!B18</f>
        <v>12885814</v>
      </c>
      <c r="E40" t="s">
        <v>1291</v>
      </c>
      <c r="F40" s="352">
        <f>F10+LR!B33-'Jur2'!B67</f>
        <v>2500000</v>
      </c>
      <c r="H40" s="350"/>
    </row>
    <row r="41" spans="1:8" x14ac:dyDescent="0.25">
      <c r="B41" t="s">
        <v>1290</v>
      </c>
      <c r="C41" s="352">
        <v>395892</v>
      </c>
      <c r="E41" t="s">
        <v>1293</v>
      </c>
      <c r="F41" s="352">
        <f>F11+LR!B35</f>
        <v>46085000</v>
      </c>
    </row>
    <row r="42" spans="1:8" x14ac:dyDescent="0.25">
      <c r="B42" t="s">
        <v>1292</v>
      </c>
      <c r="C42" s="352">
        <v>5500000</v>
      </c>
      <c r="E42" t="s">
        <v>1295</v>
      </c>
      <c r="F42" s="352">
        <f>F12+LR!B34</f>
        <v>32300000</v>
      </c>
    </row>
    <row r="43" spans="1:8" x14ac:dyDescent="0.25">
      <c r="B43" t="s">
        <v>1294</v>
      </c>
      <c r="C43" s="255">
        <v>3533067</v>
      </c>
      <c r="E43" t="s">
        <v>1297</v>
      </c>
      <c r="F43" s="352">
        <v>106900</v>
      </c>
    </row>
    <row r="44" spans="1:8" x14ac:dyDescent="0.25">
      <c r="B44" t="s">
        <v>1296</v>
      </c>
      <c r="C44" s="255">
        <v>2000000</v>
      </c>
      <c r="E44" t="s">
        <v>1299</v>
      </c>
      <c r="F44" s="255">
        <v>10404743</v>
      </c>
    </row>
    <row r="45" spans="1:8" x14ac:dyDescent="0.25">
      <c r="B45" t="s">
        <v>1298</v>
      </c>
      <c r="C45" s="255">
        <v>1000000</v>
      </c>
      <c r="E45" t="s">
        <v>1301</v>
      </c>
      <c r="F45" s="255">
        <v>-3621941</v>
      </c>
    </row>
    <row r="46" spans="1:8" x14ac:dyDescent="0.25">
      <c r="B46" t="s">
        <v>1300</v>
      </c>
      <c r="C46" s="255">
        <f>C15</f>
        <v>1000000</v>
      </c>
      <c r="E46" t="s">
        <v>1377</v>
      </c>
      <c r="F46" s="255">
        <f>F16-'Jur2'!D50</f>
        <v>70401500</v>
      </c>
    </row>
    <row r="47" spans="1:8" x14ac:dyDescent="0.25">
      <c r="B47" t="s">
        <v>1221</v>
      </c>
      <c r="C47" s="255">
        <f>C16+'Jur2'!B63</f>
        <v>20000000</v>
      </c>
      <c r="E47" t="s">
        <v>1303</v>
      </c>
      <c r="F47" s="255">
        <f>F17+LR!B32</f>
        <v>32700000</v>
      </c>
    </row>
    <row r="48" spans="1:8" x14ac:dyDescent="0.25">
      <c r="B48" t="s">
        <v>1302</v>
      </c>
      <c r="C48" s="255">
        <v>5339855</v>
      </c>
      <c r="E48" t="s">
        <v>1305</v>
      </c>
      <c r="F48" s="255">
        <v>7646648000</v>
      </c>
    </row>
    <row r="49" spans="1:8" x14ac:dyDescent="0.25">
      <c r="B49" t="s">
        <v>1304</v>
      </c>
      <c r="C49" s="255">
        <f>C18+'Jur2'!B58-'Jur2'!D34</f>
        <v>118737000</v>
      </c>
      <c r="E49" t="s">
        <v>1307</v>
      </c>
      <c r="F49" s="255">
        <v>1045300000</v>
      </c>
    </row>
    <row r="50" spans="1:8" x14ac:dyDescent="0.25">
      <c r="B50" t="s">
        <v>1306</v>
      </c>
      <c r="C50" s="255">
        <v>1350000000</v>
      </c>
      <c r="E50" t="s">
        <v>1309</v>
      </c>
      <c r="F50" s="255">
        <v>2978321373</v>
      </c>
    </row>
    <row r="51" spans="1:8" x14ac:dyDescent="0.25">
      <c r="A51" t="s">
        <v>1308</v>
      </c>
      <c r="C51" s="255">
        <f>C20+'Jur2'!D54+'Jur2'!D55</f>
        <v>276458334</v>
      </c>
      <c r="E51" t="s">
        <v>1315</v>
      </c>
      <c r="F51" s="255">
        <f>F21+F22</f>
        <v>2123316028</v>
      </c>
      <c r="H51" s="350"/>
    </row>
    <row r="52" spans="1:8" x14ac:dyDescent="0.25">
      <c r="A52" t="s">
        <v>1310</v>
      </c>
      <c r="C52" s="255">
        <f>C21+'Jur2'!B27</f>
        <v>409772829</v>
      </c>
      <c r="E52" t="s">
        <v>1321</v>
      </c>
      <c r="F52" s="255">
        <f>LR!B36</f>
        <v>186710622</v>
      </c>
    </row>
    <row r="53" spans="1:8" x14ac:dyDescent="0.25">
      <c r="A53" t="s">
        <v>1213</v>
      </c>
      <c r="C53" s="255">
        <f>C22+'Jur2'!D56</f>
        <v>274360700</v>
      </c>
    </row>
    <row r="54" spans="1:8" x14ac:dyDescent="0.25">
      <c r="A54" t="s">
        <v>1311</v>
      </c>
      <c r="C54" s="255">
        <v>20219215</v>
      </c>
    </row>
    <row r="55" spans="1:8" x14ac:dyDescent="0.25">
      <c r="A55" t="s">
        <v>1312</v>
      </c>
      <c r="C55" s="255">
        <v>81913163</v>
      </c>
    </row>
    <row r="56" spans="1:8" x14ac:dyDescent="0.25">
      <c r="A56" t="s">
        <v>1313</v>
      </c>
      <c r="C56" s="255">
        <v>3943998</v>
      </c>
    </row>
    <row r="57" spans="1:8" x14ac:dyDescent="0.25">
      <c r="A57" t="s">
        <v>1314</v>
      </c>
      <c r="C57" s="255">
        <v>7842795074</v>
      </c>
    </row>
    <row r="58" spans="1:8" x14ac:dyDescent="0.25">
      <c r="A58" t="s">
        <v>1376</v>
      </c>
      <c r="C58" s="255">
        <v>4023621373</v>
      </c>
    </row>
    <row r="59" spans="1:8" x14ac:dyDescent="0.25">
      <c r="A59" t="s">
        <v>1317</v>
      </c>
      <c r="C59" s="255">
        <f>C28+'Jur2'!B64</f>
        <v>358546425</v>
      </c>
    </row>
    <row r="61" spans="1:8" ht="15.75" thickBot="1" x14ac:dyDescent="0.3">
      <c r="A61" s="328" t="s">
        <v>1318</v>
      </c>
      <c r="B61" s="328"/>
      <c r="C61" s="329">
        <f>SUM(C34:C60)</f>
        <v>15123452953</v>
      </c>
      <c r="D61" s="328"/>
      <c r="E61" s="328" t="s">
        <v>1319</v>
      </c>
      <c r="F61" s="329">
        <f>SUM(F35:F60)</f>
        <v>15123452953</v>
      </c>
    </row>
    <row r="62" spans="1:8" ht="15.75" thickTop="1" x14ac:dyDescent="0.25">
      <c r="F62" s="255">
        <f>F61-C61</f>
        <v>0</v>
      </c>
    </row>
  </sheetData>
  <pageMargins left="0.7" right="0.7" top="0.75" bottom="0.75" header="0.3" footer="0.3"/>
  <pageSetup paperSize="9" scale="80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A19" zoomScale="70" zoomScaleNormal="70" zoomScaleSheetLayoutView="110" workbookViewId="0">
      <selection activeCell="J22" sqref="J22"/>
    </sheetView>
  </sheetViews>
  <sheetFormatPr defaultRowHeight="15" x14ac:dyDescent="0.25"/>
  <cols>
    <col min="2" max="2" width="12.140625" customWidth="1"/>
    <col min="3" max="3" width="15.140625" bestFit="1" customWidth="1"/>
    <col min="4" max="4" width="19.85546875" style="45" customWidth="1"/>
    <col min="5" max="5" width="32.28515625" style="45" bestFit="1" customWidth="1"/>
    <col min="6" max="6" width="6.140625" customWidth="1"/>
    <col min="7" max="7" width="27.28515625" bestFit="1" customWidth="1"/>
    <col min="8" max="8" width="37.5703125" style="45" customWidth="1"/>
    <col min="9" max="9" width="9.85546875" customWidth="1"/>
  </cols>
  <sheetData>
    <row r="1" spans="2:8" ht="28.5" x14ac:dyDescent="0.45">
      <c r="B1" s="434" t="s">
        <v>294</v>
      </c>
      <c r="C1" s="434"/>
      <c r="D1" s="434"/>
      <c r="E1" s="434"/>
      <c r="F1" s="434"/>
      <c r="G1" s="434"/>
      <c r="H1" s="434"/>
    </row>
    <row r="2" spans="2:8" ht="18" customHeight="1" x14ac:dyDescent="0.3">
      <c r="B2" s="81"/>
      <c r="C2" s="81"/>
      <c r="D2" s="81"/>
      <c r="E2" s="81"/>
      <c r="F2" s="81"/>
      <c r="G2" s="81"/>
      <c r="H2" s="81"/>
    </row>
    <row r="3" spans="2:8" ht="19.5" x14ac:dyDescent="0.3">
      <c r="B3" s="439" t="s">
        <v>937</v>
      </c>
      <c r="C3" s="440"/>
      <c r="D3" s="441"/>
      <c r="E3" s="81"/>
      <c r="F3" s="439" t="s">
        <v>138</v>
      </c>
      <c r="G3" s="440"/>
      <c r="H3" s="441"/>
    </row>
    <row r="4" spans="2:8" x14ac:dyDescent="0.25">
      <c r="B4" s="435" t="s">
        <v>66</v>
      </c>
      <c r="C4" s="435"/>
      <c r="D4" s="52"/>
      <c r="F4" s="95">
        <v>1</v>
      </c>
      <c r="G4" s="15" t="s">
        <v>105</v>
      </c>
      <c r="H4" s="130">
        <f>KK!W408</f>
        <v>-1280000</v>
      </c>
    </row>
    <row r="5" spans="2:8" x14ac:dyDescent="0.25">
      <c r="B5" s="54"/>
      <c r="C5" s="54" t="s">
        <v>148</v>
      </c>
      <c r="D5" s="52">
        <f>Invoices!G49</f>
        <v>247613000</v>
      </c>
      <c r="E5" s="45">
        <f>SUM(D5:D8)</f>
        <v>417498000</v>
      </c>
      <c r="F5" s="95">
        <v>2</v>
      </c>
      <c r="G5" s="15" t="s">
        <v>303</v>
      </c>
      <c r="H5" s="130">
        <f>KK!K408</f>
        <v>-60000</v>
      </c>
    </row>
    <row r="6" spans="2:8" x14ac:dyDescent="0.25">
      <c r="B6" s="15"/>
      <c r="C6" s="15" t="s">
        <v>67</v>
      </c>
      <c r="D6" s="52">
        <f>Invoices!J49+Invoices!K49+Invoices!L49</f>
        <v>74550000</v>
      </c>
      <c r="F6" s="95">
        <v>3</v>
      </c>
      <c r="G6" s="15" t="s">
        <v>304</v>
      </c>
      <c r="H6" s="130">
        <f>KK!L408</f>
        <v>-432000</v>
      </c>
    </row>
    <row r="7" spans="2:8" x14ac:dyDescent="0.25">
      <c r="B7" s="15"/>
      <c r="C7" s="15" t="s">
        <v>112</v>
      </c>
      <c r="D7" s="52">
        <f>Invoices!H49</f>
        <v>95335000</v>
      </c>
      <c r="F7" s="95">
        <v>4</v>
      </c>
      <c r="G7" s="15" t="s">
        <v>305</v>
      </c>
      <c r="H7" s="131">
        <f>KK!M408</f>
        <v>0</v>
      </c>
    </row>
    <row r="8" spans="2:8" x14ac:dyDescent="0.25">
      <c r="B8" s="15"/>
      <c r="C8" s="15" t="s">
        <v>176</v>
      </c>
      <c r="D8" s="52">
        <f>Invoices!I49</f>
        <v>0</v>
      </c>
      <c r="F8" s="95">
        <v>5</v>
      </c>
      <c r="G8" s="15" t="s">
        <v>306</v>
      </c>
      <c r="H8" s="131">
        <f>KK!N408</f>
        <v>-275734</v>
      </c>
    </row>
    <row r="9" spans="2:8" x14ac:dyDescent="0.25">
      <c r="B9" s="435" t="s">
        <v>68</v>
      </c>
      <c r="C9" s="435"/>
      <c r="D9" s="52"/>
      <c r="F9" s="95">
        <v>6</v>
      </c>
      <c r="G9" s="15" t="s">
        <v>307</v>
      </c>
      <c r="H9" s="131">
        <f>KK!O408</f>
        <v>-13492500</v>
      </c>
    </row>
    <row r="10" spans="2:8" x14ac:dyDescent="0.25">
      <c r="B10" s="54"/>
      <c r="C10" s="15" t="s">
        <v>61</v>
      </c>
      <c r="D10" s="52">
        <f>Kuitansi!E163</f>
        <v>460000</v>
      </c>
      <c r="E10" s="45">
        <f>SUM(D10:D14)</f>
        <v>4890000</v>
      </c>
      <c r="F10" s="95">
        <v>7</v>
      </c>
      <c r="G10" s="15" t="s">
        <v>308</v>
      </c>
      <c r="H10" s="131">
        <f>KK!P408</f>
        <v>-1014267</v>
      </c>
    </row>
    <row r="11" spans="2:8" x14ac:dyDescent="0.25">
      <c r="B11" s="54"/>
      <c r="C11" s="54" t="s">
        <v>59</v>
      </c>
      <c r="D11" s="52">
        <f>Bills!J28</f>
        <v>2140000</v>
      </c>
      <c r="F11" s="95">
        <v>8</v>
      </c>
      <c r="G11" s="15" t="s">
        <v>232</v>
      </c>
      <c r="H11" s="132">
        <f>KK!D413+KK!D415</f>
        <v>-2305000</v>
      </c>
    </row>
    <row r="12" spans="2:8" x14ac:dyDescent="0.25">
      <c r="B12" s="54"/>
      <c r="C12" s="54" t="s">
        <v>110</v>
      </c>
      <c r="D12" s="52">
        <f>Bills!M28</f>
        <v>0</v>
      </c>
      <c r="F12" s="95">
        <v>9</v>
      </c>
      <c r="G12" s="15" t="s">
        <v>26</v>
      </c>
      <c r="H12" s="132">
        <f>KK!F408</f>
        <v>-85252900</v>
      </c>
    </row>
    <row r="13" spans="2:8" x14ac:dyDescent="0.25">
      <c r="B13" s="54"/>
      <c r="C13" s="54" t="s">
        <v>11</v>
      </c>
      <c r="D13" s="52">
        <f>Bills!N28</f>
        <v>2290000</v>
      </c>
      <c r="F13" s="95">
        <v>10</v>
      </c>
      <c r="G13" s="15" t="s">
        <v>27</v>
      </c>
      <c r="H13" s="132">
        <f>KK!G408</f>
        <v>-5390550</v>
      </c>
    </row>
    <row r="14" spans="2:8" x14ac:dyDescent="0.25">
      <c r="B14" s="54"/>
      <c r="C14" s="54" t="s">
        <v>177</v>
      </c>
      <c r="D14" s="52">
        <f>Bills!O28</f>
        <v>0</v>
      </c>
      <c r="F14" s="95">
        <v>11</v>
      </c>
      <c r="G14" s="15" t="s">
        <v>28</v>
      </c>
      <c r="H14" s="132">
        <f>KK!H408</f>
        <v>-13949000</v>
      </c>
    </row>
    <row r="15" spans="2:8" x14ac:dyDescent="0.25">
      <c r="B15" s="435" t="s">
        <v>70</v>
      </c>
      <c r="C15" s="435"/>
      <c r="D15" s="52"/>
      <c r="E15" s="45">
        <f>SUM(D16:D17)</f>
        <v>23278750</v>
      </c>
      <c r="F15" s="95">
        <v>12</v>
      </c>
      <c r="G15" s="15" t="s">
        <v>29</v>
      </c>
      <c r="H15" s="132">
        <f>KK!I408</f>
        <v>-5826800</v>
      </c>
    </row>
    <row r="16" spans="2:8" x14ac:dyDescent="0.25">
      <c r="B16" s="15"/>
      <c r="C16" s="15" t="s">
        <v>101</v>
      </c>
      <c r="D16" s="52">
        <f>Bank!H95</f>
        <v>17459550</v>
      </c>
      <c r="F16" s="95">
        <v>13</v>
      </c>
      <c r="G16" s="15" t="s">
        <v>34</v>
      </c>
      <c r="H16" s="132">
        <f>KK!J408</f>
        <v>-278800</v>
      </c>
    </row>
    <row r="17" spans="2:13" x14ac:dyDescent="0.25">
      <c r="B17" s="15"/>
      <c r="C17" s="15" t="s">
        <v>102</v>
      </c>
      <c r="D17" s="52">
        <f>Bank!G95</f>
        <v>5819200</v>
      </c>
      <c r="F17" s="95">
        <v>14</v>
      </c>
      <c r="G17" s="55" t="s">
        <v>30</v>
      </c>
      <c r="H17" s="132">
        <f>KK!AA408</f>
        <v>-1750000</v>
      </c>
    </row>
    <row r="18" spans="2:13" x14ac:dyDescent="0.25">
      <c r="B18" s="436" t="s">
        <v>71</v>
      </c>
      <c r="C18" s="436"/>
      <c r="D18" s="52"/>
      <c r="F18" s="95">
        <v>15</v>
      </c>
      <c r="G18" s="15" t="s">
        <v>33</v>
      </c>
      <c r="H18" s="132">
        <f>KK!AG408</f>
        <v>-300000</v>
      </c>
    </row>
    <row r="19" spans="2:13" x14ac:dyDescent="0.25">
      <c r="B19" s="15"/>
      <c r="C19" s="15" t="s">
        <v>35</v>
      </c>
      <c r="D19" s="52">
        <f>OOD!M11</f>
        <v>736000</v>
      </c>
      <c r="E19" s="45">
        <f>SUM(D19:D24)</f>
        <v>3626000</v>
      </c>
      <c r="F19" s="95">
        <v>16</v>
      </c>
      <c r="G19" s="15" t="s">
        <v>121</v>
      </c>
      <c r="H19" s="132">
        <f>KK!Q408</f>
        <v>-39544610</v>
      </c>
    </row>
    <row r="20" spans="2:13" x14ac:dyDescent="0.25">
      <c r="B20" s="15"/>
      <c r="C20" s="15" t="s">
        <v>962</v>
      </c>
      <c r="D20" s="52">
        <f>Bank!Q95</f>
        <v>960000</v>
      </c>
      <c r="F20" s="95">
        <v>17</v>
      </c>
      <c r="G20" s="15" t="s">
        <v>122</v>
      </c>
      <c r="H20" s="132">
        <f>KK!R408</f>
        <v>-568600</v>
      </c>
    </row>
    <row r="21" spans="2:13" x14ac:dyDescent="0.25">
      <c r="B21" s="15"/>
      <c r="C21" s="15" t="s">
        <v>41</v>
      </c>
      <c r="D21" s="52">
        <f>OOD!C33</f>
        <v>1930000</v>
      </c>
      <c r="F21" s="95">
        <v>18</v>
      </c>
      <c r="G21" s="55" t="s">
        <v>132</v>
      </c>
      <c r="H21" s="131">
        <f>KK!T408</f>
        <v>-61166</v>
      </c>
    </row>
    <row r="22" spans="2:13" x14ac:dyDescent="0.25">
      <c r="B22" s="15"/>
      <c r="C22" s="15" t="s">
        <v>42</v>
      </c>
      <c r="D22" s="52">
        <f>OOD!H26</f>
        <v>0</v>
      </c>
      <c r="F22" s="95">
        <v>19</v>
      </c>
      <c r="G22" s="15" t="s">
        <v>32</v>
      </c>
      <c r="H22" s="131">
        <f>KK!Z408</f>
        <v>-383000</v>
      </c>
    </row>
    <row r="23" spans="2:13" x14ac:dyDescent="0.25">
      <c r="B23" s="15"/>
      <c r="C23" s="15" t="s">
        <v>36</v>
      </c>
      <c r="D23" s="52">
        <f>OOD!H29</f>
        <v>0</v>
      </c>
      <c r="F23" s="95">
        <v>20</v>
      </c>
      <c r="G23" s="15" t="s">
        <v>301</v>
      </c>
      <c r="H23" s="131">
        <f>KK!X408</f>
        <v>-1497800</v>
      </c>
    </row>
    <row r="24" spans="2:13" x14ac:dyDescent="0.25">
      <c r="B24" s="15"/>
      <c r="C24" s="15" t="s">
        <v>13</v>
      </c>
      <c r="D24" s="52">
        <f>OOD!H11</f>
        <v>0</v>
      </c>
      <c r="F24" s="95">
        <v>21</v>
      </c>
      <c r="G24" s="15" t="s">
        <v>302</v>
      </c>
      <c r="H24" s="131">
        <f>KK!Y408</f>
        <v>-2085503</v>
      </c>
    </row>
    <row r="25" spans="2:13" x14ac:dyDescent="0.25">
      <c r="B25" s="444" t="s">
        <v>963</v>
      </c>
      <c r="C25" s="445"/>
      <c r="D25" s="52"/>
      <c r="F25" s="95">
        <v>22</v>
      </c>
      <c r="G25" s="15" t="s">
        <v>35</v>
      </c>
      <c r="H25" s="131">
        <f>KK!AH408</f>
        <v>-290500</v>
      </c>
      <c r="I25" s="38"/>
    </row>
    <row r="26" spans="2:13" x14ac:dyDescent="0.25">
      <c r="B26" s="15"/>
      <c r="C26" s="270" t="s">
        <v>11</v>
      </c>
      <c r="D26" s="52">
        <f>Bank!C111</f>
        <v>-56284</v>
      </c>
      <c r="E26" s="45">
        <f>SUM(D26:D29)</f>
        <v>2660774</v>
      </c>
      <c r="F26" s="95">
        <v>23</v>
      </c>
      <c r="G26" s="15" t="s">
        <v>36</v>
      </c>
      <c r="H26" s="131">
        <f>KK!AI408</f>
        <v>0</v>
      </c>
    </row>
    <row r="27" spans="2:13" x14ac:dyDescent="0.25">
      <c r="B27" s="15"/>
      <c r="C27" s="270" t="s">
        <v>1176</v>
      </c>
      <c r="D27" s="52">
        <f>Bank!C122</f>
        <v>2747058</v>
      </c>
      <c r="F27" s="95">
        <v>24</v>
      </c>
      <c r="G27" s="72" t="s">
        <v>153</v>
      </c>
      <c r="H27" s="133">
        <f>KK!V408</f>
        <v>-7800000</v>
      </c>
    </row>
    <row r="28" spans="2:13" x14ac:dyDescent="0.25">
      <c r="B28" s="15"/>
      <c r="C28" s="270" t="s">
        <v>206</v>
      </c>
      <c r="D28" s="52">
        <f>Bank!C133</f>
        <v>-30000</v>
      </c>
      <c r="F28" s="95">
        <v>25</v>
      </c>
      <c r="G28" s="72" t="s">
        <v>259</v>
      </c>
      <c r="H28" s="133">
        <f>KK!AE408</f>
        <v>-116553700</v>
      </c>
    </row>
    <row r="29" spans="2:13" x14ac:dyDescent="0.25">
      <c r="B29" s="15"/>
      <c r="C29" s="270" t="s">
        <v>1177</v>
      </c>
      <c r="D29" s="52">
        <v>0</v>
      </c>
      <c r="F29" s="95">
        <v>26</v>
      </c>
      <c r="G29" s="72" t="s">
        <v>154</v>
      </c>
      <c r="H29" s="133">
        <f>KK!AD408</f>
        <v>-36244000</v>
      </c>
    </row>
    <row r="30" spans="2:13" x14ac:dyDescent="0.25">
      <c r="B30" s="96" t="s">
        <v>103</v>
      </c>
      <c r="C30" s="13"/>
      <c r="D30" s="52">
        <f>SUM(D5:D29)</f>
        <v>451953524</v>
      </c>
      <c r="F30" s="95">
        <v>27</v>
      </c>
      <c r="G30" s="72" t="s">
        <v>155</v>
      </c>
      <c r="H30" s="133">
        <f>KK!AC408</f>
        <v>-9179404</v>
      </c>
      <c r="M30" t="s">
        <v>555</v>
      </c>
    </row>
    <row r="31" spans="2:13" x14ac:dyDescent="0.25">
      <c r="B31" s="59"/>
      <c r="C31" s="59"/>
      <c r="F31" s="95">
        <v>28</v>
      </c>
      <c r="G31" s="72" t="s">
        <v>156</v>
      </c>
      <c r="H31" s="133">
        <f>KK!AB408</f>
        <v>-21181830</v>
      </c>
    </row>
    <row r="32" spans="2:13" x14ac:dyDescent="0.25">
      <c r="F32" s="95">
        <v>29</v>
      </c>
      <c r="G32" s="72" t="s">
        <v>260</v>
      </c>
      <c r="H32" s="133">
        <f>KK!AF408</f>
        <v>-3800000</v>
      </c>
    </row>
    <row r="33" spans="4:8" x14ac:dyDescent="0.25">
      <c r="F33" s="95">
        <v>30</v>
      </c>
      <c r="G33" s="221" t="s">
        <v>675</v>
      </c>
      <c r="H33" s="222">
        <v>-7000000</v>
      </c>
    </row>
    <row r="34" spans="4:8" x14ac:dyDescent="0.25">
      <c r="F34" s="95">
        <v>31</v>
      </c>
      <c r="G34" s="221" t="s">
        <v>672</v>
      </c>
      <c r="H34" s="222">
        <v>-2700000</v>
      </c>
    </row>
    <row r="35" spans="4:8" x14ac:dyDescent="0.25">
      <c r="F35" s="95">
        <v>32</v>
      </c>
      <c r="G35" s="221" t="s">
        <v>673</v>
      </c>
      <c r="H35" s="222">
        <v>-2500000</v>
      </c>
    </row>
    <row r="36" spans="4:8" x14ac:dyDescent="0.25">
      <c r="F36" s="95">
        <v>33</v>
      </c>
      <c r="G36" s="221" t="s">
        <v>674</v>
      </c>
      <c r="H36" s="222">
        <v>-2300000</v>
      </c>
    </row>
    <row r="37" spans="4:8" x14ac:dyDescent="0.25">
      <c r="F37" s="385" t="s">
        <v>104</v>
      </c>
      <c r="G37" s="385"/>
      <c r="H37" s="52">
        <f>SUM(H4:H36)</f>
        <v>-385297664</v>
      </c>
    </row>
    <row r="39" spans="4:8" x14ac:dyDescent="0.25">
      <c r="G39" s="382" t="s">
        <v>137</v>
      </c>
      <c r="H39" s="384"/>
    </row>
    <row r="40" spans="4:8" x14ac:dyDescent="0.25">
      <c r="G40" s="437" t="s">
        <v>159</v>
      </c>
      <c r="H40" s="438"/>
    </row>
    <row r="41" spans="4:8" x14ac:dyDescent="0.25">
      <c r="G41" s="135" t="s">
        <v>96</v>
      </c>
      <c r="H41" s="134">
        <f>SUM(D45-H27-H28-H29-H30-H31-H32)</f>
        <v>261414794</v>
      </c>
    </row>
    <row r="42" spans="4:8" x14ac:dyDescent="0.25">
      <c r="G42" s="61"/>
    </row>
    <row r="43" spans="4:8" x14ac:dyDescent="0.25">
      <c r="G43" s="38"/>
    </row>
    <row r="44" spans="4:8" x14ac:dyDescent="0.25">
      <c r="D44" s="442" t="s">
        <v>140</v>
      </c>
      <c r="E44" s="443"/>
    </row>
    <row r="45" spans="4:8" x14ac:dyDescent="0.25">
      <c r="D45" s="430">
        <f>D30+H37</f>
        <v>66655860</v>
      </c>
      <c r="E45" s="431"/>
    </row>
    <row r="46" spans="4:8" x14ac:dyDescent="0.25">
      <c r="D46" s="432"/>
      <c r="E46" s="433"/>
    </row>
  </sheetData>
  <mergeCells count="13">
    <mergeCell ref="D45:E46"/>
    <mergeCell ref="B1:H1"/>
    <mergeCell ref="B4:C4"/>
    <mergeCell ref="B9:C9"/>
    <mergeCell ref="B15:C15"/>
    <mergeCell ref="B18:C18"/>
    <mergeCell ref="G39:H39"/>
    <mergeCell ref="G40:H40"/>
    <mergeCell ref="B3:D3"/>
    <mergeCell ref="F37:G37"/>
    <mergeCell ref="F3:H3"/>
    <mergeCell ref="D44:E44"/>
    <mergeCell ref="B25:C25"/>
  </mergeCells>
  <pageMargins left="0" right="0" top="0" bottom="0" header="0" footer="0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1"/>
  <sheetViews>
    <sheetView zoomScale="80" zoomScaleNormal="80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1" max="1" width="10.140625" bestFit="1" customWidth="1"/>
    <col min="2" max="2" width="61.7109375" customWidth="1"/>
    <col min="3" max="3" width="18.7109375" style="31" bestFit="1" customWidth="1"/>
    <col min="4" max="4" width="23.85546875" customWidth="1"/>
    <col min="5" max="5" width="14.42578125" customWidth="1"/>
    <col min="6" max="6" width="15" bestFit="1" customWidth="1"/>
    <col min="7" max="7" width="12.28515625" customWidth="1"/>
    <col min="8" max="8" width="13.140625" bestFit="1" customWidth="1"/>
    <col min="9" max="9" width="13.28515625" bestFit="1" customWidth="1"/>
    <col min="10" max="10" width="13.140625" bestFit="1" customWidth="1"/>
    <col min="11" max="11" width="13.140625" customWidth="1"/>
    <col min="12" max="12" width="11.5703125" bestFit="1" customWidth="1"/>
    <col min="13" max="14" width="11.5703125" customWidth="1"/>
    <col min="15" max="15" width="15.7109375" customWidth="1"/>
    <col min="16" max="17" width="14" bestFit="1" customWidth="1"/>
    <col min="18" max="18" width="11.5703125" bestFit="1" customWidth="1"/>
    <col min="19" max="19" width="11.140625" bestFit="1" customWidth="1"/>
    <col min="20" max="20" width="10.5703125" bestFit="1" customWidth="1"/>
    <col min="21" max="21" width="10.5703125" customWidth="1"/>
    <col min="22" max="22" width="12.28515625" customWidth="1"/>
    <col min="23" max="23" width="11.5703125" bestFit="1" customWidth="1"/>
    <col min="24" max="24" width="11.5703125" customWidth="1"/>
    <col min="25" max="25" width="16.7109375" customWidth="1"/>
    <col min="26" max="26" width="11.140625" bestFit="1" customWidth="1"/>
    <col min="27" max="27" width="14.5703125" bestFit="1" customWidth="1"/>
    <col min="28" max="28" width="14.85546875" customWidth="1"/>
    <col min="29" max="29" width="12.140625" bestFit="1" customWidth="1"/>
    <col min="30" max="30" width="13.7109375" customWidth="1"/>
    <col min="31" max="31" width="14.85546875" customWidth="1"/>
    <col min="32" max="32" width="11.5703125" customWidth="1"/>
    <col min="33" max="33" width="10.5703125" bestFit="1" customWidth="1"/>
    <col min="34" max="34" width="10.85546875" customWidth="1"/>
    <col min="36" max="36" width="10.42578125" bestFit="1" customWidth="1"/>
  </cols>
  <sheetData>
    <row r="1" spans="1:36" s="25" customFormat="1" ht="45" x14ac:dyDescent="0.25">
      <c r="A1" s="23" t="s">
        <v>38</v>
      </c>
      <c r="B1" s="43" t="s">
        <v>5</v>
      </c>
      <c r="C1" s="1" t="s">
        <v>6</v>
      </c>
      <c r="D1" s="44" t="s">
        <v>39</v>
      </c>
      <c r="E1" s="41" t="s">
        <v>25</v>
      </c>
      <c r="F1" s="41" t="s">
        <v>26</v>
      </c>
      <c r="G1" s="41" t="s">
        <v>27</v>
      </c>
      <c r="H1" s="41" t="s">
        <v>28</v>
      </c>
      <c r="I1" s="41" t="s">
        <v>29</v>
      </c>
      <c r="J1" s="41" t="s">
        <v>34</v>
      </c>
      <c r="K1" s="24" t="s">
        <v>303</v>
      </c>
      <c r="L1" s="24" t="s">
        <v>304</v>
      </c>
      <c r="M1" s="24" t="s">
        <v>305</v>
      </c>
      <c r="N1" s="24" t="s">
        <v>306</v>
      </c>
      <c r="O1" s="24" t="s">
        <v>307</v>
      </c>
      <c r="P1" s="24" t="s">
        <v>308</v>
      </c>
      <c r="Q1" s="24" t="s">
        <v>127</v>
      </c>
      <c r="R1" s="24" t="s">
        <v>128</v>
      </c>
      <c r="S1" s="24" t="s">
        <v>123</v>
      </c>
      <c r="T1" s="24" t="s">
        <v>129</v>
      </c>
      <c r="U1" s="24" t="s">
        <v>222</v>
      </c>
      <c r="V1" s="24" t="s">
        <v>153</v>
      </c>
      <c r="W1" s="24" t="s">
        <v>130</v>
      </c>
      <c r="X1" s="24" t="s">
        <v>301</v>
      </c>
      <c r="Y1" s="24" t="s">
        <v>302</v>
      </c>
      <c r="Z1" s="41" t="s">
        <v>32</v>
      </c>
      <c r="AA1" s="41" t="s">
        <v>30</v>
      </c>
      <c r="AB1" s="24" t="s">
        <v>156</v>
      </c>
      <c r="AC1" s="41" t="s">
        <v>155</v>
      </c>
      <c r="AD1" s="24" t="s">
        <v>154</v>
      </c>
      <c r="AE1" s="24" t="s">
        <v>255</v>
      </c>
      <c r="AF1" s="24" t="s">
        <v>253</v>
      </c>
      <c r="AG1" s="41" t="s">
        <v>131</v>
      </c>
      <c r="AH1" s="41" t="s">
        <v>35</v>
      </c>
      <c r="AI1" s="41" t="s">
        <v>36</v>
      </c>
      <c r="AJ1" s="41" t="s">
        <v>40</v>
      </c>
    </row>
    <row r="2" spans="1:36" s="99" customFormat="1" x14ac:dyDescent="0.25">
      <c r="A2" s="100">
        <v>45292</v>
      </c>
      <c r="B2" s="51" t="s">
        <v>474</v>
      </c>
      <c r="C2" s="104">
        <v>-140000</v>
      </c>
      <c r="D2" s="167" t="s">
        <v>29</v>
      </c>
      <c r="E2" s="94"/>
      <c r="F2" s="94"/>
      <c r="G2" s="94"/>
      <c r="H2" s="94"/>
      <c r="I2" s="94">
        <f>C2</f>
        <v>-140000</v>
      </c>
      <c r="J2" s="94"/>
      <c r="K2" s="94"/>
      <c r="L2" s="94"/>
      <c r="M2" s="94"/>
      <c r="N2" s="94"/>
      <c r="O2" s="94"/>
      <c r="P2" s="98"/>
      <c r="Q2" s="98"/>
      <c r="R2" s="98"/>
      <c r="S2" s="98"/>
      <c r="T2" s="98"/>
      <c r="U2" s="98"/>
      <c r="V2" s="98"/>
      <c r="W2" s="98"/>
      <c r="X2" s="98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36" s="99" customFormat="1" x14ac:dyDescent="0.25">
      <c r="A3" s="100">
        <v>45292</v>
      </c>
      <c r="B3" s="51" t="s">
        <v>475</v>
      </c>
      <c r="C3" s="104">
        <v>-209000</v>
      </c>
      <c r="D3" s="167" t="s">
        <v>26</v>
      </c>
      <c r="E3" s="94"/>
      <c r="F3" s="94">
        <f>C3</f>
        <v>-209000</v>
      </c>
      <c r="G3" s="94"/>
      <c r="H3" s="94"/>
      <c r="I3" s="94"/>
      <c r="J3" s="94"/>
      <c r="K3" s="94"/>
      <c r="L3" s="94"/>
      <c r="M3" s="94"/>
      <c r="N3" s="94"/>
      <c r="O3" s="94"/>
      <c r="P3" s="98"/>
      <c r="Q3" s="98"/>
      <c r="R3" s="98"/>
      <c r="S3" s="98"/>
      <c r="T3" s="98"/>
      <c r="U3" s="98"/>
      <c r="V3" s="98"/>
      <c r="W3" s="98"/>
      <c r="X3" s="98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</row>
    <row r="4" spans="1:36" s="99" customFormat="1" x14ac:dyDescent="0.25">
      <c r="A4" s="100">
        <v>45292</v>
      </c>
      <c r="B4" s="51" t="s">
        <v>477</v>
      </c>
      <c r="C4" s="104">
        <v>-874088</v>
      </c>
      <c r="D4" s="167" t="s">
        <v>25</v>
      </c>
      <c r="E4" s="94">
        <f>C4</f>
        <v>-874088</v>
      </c>
      <c r="F4" s="94"/>
      <c r="G4" s="94"/>
      <c r="H4" s="94"/>
      <c r="I4" s="94"/>
      <c r="J4" s="94"/>
      <c r="K4" s="94"/>
      <c r="L4" s="94"/>
      <c r="M4" s="94"/>
      <c r="N4" s="94"/>
      <c r="O4" s="94"/>
      <c r="P4" s="98"/>
      <c r="Q4" s="98"/>
      <c r="R4" s="98"/>
      <c r="S4" s="98"/>
      <c r="T4" s="98"/>
      <c r="U4" s="98"/>
      <c r="V4" s="98"/>
      <c r="W4" s="98"/>
      <c r="X4" s="98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</row>
    <row r="5" spans="1:36" s="99" customFormat="1" x14ac:dyDescent="0.25">
      <c r="A5" s="100">
        <v>45292</v>
      </c>
      <c r="B5" s="51" t="s">
        <v>478</v>
      </c>
      <c r="C5" s="104">
        <v>-1908459</v>
      </c>
      <c r="D5" s="167" t="s">
        <v>25</v>
      </c>
      <c r="E5" s="94">
        <f>C5</f>
        <v>-1908459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8"/>
      <c r="Q5" s="98"/>
      <c r="R5" s="98"/>
      <c r="S5" s="98"/>
      <c r="T5" s="98"/>
      <c r="U5" s="98"/>
      <c r="V5" s="98"/>
      <c r="W5" s="98"/>
      <c r="X5" s="98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</row>
    <row r="6" spans="1:36" s="99" customFormat="1" x14ac:dyDescent="0.25">
      <c r="A6" s="100">
        <v>45292</v>
      </c>
      <c r="B6" s="51" t="s">
        <v>479</v>
      </c>
      <c r="C6" s="104">
        <v>-1028610</v>
      </c>
      <c r="D6" s="167" t="s">
        <v>25</v>
      </c>
      <c r="E6" s="94">
        <f>C6</f>
        <v>-1028610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8"/>
      <c r="Q6" s="98"/>
      <c r="R6" s="98"/>
      <c r="S6" s="98"/>
      <c r="T6" s="98"/>
      <c r="U6" s="98"/>
      <c r="V6" s="98"/>
      <c r="W6" s="98"/>
      <c r="X6" s="98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</row>
    <row r="7" spans="1:36" s="99" customFormat="1" x14ac:dyDescent="0.25">
      <c r="A7" s="100">
        <v>45292</v>
      </c>
      <c r="B7" s="178" t="s">
        <v>166</v>
      </c>
      <c r="C7" s="104">
        <v>-11000</v>
      </c>
      <c r="D7" s="167" t="s">
        <v>29</v>
      </c>
      <c r="E7" s="94"/>
      <c r="F7" s="94"/>
      <c r="G7" s="94"/>
      <c r="H7" s="94"/>
      <c r="I7" s="94">
        <f>C7</f>
        <v>-11000</v>
      </c>
      <c r="J7" s="94"/>
      <c r="K7" s="94"/>
      <c r="L7" s="94"/>
      <c r="M7" s="94"/>
      <c r="N7" s="94"/>
      <c r="O7" s="94"/>
      <c r="P7" s="98"/>
      <c r="Q7" s="98"/>
      <c r="R7" s="98"/>
      <c r="S7" s="98"/>
      <c r="T7" s="98"/>
      <c r="U7" s="98"/>
      <c r="V7" s="98"/>
      <c r="W7" s="98"/>
      <c r="X7" s="98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</row>
    <row r="8" spans="1:36" s="99" customFormat="1" x14ac:dyDescent="0.25">
      <c r="A8" s="100">
        <v>45292</v>
      </c>
      <c r="B8" s="51" t="s">
        <v>480</v>
      </c>
      <c r="C8" s="104">
        <v>-65000</v>
      </c>
      <c r="D8" s="167" t="s">
        <v>25</v>
      </c>
      <c r="E8" s="94">
        <f>C8</f>
        <v>-65000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8"/>
      <c r="Q8" s="98"/>
      <c r="R8" s="98"/>
      <c r="S8" s="98"/>
      <c r="T8" s="98"/>
      <c r="U8" s="98"/>
      <c r="V8" s="98"/>
      <c r="W8" s="98"/>
      <c r="X8" s="98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</row>
    <row r="9" spans="1:36" s="99" customFormat="1" x14ac:dyDescent="0.25">
      <c r="A9" s="100">
        <v>45292</v>
      </c>
      <c r="B9" s="51" t="s">
        <v>461</v>
      </c>
      <c r="C9" s="104">
        <v>-202000</v>
      </c>
      <c r="D9" s="167" t="s">
        <v>26</v>
      </c>
      <c r="E9" s="94"/>
      <c r="F9" s="94">
        <f>C9</f>
        <v>-202000</v>
      </c>
      <c r="G9" s="94"/>
      <c r="H9" s="94"/>
      <c r="I9" s="94"/>
      <c r="J9" s="94"/>
      <c r="K9" s="94"/>
      <c r="L9" s="94"/>
      <c r="M9" s="94"/>
      <c r="N9" s="94"/>
      <c r="O9" s="94"/>
      <c r="P9" s="98"/>
      <c r="Q9" s="98"/>
      <c r="R9" s="98"/>
      <c r="S9" s="98"/>
      <c r="T9" s="98"/>
      <c r="U9" s="98"/>
      <c r="V9" s="98"/>
      <c r="W9" s="98"/>
      <c r="X9" s="98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s="99" customFormat="1" x14ac:dyDescent="0.25">
      <c r="A10" s="100">
        <v>45292</v>
      </c>
      <c r="B10" s="51" t="s">
        <v>481</v>
      </c>
      <c r="C10" s="104">
        <v>-345000</v>
      </c>
      <c r="D10" s="167" t="s">
        <v>28</v>
      </c>
      <c r="E10" s="94"/>
      <c r="F10" s="94"/>
      <c r="G10" s="94"/>
      <c r="H10" s="94">
        <f>C10</f>
        <v>-345000</v>
      </c>
      <c r="I10" s="94"/>
      <c r="J10" s="94"/>
      <c r="K10" s="94"/>
      <c r="L10" s="94"/>
      <c r="M10" s="94"/>
      <c r="N10" s="94"/>
      <c r="O10" s="94"/>
      <c r="P10" s="98"/>
      <c r="Q10" s="98"/>
      <c r="R10" s="98"/>
      <c r="S10" s="98"/>
      <c r="T10" s="98"/>
      <c r="U10" s="98"/>
      <c r="V10" s="98"/>
      <c r="W10" s="98"/>
      <c r="X10" s="98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</row>
    <row r="11" spans="1:36" s="99" customFormat="1" x14ac:dyDescent="0.25">
      <c r="A11" s="100">
        <v>45292</v>
      </c>
      <c r="B11" s="51" t="s">
        <v>468</v>
      </c>
      <c r="C11" s="104">
        <v>-2740000</v>
      </c>
      <c r="D11" s="167" t="s">
        <v>255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8"/>
      <c r="Q11" s="98"/>
      <c r="R11" s="98"/>
      <c r="S11" s="98"/>
      <c r="T11" s="98"/>
      <c r="U11" s="98"/>
      <c r="V11" s="98"/>
      <c r="W11" s="98"/>
      <c r="X11" s="98"/>
      <c r="Y11" s="94"/>
      <c r="Z11" s="94"/>
      <c r="AA11" s="94"/>
      <c r="AB11" s="94"/>
      <c r="AC11" s="94"/>
      <c r="AD11" s="94"/>
      <c r="AE11" s="94">
        <f>C11</f>
        <v>-2740000</v>
      </c>
      <c r="AF11" s="94"/>
      <c r="AG11" s="94"/>
      <c r="AH11" s="94"/>
      <c r="AI11" s="94"/>
      <c r="AJ11" s="94"/>
    </row>
    <row r="12" spans="1:36" s="99" customFormat="1" x14ac:dyDescent="0.25">
      <c r="A12" s="100">
        <v>45292</v>
      </c>
      <c r="B12" s="51" t="s">
        <v>483</v>
      </c>
      <c r="C12" s="104">
        <v>0</v>
      </c>
      <c r="D12" s="167" t="str">
        <f>AD1</f>
        <v>Renovasi SGH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8"/>
      <c r="Q12" s="98"/>
      <c r="R12" s="98"/>
      <c r="S12" s="98"/>
      <c r="T12" s="98"/>
      <c r="U12" s="98"/>
      <c r="V12" s="98"/>
      <c r="W12" s="98"/>
      <c r="X12" s="98"/>
      <c r="Y12" s="94"/>
      <c r="Z12" s="94"/>
      <c r="AA12" s="94"/>
      <c r="AB12" s="94"/>
      <c r="AC12" s="94"/>
      <c r="AD12" s="94">
        <f>C12</f>
        <v>0</v>
      </c>
      <c r="AE12" s="94"/>
      <c r="AF12" s="94"/>
      <c r="AG12" s="94"/>
      <c r="AH12" s="94"/>
      <c r="AI12" s="94"/>
      <c r="AJ12" s="94"/>
    </row>
    <row r="13" spans="1:36" s="99" customFormat="1" x14ac:dyDescent="0.25">
      <c r="A13" s="100">
        <v>45292</v>
      </c>
      <c r="B13" s="51" t="s">
        <v>250</v>
      </c>
      <c r="C13" s="104">
        <v>-850000</v>
      </c>
      <c r="D13" s="167" t="s">
        <v>255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8"/>
      <c r="Q13" s="98"/>
      <c r="R13" s="98"/>
      <c r="S13" s="98"/>
      <c r="T13" s="98"/>
      <c r="U13" s="98"/>
      <c r="V13" s="98"/>
      <c r="W13" s="98"/>
      <c r="X13" s="98"/>
      <c r="Y13" s="94"/>
      <c r="Z13" s="94"/>
      <c r="AA13" s="94"/>
      <c r="AB13" s="94"/>
      <c r="AC13" s="94"/>
      <c r="AD13" s="94"/>
      <c r="AE13" s="94">
        <f>C13</f>
        <v>-850000</v>
      </c>
      <c r="AF13" s="94"/>
      <c r="AG13" s="94"/>
      <c r="AH13" s="94"/>
      <c r="AI13" s="94"/>
      <c r="AJ13" s="94"/>
    </row>
    <row r="14" spans="1:36" s="99" customFormat="1" x14ac:dyDescent="0.25">
      <c r="A14" s="100">
        <v>45292</v>
      </c>
      <c r="B14" s="51" t="s">
        <v>487</v>
      </c>
      <c r="C14" s="104">
        <v>-100000</v>
      </c>
      <c r="D14" s="167" t="s">
        <v>29</v>
      </c>
      <c r="E14" s="94"/>
      <c r="F14" s="94"/>
      <c r="G14" s="94"/>
      <c r="H14" s="94"/>
      <c r="I14" s="94">
        <f>C14</f>
        <v>-100000</v>
      </c>
      <c r="J14" s="94"/>
      <c r="K14" s="94"/>
      <c r="L14" s="94"/>
      <c r="M14" s="94"/>
      <c r="N14" s="94"/>
      <c r="O14" s="94"/>
      <c r="P14" s="98"/>
      <c r="Q14" s="98"/>
      <c r="R14" s="98"/>
      <c r="S14" s="98"/>
      <c r="T14" s="98"/>
      <c r="U14" s="98"/>
      <c r="V14" s="98"/>
      <c r="W14" s="98"/>
      <c r="X14" s="98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</row>
    <row r="15" spans="1:36" s="99" customFormat="1" x14ac:dyDescent="0.25">
      <c r="A15" s="100">
        <v>45293</v>
      </c>
      <c r="B15" s="51" t="s">
        <v>166</v>
      </c>
      <c r="C15" s="104">
        <v>-11000</v>
      </c>
      <c r="D15" s="167" t="s">
        <v>29</v>
      </c>
      <c r="E15" s="94"/>
      <c r="F15" s="94"/>
      <c r="G15" s="94"/>
      <c r="H15" s="94"/>
      <c r="I15" s="94">
        <f>C15</f>
        <v>-11000</v>
      </c>
      <c r="J15" s="94"/>
      <c r="K15" s="94"/>
      <c r="L15" s="94"/>
      <c r="M15" s="94"/>
      <c r="N15" s="94"/>
      <c r="O15" s="94"/>
      <c r="P15" s="98"/>
      <c r="Q15" s="98"/>
      <c r="R15" s="98"/>
      <c r="S15" s="98"/>
      <c r="T15" s="98"/>
      <c r="U15" s="98"/>
      <c r="V15" s="98"/>
      <c r="W15" s="98"/>
      <c r="X15" s="98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</row>
    <row r="16" spans="1:36" s="99" customFormat="1" x14ac:dyDescent="0.25">
      <c r="A16" s="100">
        <v>45293</v>
      </c>
      <c r="B16" s="51" t="s">
        <v>464</v>
      </c>
      <c r="C16" s="104">
        <v>-407000</v>
      </c>
      <c r="D16" s="167" t="s">
        <v>26</v>
      </c>
      <c r="E16" s="94"/>
      <c r="F16" s="94">
        <f>C16</f>
        <v>-407000</v>
      </c>
      <c r="G16" s="94"/>
      <c r="H16" s="94"/>
      <c r="I16" s="94"/>
      <c r="J16" s="94"/>
      <c r="K16" s="94"/>
      <c r="L16" s="94"/>
      <c r="M16" s="94"/>
      <c r="N16" s="94"/>
      <c r="O16" s="94"/>
      <c r="P16" s="98"/>
      <c r="Q16" s="98"/>
      <c r="R16" s="98"/>
      <c r="S16" s="98"/>
      <c r="T16" s="98"/>
      <c r="U16" s="98"/>
      <c r="V16" s="98"/>
      <c r="W16" s="98"/>
      <c r="X16" s="98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</row>
    <row r="17" spans="1:36" s="99" customFormat="1" x14ac:dyDescent="0.25">
      <c r="A17" s="100">
        <v>45293</v>
      </c>
      <c r="B17" s="51" t="s">
        <v>494</v>
      </c>
      <c r="C17" s="104">
        <v>-17200</v>
      </c>
      <c r="D17" s="167" t="s">
        <v>26</v>
      </c>
      <c r="E17" s="94"/>
      <c r="F17" s="94">
        <f>C17</f>
        <v>-17200</v>
      </c>
      <c r="G17" s="94"/>
      <c r="H17" s="94"/>
      <c r="I17" s="94"/>
      <c r="J17" s="94"/>
      <c r="K17" s="94"/>
      <c r="L17" s="94"/>
      <c r="M17" s="94"/>
      <c r="N17" s="94"/>
      <c r="O17" s="94"/>
      <c r="P17" s="98"/>
      <c r="Q17" s="98"/>
      <c r="R17" s="98"/>
      <c r="S17" s="98"/>
      <c r="T17" s="98"/>
      <c r="U17" s="98"/>
      <c r="V17" s="98"/>
      <c r="W17" s="98"/>
      <c r="X17" s="98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s="99" customFormat="1" x14ac:dyDescent="0.25">
      <c r="A18" s="100">
        <v>45293</v>
      </c>
      <c r="B18" s="51" t="s">
        <v>495</v>
      </c>
      <c r="C18" s="104">
        <v>-10900</v>
      </c>
      <c r="D18" s="167" t="s">
        <v>27</v>
      </c>
      <c r="E18" s="94"/>
      <c r="F18" s="94"/>
      <c r="G18" s="94">
        <f>C18</f>
        <v>-10900</v>
      </c>
      <c r="H18" s="94"/>
      <c r="I18" s="94"/>
      <c r="J18" s="94"/>
      <c r="K18" s="94"/>
      <c r="L18" s="94"/>
      <c r="M18" s="94"/>
      <c r="N18" s="94"/>
      <c r="O18" s="94"/>
      <c r="P18" s="98"/>
      <c r="Q18" s="98"/>
      <c r="R18" s="98"/>
      <c r="S18" s="98"/>
      <c r="T18" s="98"/>
      <c r="U18" s="98"/>
      <c r="V18" s="98"/>
      <c r="W18" s="98"/>
      <c r="X18" s="98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</row>
    <row r="19" spans="1:36" s="99" customFormat="1" x14ac:dyDescent="0.25">
      <c r="A19" s="100">
        <v>45293</v>
      </c>
      <c r="B19" s="178" t="s">
        <v>496</v>
      </c>
      <c r="C19" s="104">
        <v>-23000</v>
      </c>
      <c r="D19" s="167" t="s">
        <v>29</v>
      </c>
      <c r="E19" s="94"/>
      <c r="F19" s="94"/>
      <c r="G19" s="94"/>
      <c r="H19" s="94"/>
      <c r="I19" s="94">
        <f>C19</f>
        <v>-23000</v>
      </c>
      <c r="J19" s="94"/>
      <c r="K19" s="94"/>
      <c r="L19" s="94"/>
      <c r="M19" s="94"/>
      <c r="N19" s="94"/>
      <c r="O19" s="94"/>
      <c r="P19" s="98"/>
      <c r="Q19" s="98"/>
      <c r="R19" s="98"/>
      <c r="S19" s="98"/>
      <c r="T19" s="98"/>
      <c r="U19" s="98"/>
      <c r="V19" s="98"/>
      <c r="W19" s="98"/>
      <c r="X19" s="98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</row>
    <row r="20" spans="1:36" s="99" customFormat="1" x14ac:dyDescent="0.25">
      <c r="A20" s="100">
        <v>45293</v>
      </c>
      <c r="B20" s="51" t="s">
        <v>465</v>
      </c>
      <c r="C20" s="104">
        <v>-560500</v>
      </c>
      <c r="D20" s="167" t="s">
        <v>28</v>
      </c>
      <c r="E20" s="94"/>
      <c r="F20" s="94"/>
      <c r="G20" s="94"/>
      <c r="H20" s="94">
        <f>C20</f>
        <v>-560500</v>
      </c>
      <c r="I20" s="94"/>
      <c r="J20" s="94"/>
      <c r="K20" s="94"/>
      <c r="L20" s="94"/>
      <c r="M20" s="94"/>
      <c r="N20" s="94"/>
      <c r="O20" s="94"/>
      <c r="P20" s="98"/>
      <c r="Q20" s="98"/>
      <c r="R20" s="98"/>
      <c r="S20" s="98"/>
      <c r="T20" s="98"/>
      <c r="U20" s="98"/>
      <c r="V20" s="98"/>
      <c r="W20" s="98"/>
      <c r="X20" s="98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</row>
    <row r="21" spans="1:36" s="99" customFormat="1" x14ac:dyDescent="0.25">
      <c r="A21" s="100">
        <v>45293</v>
      </c>
      <c r="B21" s="51" t="s">
        <v>497</v>
      </c>
      <c r="C21" s="104">
        <v>-7000</v>
      </c>
      <c r="D21" s="167" t="s">
        <v>26</v>
      </c>
      <c r="E21" s="94"/>
      <c r="F21" s="94">
        <f>C21</f>
        <v>-7000</v>
      </c>
      <c r="G21" s="94"/>
      <c r="H21" s="94"/>
      <c r="I21" s="94"/>
      <c r="J21" s="94"/>
      <c r="K21" s="94"/>
      <c r="L21" s="94"/>
      <c r="M21" s="94"/>
      <c r="N21" s="94"/>
      <c r="O21" s="94"/>
      <c r="P21" s="98"/>
      <c r="Q21" s="98"/>
      <c r="R21" s="98"/>
      <c r="S21" s="98"/>
      <c r="T21" s="98"/>
      <c r="U21" s="98"/>
      <c r="V21" s="98"/>
      <c r="W21" s="98"/>
      <c r="X21" s="98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</row>
    <row r="22" spans="1:36" s="99" customFormat="1" x14ac:dyDescent="0.25">
      <c r="A22" s="100">
        <v>45293</v>
      </c>
      <c r="B22" s="51" t="s">
        <v>298</v>
      </c>
      <c r="C22" s="104">
        <v>-425000</v>
      </c>
      <c r="D22" s="167" t="s">
        <v>28</v>
      </c>
      <c r="E22" s="94"/>
      <c r="F22" s="94"/>
      <c r="G22" s="94"/>
      <c r="H22" s="94">
        <f>C22</f>
        <v>-425000</v>
      </c>
      <c r="I22" s="94"/>
      <c r="J22" s="94"/>
      <c r="K22" s="94"/>
      <c r="L22" s="94"/>
      <c r="M22" s="94"/>
      <c r="N22" s="94"/>
      <c r="O22" s="94"/>
      <c r="P22" s="98"/>
      <c r="Q22" s="98"/>
      <c r="R22" s="98"/>
      <c r="S22" s="98"/>
      <c r="T22" s="98"/>
      <c r="U22" s="98"/>
      <c r="V22" s="98"/>
      <c r="W22" s="98"/>
      <c r="X22" s="98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</row>
    <row r="23" spans="1:36" s="99" customFormat="1" x14ac:dyDescent="0.25">
      <c r="A23" s="100">
        <v>45293</v>
      </c>
      <c r="B23" s="51" t="s">
        <v>466</v>
      </c>
      <c r="C23" s="104">
        <v>-1300000</v>
      </c>
      <c r="D23" s="167" t="s">
        <v>255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8"/>
      <c r="Q23" s="98"/>
      <c r="R23" s="98"/>
      <c r="S23" s="98"/>
      <c r="T23" s="98"/>
      <c r="U23" s="98"/>
      <c r="V23" s="98"/>
      <c r="W23" s="98"/>
      <c r="X23" s="98"/>
      <c r="Y23" s="94"/>
      <c r="Z23" s="94"/>
      <c r="AA23" s="94"/>
      <c r="AB23" s="94"/>
      <c r="AC23" s="94"/>
      <c r="AD23" s="94"/>
      <c r="AE23" s="94">
        <f>C23</f>
        <v>-1300000</v>
      </c>
      <c r="AF23" s="94"/>
      <c r="AG23" s="94"/>
      <c r="AH23" s="94"/>
      <c r="AI23" s="94"/>
      <c r="AJ23" s="94"/>
    </row>
    <row r="24" spans="1:36" s="99" customFormat="1" x14ac:dyDescent="0.25">
      <c r="A24" s="100">
        <v>45293</v>
      </c>
      <c r="B24" s="51" t="s">
        <v>498</v>
      </c>
      <c r="C24" s="104">
        <v>-750000</v>
      </c>
      <c r="D24" s="167" t="s">
        <v>154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8"/>
      <c r="Q24" s="98"/>
      <c r="R24" s="98"/>
      <c r="S24" s="98"/>
      <c r="T24" s="98"/>
      <c r="U24" s="98"/>
      <c r="V24" s="98"/>
      <c r="W24" s="98"/>
      <c r="X24" s="98"/>
      <c r="Y24" s="94"/>
      <c r="Z24" s="94"/>
      <c r="AA24" s="94"/>
      <c r="AB24" s="94"/>
      <c r="AC24" s="94"/>
      <c r="AD24" s="94">
        <f>C24</f>
        <v>-750000</v>
      </c>
      <c r="AE24" s="94"/>
      <c r="AF24" s="94"/>
      <c r="AG24" s="94"/>
      <c r="AH24" s="94"/>
      <c r="AI24" s="94"/>
      <c r="AJ24" s="94"/>
    </row>
    <row r="25" spans="1:36" s="99" customFormat="1" x14ac:dyDescent="0.25">
      <c r="A25" s="100">
        <v>45293</v>
      </c>
      <c r="B25" s="51" t="s">
        <v>499</v>
      </c>
      <c r="C25" s="104">
        <v>-500000</v>
      </c>
      <c r="D25" s="167" t="str">
        <f>W1</f>
        <v>KOMISI &amp; LANGSUNG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8"/>
      <c r="Q25" s="98"/>
      <c r="R25" s="98"/>
      <c r="S25" s="98"/>
      <c r="T25" s="98"/>
      <c r="U25" s="98"/>
      <c r="V25" s="98"/>
      <c r="W25" s="98">
        <f>C25</f>
        <v>-500000</v>
      </c>
      <c r="X25" s="98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</row>
    <row r="26" spans="1:36" s="99" customFormat="1" x14ac:dyDescent="0.25">
      <c r="A26" s="100">
        <v>45293</v>
      </c>
      <c r="B26" s="51" t="s">
        <v>462</v>
      </c>
      <c r="C26" s="104">
        <v>-163775</v>
      </c>
      <c r="D26" s="167" t="s">
        <v>27</v>
      </c>
      <c r="E26" s="94"/>
      <c r="F26" s="94"/>
      <c r="G26" s="94">
        <f>C26</f>
        <v>-163775</v>
      </c>
      <c r="H26" s="94"/>
      <c r="I26" s="94"/>
      <c r="J26" s="94"/>
      <c r="K26" s="94"/>
      <c r="L26" s="94"/>
      <c r="M26" s="94"/>
      <c r="N26" s="94"/>
      <c r="O26" s="94"/>
      <c r="P26" s="98"/>
      <c r="Q26" s="98"/>
      <c r="R26" s="98"/>
      <c r="S26" s="98"/>
      <c r="T26" s="98"/>
      <c r="U26" s="98"/>
      <c r="V26" s="98"/>
      <c r="W26" s="98"/>
      <c r="X26" s="98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s="99" customFormat="1" x14ac:dyDescent="0.25">
      <c r="A27" s="100">
        <v>45293</v>
      </c>
      <c r="B27" s="51" t="s">
        <v>500</v>
      </c>
      <c r="C27" s="104">
        <v>-138800</v>
      </c>
      <c r="D27" s="167" t="s">
        <v>27</v>
      </c>
      <c r="E27" s="94"/>
      <c r="F27" s="94"/>
      <c r="G27" s="94">
        <f>C27</f>
        <v>-138800</v>
      </c>
      <c r="H27" s="94"/>
      <c r="I27" s="94"/>
      <c r="J27" s="94"/>
      <c r="K27" s="94"/>
      <c r="L27" s="94"/>
      <c r="M27" s="94"/>
      <c r="N27" s="94"/>
      <c r="O27" s="94"/>
      <c r="P27" s="98"/>
      <c r="Q27" s="98"/>
      <c r="R27" s="98"/>
      <c r="S27" s="98"/>
      <c r="T27" s="98"/>
      <c r="U27" s="98"/>
      <c r="V27" s="98"/>
      <c r="W27" s="98"/>
      <c r="X27" s="98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</row>
    <row r="28" spans="1:36" s="99" customFormat="1" ht="15.75" x14ac:dyDescent="0.25">
      <c r="A28" s="100">
        <v>45293</v>
      </c>
      <c r="B28" s="184" t="s">
        <v>501</v>
      </c>
      <c r="C28" s="104">
        <v>-285000</v>
      </c>
      <c r="D28" s="167" t="s">
        <v>26</v>
      </c>
      <c r="E28" s="94"/>
      <c r="F28" s="94">
        <f>C28</f>
        <v>-285000</v>
      </c>
      <c r="G28" s="94"/>
      <c r="H28" s="94"/>
      <c r="I28" s="94"/>
      <c r="J28" s="94"/>
      <c r="K28" s="94"/>
      <c r="L28" s="94"/>
      <c r="M28" s="94"/>
      <c r="N28" s="94"/>
      <c r="O28" s="94"/>
      <c r="P28" s="98"/>
      <c r="Q28" s="98"/>
      <c r="R28" s="98"/>
      <c r="S28" s="98"/>
      <c r="T28" s="98"/>
      <c r="U28" s="98"/>
      <c r="V28" s="98"/>
      <c r="W28" s="98"/>
      <c r="X28" s="98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s="99" customFormat="1" x14ac:dyDescent="0.25">
      <c r="A29" s="100">
        <v>45293</v>
      </c>
      <c r="B29" s="51" t="s">
        <v>190</v>
      </c>
      <c r="C29" s="104">
        <v>-1576000</v>
      </c>
      <c r="D29" s="167" t="s">
        <v>26</v>
      </c>
      <c r="E29" s="94"/>
      <c r="F29" s="94">
        <f>C29</f>
        <v>-1576000</v>
      </c>
      <c r="G29" s="94"/>
      <c r="H29" s="94"/>
      <c r="I29" s="94"/>
      <c r="J29" s="94"/>
      <c r="K29" s="94"/>
      <c r="L29" s="94"/>
      <c r="M29" s="94"/>
      <c r="N29" s="94"/>
      <c r="O29" s="94"/>
      <c r="P29" s="98"/>
      <c r="Q29" s="98"/>
      <c r="R29" s="98"/>
      <c r="S29" s="98"/>
      <c r="T29" s="98"/>
      <c r="U29" s="98"/>
      <c r="V29" s="98"/>
      <c r="W29" s="98"/>
      <c r="X29" s="98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</row>
    <row r="30" spans="1:36" s="99" customFormat="1" x14ac:dyDescent="0.25">
      <c r="A30" s="100">
        <v>45293</v>
      </c>
      <c r="B30" s="51" t="s">
        <v>505</v>
      </c>
      <c r="C30" s="104">
        <v>-51000</v>
      </c>
      <c r="D30" s="167" t="str">
        <f>J1</f>
        <v>Marketing</v>
      </c>
      <c r="E30" s="94"/>
      <c r="F30" s="94"/>
      <c r="G30" s="94"/>
      <c r="H30" s="94"/>
      <c r="I30" s="94"/>
      <c r="J30" s="94">
        <f>C30</f>
        <v>-51000</v>
      </c>
      <c r="K30" s="94"/>
      <c r="L30" s="94"/>
      <c r="M30" s="94"/>
      <c r="N30" s="94"/>
      <c r="O30" s="94"/>
      <c r="P30" s="98"/>
      <c r="Q30" s="98"/>
      <c r="R30" s="98"/>
      <c r="S30" s="98"/>
      <c r="T30" s="98"/>
      <c r="U30" s="98"/>
      <c r="V30" s="98"/>
      <c r="W30" s="98"/>
      <c r="X30" s="98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</row>
    <row r="31" spans="1:36" s="99" customFormat="1" x14ac:dyDescent="0.25">
      <c r="A31" s="100">
        <v>45293</v>
      </c>
      <c r="B31" s="51" t="s">
        <v>464</v>
      </c>
      <c r="C31" s="104">
        <v>-45000</v>
      </c>
      <c r="D31" s="167" t="s">
        <v>26</v>
      </c>
      <c r="E31" s="94"/>
      <c r="F31" s="94">
        <f>C31</f>
        <v>-45000</v>
      </c>
      <c r="G31" s="94"/>
      <c r="H31" s="94"/>
      <c r="I31" s="94"/>
      <c r="J31" s="94"/>
      <c r="K31" s="94"/>
      <c r="L31" s="94"/>
      <c r="M31" s="94"/>
      <c r="N31" s="94"/>
      <c r="O31" s="94"/>
      <c r="P31" s="98"/>
      <c r="Q31" s="98"/>
      <c r="R31" s="98"/>
      <c r="S31" s="98"/>
      <c r="T31" s="98"/>
      <c r="U31" s="98"/>
      <c r="V31" s="98"/>
      <c r="W31" s="98"/>
      <c r="X31" s="98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</row>
    <row r="32" spans="1:36" s="99" customFormat="1" x14ac:dyDescent="0.25">
      <c r="A32" s="100">
        <v>45294</v>
      </c>
      <c r="B32" s="51" t="s">
        <v>166</v>
      </c>
      <c r="C32" s="104">
        <v>-11000</v>
      </c>
      <c r="D32" s="167" t="s">
        <v>29</v>
      </c>
      <c r="E32" s="94"/>
      <c r="F32" s="94"/>
      <c r="G32" s="94"/>
      <c r="H32" s="94"/>
      <c r="I32" s="94">
        <f>C32</f>
        <v>-11000</v>
      </c>
      <c r="J32" s="94"/>
      <c r="K32" s="94"/>
      <c r="L32" s="94"/>
      <c r="M32" s="94"/>
      <c r="N32" s="94"/>
      <c r="O32" s="94"/>
      <c r="P32" s="98"/>
      <c r="Q32" s="98"/>
      <c r="R32" s="98"/>
      <c r="S32" s="98"/>
      <c r="T32" s="98"/>
      <c r="U32" s="98"/>
      <c r="V32" s="98"/>
      <c r="W32" s="98"/>
      <c r="X32" s="98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</row>
    <row r="33" spans="1:36" s="99" customFormat="1" x14ac:dyDescent="0.25">
      <c r="A33" s="100">
        <v>45294</v>
      </c>
      <c r="B33" s="51" t="s">
        <v>519</v>
      </c>
      <c r="C33" s="104">
        <v>-912000</v>
      </c>
      <c r="D33" s="167" t="s">
        <v>26</v>
      </c>
      <c r="E33" s="94"/>
      <c r="F33" s="94">
        <f>C33</f>
        <v>-912000</v>
      </c>
      <c r="G33" s="94"/>
      <c r="H33" s="94"/>
      <c r="I33" s="94"/>
      <c r="J33" s="94"/>
      <c r="K33" s="94"/>
      <c r="L33" s="94"/>
      <c r="M33" s="94"/>
      <c r="N33" s="94"/>
      <c r="O33" s="94"/>
      <c r="P33" s="98"/>
      <c r="Q33" s="98"/>
      <c r="R33" s="98"/>
      <c r="S33" s="98"/>
      <c r="T33" s="98"/>
      <c r="U33" s="98"/>
      <c r="V33" s="98"/>
      <c r="W33" s="98"/>
      <c r="X33" s="98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</row>
    <row r="34" spans="1:36" s="99" customFormat="1" x14ac:dyDescent="0.25">
      <c r="A34" s="100">
        <v>45294</v>
      </c>
      <c r="B34" s="51" t="s">
        <v>246</v>
      </c>
      <c r="C34" s="104">
        <v>-797500</v>
      </c>
      <c r="D34" s="167" t="s">
        <v>26</v>
      </c>
      <c r="E34" s="94"/>
      <c r="F34" s="94">
        <f>C34</f>
        <v>-797500</v>
      </c>
      <c r="G34" s="94"/>
      <c r="H34" s="94"/>
      <c r="I34" s="94"/>
      <c r="J34" s="94"/>
      <c r="K34" s="94"/>
      <c r="L34" s="94"/>
      <c r="M34" s="94"/>
      <c r="N34" s="94"/>
      <c r="O34" s="94"/>
      <c r="P34" s="98"/>
      <c r="Q34" s="98"/>
      <c r="R34" s="98"/>
      <c r="S34" s="98"/>
      <c r="T34" s="98"/>
      <c r="U34" s="98"/>
      <c r="V34" s="98"/>
      <c r="W34" s="98"/>
      <c r="X34" s="98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</row>
    <row r="35" spans="1:36" s="99" customFormat="1" x14ac:dyDescent="0.25">
      <c r="A35" s="100">
        <v>45294</v>
      </c>
      <c r="B35" s="51" t="s">
        <v>509</v>
      </c>
      <c r="C35" s="104">
        <v>-60000</v>
      </c>
      <c r="D35" s="167" t="s">
        <v>34</v>
      </c>
      <c r="E35" s="94"/>
      <c r="F35" s="94"/>
      <c r="G35" s="94"/>
      <c r="H35" s="94"/>
      <c r="I35" s="94"/>
      <c r="J35" s="94">
        <f>C35</f>
        <v>-60000</v>
      </c>
      <c r="K35" s="94"/>
      <c r="L35" s="94"/>
      <c r="M35" s="94"/>
      <c r="N35" s="94"/>
      <c r="O35" s="94"/>
      <c r="P35" s="98"/>
      <c r="Q35" s="98"/>
      <c r="R35" s="98"/>
      <c r="S35" s="98"/>
      <c r="T35" s="98"/>
      <c r="U35" s="98"/>
      <c r="V35" s="98"/>
      <c r="W35" s="98"/>
      <c r="X35" s="98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6" s="99" customFormat="1" x14ac:dyDescent="0.25">
      <c r="A36" s="100">
        <v>45294</v>
      </c>
      <c r="B36" s="51" t="s">
        <v>460</v>
      </c>
      <c r="C36" s="104">
        <v>-480000</v>
      </c>
      <c r="D36" s="167" t="s">
        <v>26</v>
      </c>
      <c r="E36" s="94"/>
      <c r="F36" s="94">
        <f>C36</f>
        <v>-480000</v>
      </c>
      <c r="G36" s="94"/>
      <c r="H36" s="94"/>
      <c r="I36" s="94"/>
      <c r="J36" s="94"/>
      <c r="K36" s="94"/>
      <c r="L36" s="94"/>
      <c r="M36" s="94"/>
      <c r="N36" s="94"/>
      <c r="O36" s="94"/>
      <c r="P36" s="98"/>
      <c r="Q36" s="98"/>
      <c r="R36" s="98"/>
      <c r="S36" s="98"/>
      <c r="T36" s="98"/>
      <c r="U36" s="98"/>
      <c r="V36" s="98"/>
      <c r="W36" s="98"/>
      <c r="X36" s="98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</row>
    <row r="37" spans="1:36" s="99" customFormat="1" x14ac:dyDescent="0.25">
      <c r="A37" s="100">
        <v>45294</v>
      </c>
      <c r="B37" s="51" t="s">
        <v>246</v>
      </c>
      <c r="C37" s="104">
        <v>-509500</v>
      </c>
      <c r="D37" s="167" t="s">
        <v>26</v>
      </c>
      <c r="E37" s="94"/>
      <c r="F37" s="94">
        <f>C37</f>
        <v>-509500</v>
      </c>
      <c r="G37" s="94"/>
      <c r="H37" s="94"/>
      <c r="I37" s="94"/>
      <c r="J37" s="94"/>
      <c r="K37" s="94"/>
      <c r="L37" s="94"/>
      <c r="M37" s="94"/>
      <c r="N37" s="94"/>
      <c r="O37" s="94"/>
      <c r="P37" s="98"/>
      <c r="Q37" s="98"/>
      <c r="R37" s="98"/>
      <c r="S37" s="98"/>
      <c r="T37" s="98"/>
      <c r="U37" s="98"/>
      <c r="V37" s="98"/>
      <c r="W37" s="98"/>
      <c r="X37" s="98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</row>
    <row r="38" spans="1:36" s="99" customFormat="1" x14ac:dyDescent="0.25">
      <c r="A38" s="100">
        <v>45294</v>
      </c>
      <c r="B38" s="51" t="s">
        <v>510</v>
      </c>
      <c r="C38" s="104">
        <v>-170000</v>
      </c>
      <c r="D38" s="167" t="s">
        <v>29</v>
      </c>
      <c r="E38" s="94"/>
      <c r="F38" s="94"/>
      <c r="G38" s="94"/>
      <c r="H38" s="94"/>
      <c r="I38" s="94">
        <f>C38</f>
        <v>-170000</v>
      </c>
      <c r="J38" s="94"/>
      <c r="K38" s="94"/>
      <c r="L38" s="94"/>
      <c r="M38" s="94"/>
      <c r="N38" s="94"/>
      <c r="O38" s="94"/>
      <c r="P38" s="98"/>
      <c r="Q38" s="98"/>
      <c r="R38" s="98"/>
      <c r="S38" s="98"/>
      <c r="T38" s="98"/>
      <c r="U38" s="98"/>
      <c r="V38" s="98"/>
      <c r="W38" s="98"/>
      <c r="X38" s="98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</row>
    <row r="39" spans="1:36" s="99" customFormat="1" x14ac:dyDescent="0.25">
      <c r="A39" s="100">
        <v>45294</v>
      </c>
      <c r="B39" s="51" t="s">
        <v>513</v>
      </c>
      <c r="C39" s="104">
        <v>-750000</v>
      </c>
      <c r="D39" s="167" t="s">
        <v>154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8"/>
      <c r="Q39" s="98"/>
      <c r="R39" s="98"/>
      <c r="S39" s="98"/>
      <c r="T39" s="98"/>
      <c r="U39" s="98"/>
      <c r="V39" s="98"/>
      <c r="W39" s="98"/>
      <c r="X39" s="98"/>
      <c r="Y39" s="94"/>
      <c r="Z39" s="94"/>
      <c r="AA39" s="94"/>
      <c r="AB39" s="94"/>
      <c r="AC39" s="94"/>
      <c r="AD39" s="94">
        <f>C39</f>
        <v>-750000</v>
      </c>
      <c r="AE39" s="94"/>
      <c r="AF39" s="94"/>
      <c r="AG39" s="94"/>
      <c r="AH39" s="94"/>
      <c r="AI39" s="94"/>
      <c r="AJ39" s="94"/>
    </row>
    <row r="40" spans="1:36" s="99" customFormat="1" x14ac:dyDescent="0.25">
      <c r="A40" s="100">
        <v>45294</v>
      </c>
      <c r="B40" s="51" t="s">
        <v>514</v>
      </c>
      <c r="C40" s="104">
        <v>-10000</v>
      </c>
      <c r="D40" s="167" t="s">
        <v>26</v>
      </c>
      <c r="E40" s="94"/>
      <c r="F40" s="94">
        <f>C40</f>
        <v>-10000</v>
      </c>
      <c r="G40" s="94"/>
      <c r="H40" s="94"/>
      <c r="I40" s="94"/>
      <c r="J40" s="94"/>
      <c r="K40" s="94"/>
      <c r="L40" s="94"/>
      <c r="M40" s="94"/>
      <c r="N40" s="94"/>
      <c r="O40" s="94"/>
      <c r="P40" s="98"/>
      <c r="Q40" s="98"/>
      <c r="R40" s="98"/>
      <c r="S40" s="98"/>
      <c r="T40" s="98"/>
      <c r="U40" s="98"/>
      <c r="V40" s="98"/>
      <c r="W40" s="98"/>
      <c r="X40" s="98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</row>
    <row r="41" spans="1:36" s="99" customFormat="1" x14ac:dyDescent="0.25">
      <c r="A41" s="100">
        <v>45294</v>
      </c>
      <c r="B41" s="51" t="s">
        <v>515</v>
      </c>
      <c r="C41" s="104">
        <v>-750000</v>
      </c>
      <c r="D41" s="167" t="s">
        <v>26</v>
      </c>
      <c r="E41" s="94"/>
      <c r="F41" s="94">
        <f>C41</f>
        <v>-750000</v>
      </c>
      <c r="G41" s="94"/>
      <c r="H41" s="94"/>
      <c r="I41" s="94"/>
      <c r="J41" s="94"/>
      <c r="K41" s="94"/>
      <c r="L41" s="94"/>
      <c r="M41" s="94"/>
      <c r="N41" s="94"/>
      <c r="O41" s="94"/>
      <c r="P41" s="98"/>
      <c r="Q41" s="98"/>
      <c r="R41" s="98"/>
      <c r="S41" s="98"/>
      <c r="T41" s="98"/>
      <c r="U41" s="98"/>
      <c r="V41" s="98"/>
      <c r="W41" s="98"/>
      <c r="X41" s="98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</row>
    <row r="42" spans="1:36" s="99" customFormat="1" x14ac:dyDescent="0.25">
      <c r="A42" s="100">
        <v>45294</v>
      </c>
      <c r="B42" s="51" t="s">
        <v>461</v>
      </c>
      <c r="C42" s="104">
        <v>-1505000</v>
      </c>
      <c r="D42" s="167" t="s">
        <v>26</v>
      </c>
      <c r="E42" s="94"/>
      <c r="F42" s="94">
        <f>C42</f>
        <v>-1505000</v>
      </c>
      <c r="G42" s="94"/>
      <c r="H42" s="94"/>
      <c r="I42" s="94"/>
      <c r="J42" s="94"/>
      <c r="K42" s="94"/>
      <c r="L42" s="94"/>
      <c r="M42" s="94"/>
      <c r="N42" s="94"/>
      <c r="O42" s="94"/>
      <c r="P42" s="98"/>
      <c r="Q42" s="98"/>
      <c r="R42" s="98"/>
      <c r="S42" s="98"/>
      <c r="T42" s="98"/>
      <c r="U42" s="98"/>
      <c r="V42" s="98"/>
      <c r="W42" s="98"/>
      <c r="X42" s="98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</row>
    <row r="43" spans="1:36" s="99" customFormat="1" x14ac:dyDescent="0.25">
      <c r="A43" s="100">
        <v>45294</v>
      </c>
      <c r="B43" s="51" t="s">
        <v>517</v>
      </c>
      <c r="C43" s="104">
        <v>-65000</v>
      </c>
      <c r="D43" s="167" t="s">
        <v>25</v>
      </c>
      <c r="E43" s="94">
        <f>C43</f>
        <v>-65000</v>
      </c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8"/>
      <c r="Q43" s="98"/>
      <c r="R43" s="98"/>
      <c r="S43" s="98"/>
      <c r="T43" s="98"/>
      <c r="U43" s="98"/>
      <c r="V43" s="98"/>
      <c r="W43" s="98"/>
      <c r="X43" s="98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s="99" customFormat="1" x14ac:dyDescent="0.25">
      <c r="A44" s="100">
        <v>45295</v>
      </c>
      <c r="B44" s="51" t="s">
        <v>166</v>
      </c>
      <c r="C44" s="104">
        <v>-11000</v>
      </c>
      <c r="D44" s="167" t="s">
        <v>29</v>
      </c>
      <c r="E44" s="94"/>
      <c r="F44" s="94"/>
      <c r="G44" s="94"/>
      <c r="H44" s="94"/>
      <c r="I44" s="94">
        <f>C44</f>
        <v>-11000</v>
      </c>
      <c r="J44" s="94"/>
      <c r="K44" s="94"/>
      <c r="L44" s="94"/>
      <c r="M44" s="94"/>
      <c r="N44" s="94"/>
      <c r="O44" s="94"/>
      <c r="P44" s="98"/>
      <c r="Q44" s="98"/>
      <c r="R44" s="98"/>
      <c r="S44" s="98"/>
      <c r="T44" s="98"/>
      <c r="U44" s="98"/>
      <c r="V44" s="98"/>
      <c r="W44" s="98"/>
      <c r="X44" s="98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</row>
    <row r="45" spans="1:36" s="99" customFormat="1" x14ac:dyDescent="0.25">
      <c r="A45" s="100">
        <v>45295</v>
      </c>
      <c r="B45" s="51" t="s">
        <v>519</v>
      </c>
      <c r="C45" s="104">
        <v>-400000</v>
      </c>
      <c r="D45" s="167" t="s">
        <v>26</v>
      </c>
      <c r="E45" s="94"/>
      <c r="F45" s="94">
        <f>C45</f>
        <v>-400000</v>
      </c>
      <c r="G45" s="94"/>
      <c r="H45" s="94"/>
      <c r="I45" s="94"/>
      <c r="J45" s="94"/>
      <c r="K45" s="94"/>
      <c r="L45" s="94"/>
      <c r="M45" s="94"/>
      <c r="N45" s="94"/>
      <c r="O45" s="94"/>
      <c r="P45" s="98"/>
      <c r="Q45" s="98"/>
      <c r="R45" s="98"/>
      <c r="S45" s="98"/>
      <c r="T45" s="98"/>
      <c r="U45" s="98"/>
      <c r="V45" s="98"/>
      <c r="W45" s="98"/>
      <c r="X45" s="98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</row>
    <row r="46" spans="1:36" s="99" customFormat="1" x14ac:dyDescent="0.25">
      <c r="A46" s="100">
        <v>45295</v>
      </c>
      <c r="B46" s="51" t="s">
        <v>246</v>
      </c>
      <c r="C46" s="104">
        <v>-321000</v>
      </c>
      <c r="D46" s="167" t="s">
        <v>26</v>
      </c>
      <c r="E46" s="94"/>
      <c r="F46" s="94">
        <f>C46</f>
        <v>-321000</v>
      </c>
      <c r="G46" s="94"/>
      <c r="H46" s="94"/>
      <c r="I46" s="94"/>
      <c r="J46" s="94"/>
      <c r="K46" s="94"/>
      <c r="L46" s="94"/>
      <c r="M46" s="94"/>
      <c r="N46" s="94"/>
      <c r="O46" s="94"/>
      <c r="P46" s="98"/>
      <c r="Q46" s="98"/>
      <c r="R46" s="98"/>
      <c r="S46" s="98"/>
      <c r="T46" s="98"/>
      <c r="U46" s="98"/>
      <c r="V46" s="98"/>
      <c r="W46" s="98"/>
      <c r="X46" s="98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</row>
    <row r="47" spans="1:36" s="99" customFormat="1" x14ac:dyDescent="0.25">
      <c r="A47" s="100">
        <v>45295</v>
      </c>
      <c r="B47" s="51" t="s">
        <v>522</v>
      </c>
      <c r="C47" s="104">
        <v>-65000</v>
      </c>
      <c r="D47" s="167" t="s">
        <v>25</v>
      </c>
      <c r="E47" s="94">
        <f>C47</f>
        <v>-65000</v>
      </c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8"/>
      <c r="Q47" s="98"/>
      <c r="R47" s="98"/>
      <c r="S47" s="98"/>
      <c r="T47" s="98"/>
      <c r="U47" s="98"/>
      <c r="V47" s="98"/>
      <c r="W47" s="98"/>
      <c r="X47" s="98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</row>
    <row r="48" spans="1:36" s="99" customFormat="1" x14ac:dyDescent="0.25">
      <c r="A48" s="100">
        <v>45295</v>
      </c>
      <c r="B48" s="51" t="s">
        <v>523</v>
      </c>
      <c r="C48" s="104">
        <v>-65000</v>
      </c>
      <c r="D48" s="167" t="s">
        <v>25</v>
      </c>
      <c r="E48" s="94">
        <f>C48</f>
        <v>-65000</v>
      </c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8"/>
      <c r="Q48" s="98"/>
      <c r="R48" s="98"/>
      <c r="S48" s="98"/>
      <c r="T48" s="98"/>
      <c r="U48" s="98"/>
      <c r="V48" s="98"/>
      <c r="W48" s="98"/>
      <c r="X48" s="98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</row>
    <row r="49" spans="1:36" s="99" customFormat="1" x14ac:dyDescent="0.25">
      <c r="A49" s="100">
        <v>45295</v>
      </c>
      <c r="B49" s="51" t="s">
        <v>524</v>
      </c>
      <c r="C49" s="104">
        <v>-200000</v>
      </c>
      <c r="D49" s="167" t="s">
        <v>29</v>
      </c>
      <c r="E49" s="94"/>
      <c r="F49" s="94"/>
      <c r="G49" s="94"/>
      <c r="H49" s="94"/>
      <c r="I49" s="94">
        <f>C49</f>
        <v>-200000</v>
      </c>
      <c r="J49" s="94"/>
      <c r="K49" s="94"/>
      <c r="L49" s="94"/>
      <c r="M49" s="94"/>
      <c r="N49" s="94"/>
      <c r="O49" s="94"/>
      <c r="P49" s="98"/>
      <c r="Q49" s="98"/>
      <c r="R49" s="98"/>
      <c r="S49" s="98"/>
      <c r="T49" s="98"/>
      <c r="U49" s="98"/>
      <c r="V49" s="98"/>
      <c r="W49" s="98"/>
      <c r="X49" s="98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</row>
    <row r="50" spans="1:36" s="99" customFormat="1" x14ac:dyDescent="0.25">
      <c r="A50" s="100">
        <v>45295</v>
      </c>
      <c r="B50" s="51" t="s">
        <v>525</v>
      </c>
      <c r="C50" s="104">
        <v>-430000</v>
      </c>
      <c r="D50" s="167" t="s">
        <v>130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8"/>
      <c r="Q50" s="98"/>
      <c r="R50" s="98"/>
      <c r="S50" s="98"/>
      <c r="T50" s="98"/>
      <c r="U50" s="98"/>
      <c r="V50" s="98"/>
      <c r="W50" s="98">
        <f>C50</f>
        <v>-430000</v>
      </c>
      <c r="X50" s="98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</row>
    <row r="51" spans="1:36" s="99" customFormat="1" x14ac:dyDescent="0.25">
      <c r="A51" s="100">
        <v>45295</v>
      </c>
      <c r="B51" s="51" t="s">
        <v>526</v>
      </c>
      <c r="C51" s="104">
        <v>-642000</v>
      </c>
      <c r="D51" s="167" t="s">
        <v>26</v>
      </c>
      <c r="E51" s="94"/>
      <c r="F51" s="94">
        <f>C51</f>
        <v>-642000</v>
      </c>
      <c r="G51" s="94"/>
      <c r="H51" s="94"/>
      <c r="I51" s="94"/>
      <c r="J51" s="94"/>
      <c r="K51" s="94"/>
      <c r="L51" s="94"/>
      <c r="M51" s="94"/>
      <c r="N51" s="94"/>
      <c r="O51" s="94"/>
      <c r="P51" s="98"/>
      <c r="Q51" s="98"/>
      <c r="R51" s="98"/>
      <c r="S51" s="98"/>
      <c r="T51" s="98"/>
      <c r="U51" s="98"/>
      <c r="V51" s="98"/>
      <c r="W51" s="98"/>
      <c r="X51" s="98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</row>
    <row r="52" spans="1:36" s="99" customFormat="1" x14ac:dyDescent="0.25">
      <c r="A52" s="100">
        <v>45295</v>
      </c>
      <c r="B52" s="51" t="s">
        <v>527</v>
      </c>
      <c r="C52" s="104">
        <v>-100000</v>
      </c>
      <c r="D52" s="167" t="s">
        <v>131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8"/>
      <c r="Q52" s="98"/>
      <c r="R52" s="98"/>
      <c r="S52" s="98"/>
      <c r="T52" s="98"/>
      <c r="U52" s="98"/>
      <c r="V52" s="98"/>
      <c r="W52" s="98"/>
      <c r="X52" s="98"/>
      <c r="Y52" s="94"/>
      <c r="Z52" s="94"/>
      <c r="AA52" s="94"/>
      <c r="AB52" s="94"/>
      <c r="AC52" s="94"/>
      <c r="AD52" s="94"/>
      <c r="AE52" s="94"/>
      <c r="AF52" s="94"/>
      <c r="AG52" s="94">
        <f>C52</f>
        <v>-100000</v>
      </c>
      <c r="AH52" s="94"/>
      <c r="AI52" s="94"/>
      <c r="AJ52" s="94"/>
    </row>
    <row r="53" spans="1:36" s="99" customFormat="1" x14ac:dyDescent="0.25">
      <c r="A53" s="100">
        <v>45295</v>
      </c>
      <c r="B53" s="51" t="s">
        <v>528</v>
      </c>
      <c r="C53" s="104">
        <v>-80000</v>
      </c>
      <c r="D53" s="167" t="s">
        <v>28</v>
      </c>
      <c r="E53" s="94"/>
      <c r="F53" s="94"/>
      <c r="G53" s="94"/>
      <c r="H53" s="94">
        <f>C53</f>
        <v>-80000</v>
      </c>
      <c r="I53" s="94"/>
      <c r="J53" s="94"/>
      <c r="K53" s="94"/>
      <c r="L53" s="94"/>
      <c r="M53" s="94"/>
      <c r="N53" s="94"/>
      <c r="O53" s="94"/>
      <c r="P53" s="98"/>
      <c r="Q53" s="98"/>
      <c r="R53" s="98"/>
      <c r="S53" s="98"/>
      <c r="T53" s="98"/>
      <c r="U53" s="98"/>
      <c r="V53" s="98"/>
      <c r="W53" s="98"/>
      <c r="X53" s="98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</row>
    <row r="54" spans="1:36" s="99" customFormat="1" x14ac:dyDescent="0.25">
      <c r="A54" s="100">
        <v>45295</v>
      </c>
      <c r="B54" s="51" t="s">
        <v>529</v>
      </c>
      <c r="C54" s="104">
        <v>-1342500</v>
      </c>
      <c r="D54" s="167" t="s">
        <v>156</v>
      </c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8"/>
      <c r="Q54" s="98"/>
      <c r="R54" s="98"/>
      <c r="S54" s="98"/>
      <c r="T54" s="98"/>
      <c r="U54" s="98"/>
      <c r="V54" s="98"/>
      <c r="W54" s="98"/>
      <c r="X54" s="98"/>
      <c r="Y54" s="94"/>
      <c r="Z54" s="94"/>
      <c r="AA54" s="94"/>
      <c r="AB54" s="94">
        <f>C54</f>
        <v>-1342500</v>
      </c>
      <c r="AC54" s="94"/>
      <c r="AD54" s="94"/>
      <c r="AE54" s="94"/>
      <c r="AF54" s="94"/>
      <c r="AG54" s="94"/>
      <c r="AH54" s="94"/>
      <c r="AI54" s="94"/>
      <c r="AJ54" s="94"/>
    </row>
    <row r="55" spans="1:36" s="99" customFormat="1" x14ac:dyDescent="0.25">
      <c r="A55" s="100">
        <v>45295</v>
      </c>
      <c r="B55" s="51" t="s">
        <v>461</v>
      </c>
      <c r="C55" s="104">
        <v>-1605000</v>
      </c>
      <c r="D55" s="167" t="s">
        <v>26</v>
      </c>
      <c r="E55" s="94"/>
      <c r="F55" s="94">
        <f>C55</f>
        <v>-1605000</v>
      </c>
      <c r="G55" s="94"/>
      <c r="H55" s="94"/>
      <c r="I55" s="94"/>
      <c r="J55" s="94"/>
      <c r="K55" s="94"/>
      <c r="L55" s="94"/>
      <c r="M55" s="94"/>
      <c r="N55" s="94"/>
      <c r="O55" s="94"/>
      <c r="P55" s="98"/>
      <c r="Q55" s="98"/>
      <c r="R55" s="98"/>
      <c r="S55" s="98"/>
      <c r="T55" s="98"/>
      <c r="U55" s="98"/>
      <c r="V55" s="98"/>
      <c r="W55" s="98"/>
      <c r="X55" s="98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</row>
    <row r="56" spans="1:36" s="99" customFormat="1" x14ac:dyDescent="0.25">
      <c r="A56" s="100">
        <v>45296</v>
      </c>
      <c r="B56" s="51" t="s">
        <v>166</v>
      </c>
      <c r="C56" s="104">
        <v>-11000</v>
      </c>
      <c r="D56" s="167" t="s">
        <v>29</v>
      </c>
      <c r="E56" s="94"/>
      <c r="F56" s="94"/>
      <c r="G56" s="94"/>
      <c r="H56" s="94"/>
      <c r="I56" s="94">
        <f>C56</f>
        <v>-11000</v>
      </c>
      <c r="J56" s="94"/>
      <c r="K56" s="94"/>
      <c r="L56" s="94"/>
      <c r="M56" s="94"/>
      <c r="N56" s="94"/>
      <c r="O56" s="94"/>
      <c r="P56" s="98"/>
      <c r="Q56" s="98"/>
      <c r="R56" s="98"/>
      <c r="S56" s="98"/>
      <c r="T56" s="98"/>
      <c r="U56" s="98"/>
      <c r="V56" s="98"/>
      <c r="W56" s="98"/>
      <c r="X56" s="98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</row>
    <row r="57" spans="1:36" s="99" customFormat="1" x14ac:dyDescent="0.25">
      <c r="A57" s="100">
        <v>45296</v>
      </c>
      <c r="B57" s="51" t="s">
        <v>464</v>
      </c>
      <c r="C57" s="104">
        <v>-1120000</v>
      </c>
      <c r="D57" s="167" t="s">
        <v>26</v>
      </c>
      <c r="E57" s="94"/>
      <c r="F57" s="94">
        <f>C57</f>
        <v>-1120000</v>
      </c>
      <c r="G57" s="94"/>
      <c r="H57" s="94"/>
      <c r="I57" s="94"/>
      <c r="J57" s="94"/>
      <c r="K57" s="94"/>
      <c r="L57" s="94"/>
      <c r="M57" s="94"/>
      <c r="N57" s="94"/>
      <c r="O57" s="94"/>
      <c r="P57" s="98"/>
      <c r="Q57" s="98"/>
      <c r="R57" s="98"/>
      <c r="S57" s="98"/>
      <c r="T57" s="98"/>
      <c r="U57" s="98"/>
      <c r="V57" s="98"/>
      <c r="W57" s="98"/>
      <c r="X57" s="98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</row>
    <row r="58" spans="1:36" s="99" customFormat="1" x14ac:dyDescent="0.25">
      <c r="A58" s="100">
        <v>45296</v>
      </c>
      <c r="B58" s="51" t="s">
        <v>531</v>
      </c>
      <c r="C58" s="104">
        <v>-200000</v>
      </c>
      <c r="D58" s="167" t="s">
        <v>29</v>
      </c>
      <c r="E58" s="94"/>
      <c r="F58" s="94"/>
      <c r="G58" s="94"/>
      <c r="H58" s="94"/>
      <c r="I58" s="94">
        <f>C58</f>
        <v>-200000</v>
      </c>
      <c r="J58" s="94"/>
      <c r="K58" s="94"/>
      <c r="L58" s="94"/>
      <c r="M58" s="94"/>
      <c r="N58" s="94"/>
      <c r="O58" s="94"/>
      <c r="P58" s="98"/>
      <c r="Q58" s="98"/>
      <c r="R58" s="98"/>
      <c r="S58" s="98"/>
      <c r="T58" s="98"/>
      <c r="U58" s="98"/>
      <c r="V58" s="98"/>
      <c r="W58" s="98"/>
      <c r="X58" s="98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</row>
    <row r="59" spans="1:36" s="99" customFormat="1" x14ac:dyDescent="0.25">
      <c r="A59" s="100">
        <v>45296</v>
      </c>
      <c r="B59" s="51" t="s">
        <v>532</v>
      </c>
      <c r="C59" s="104">
        <v>-81100</v>
      </c>
      <c r="D59" s="167" t="s">
        <v>27</v>
      </c>
      <c r="E59" s="94"/>
      <c r="F59" s="94"/>
      <c r="G59" s="94">
        <f>C59</f>
        <v>-81100</v>
      </c>
      <c r="H59" s="94"/>
      <c r="I59" s="94"/>
      <c r="J59" s="94"/>
      <c r="K59" s="94"/>
      <c r="L59" s="94"/>
      <c r="M59" s="94"/>
      <c r="N59" s="94"/>
      <c r="O59" s="94"/>
      <c r="P59" s="98"/>
      <c r="Q59" s="98"/>
      <c r="R59" s="98"/>
      <c r="S59" s="98"/>
      <c r="T59" s="98"/>
      <c r="U59" s="98"/>
      <c r="V59" s="98"/>
      <c r="W59" s="98"/>
      <c r="X59" s="98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</row>
    <row r="60" spans="1:36" s="99" customFormat="1" x14ac:dyDescent="0.25">
      <c r="A60" s="100">
        <v>45296</v>
      </c>
      <c r="B60" s="51" t="s">
        <v>534</v>
      </c>
      <c r="C60" s="104">
        <v>-65000</v>
      </c>
      <c r="D60" s="167" t="s">
        <v>25</v>
      </c>
      <c r="E60" s="94">
        <f>C60</f>
        <v>-65000</v>
      </c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8"/>
      <c r="Q60" s="98"/>
      <c r="R60" s="98"/>
      <c r="S60" s="98"/>
      <c r="T60" s="98"/>
      <c r="U60" s="98"/>
      <c r="V60" s="98"/>
      <c r="W60" s="98"/>
      <c r="X60" s="98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</row>
    <row r="61" spans="1:36" s="99" customFormat="1" x14ac:dyDescent="0.25">
      <c r="A61" s="100">
        <v>45296</v>
      </c>
      <c r="B61" s="51" t="s">
        <v>465</v>
      </c>
      <c r="C61" s="104">
        <v>-265500</v>
      </c>
      <c r="D61" s="167" t="s">
        <v>28</v>
      </c>
      <c r="E61" s="94"/>
      <c r="F61" s="94"/>
      <c r="G61" s="94"/>
      <c r="H61" s="94">
        <f>C61</f>
        <v>-265500</v>
      </c>
      <c r="I61" s="94"/>
      <c r="J61" s="94"/>
      <c r="K61" s="94"/>
      <c r="L61" s="94"/>
      <c r="M61" s="94"/>
      <c r="N61" s="94"/>
      <c r="O61" s="94"/>
      <c r="P61" s="98"/>
      <c r="Q61" s="98"/>
      <c r="R61" s="98"/>
      <c r="S61" s="98"/>
      <c r="T61" s="98"/>
      <c r="U61" s="98"/>
      <c r="V61" s="98"/>
      <c r="W61" s="98"/>
      <c r="X61" s="98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</row>
    <row r="62" spans="1:36" s="99" customFormat="1" x14ac:dyDescent="0.25">
      <c r="A62" s="100">
        <v>45296</v>
      </c>
      <c r="B62" s="51" t="s">
        <v>535</v>
      </c>
      <c r="C62" s="104">
        <v>-10095000</v>
      </c>
      <c r="D62" s="167" t="s">
        <v>154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8"/>
      <c r="Q62" s="98"/>
      <c r="R62" s="98"/>
      <c r="S62" s="98"/>
      <c r="T62" s="98"/>
      <c r="U62" s="98"/>
      <c r="V62" s="98"/>
      <c r="W62" s="98"/>
      <c r="X62" s="98"/>
      <c r="Y62" s="94"/>
      <c r="Z62" s="94"/>
      <c r="AA62" s="94"/>
      <c r="AB62" s="94"/>
      <c r="AC62" s="94"/>
      <c r="AD62" s="94">
        <f>C62</f>
        <v>-10095000</v>
      </c>
      <c r="AE62" s="94"/>
      <c r="AF62" s="94"/>
      <c r="AG62" s="94"/>
      <c r="AH62" s="94"/>
      <c r="AI62" s="94"/>
      <c r="AJ62" s="94"/>
    </row>
    <row r="63" spans="1:36" s="99" customFormat="1" x14ac:dyDescent="0.25">
      <c r="A63" s="100">
        <v>45296</v>
      </c>
      <c r="B63" s="51" t="s">
        <v>536</v>
      </c>
      <c r="C63" s="104">
        <v>-269000</v>
      </c>
      <c r="D63" s="167" t="s">
        <v>29</v>
      </c>
      <c r="E63" s="94"/>
      <c r="F63" s="94"/>
      <c r="G63" s="94"/>
      <c r="H63" s="94"/>
      <c r="I63" s="94">
        <f>C63</f>
        <v>-269000</v>
      </c>
      <c r="J63" s="94"/>
      <c r="K63" s="94"/>
      <c r="L63" s="94"/>
      <c r="M63" s="94"/>
      <c r="N63" s="94"/>
      <c r="O63" s="94"/>
      <c r="P63" s="98"/>
      <c r="Q63" s="98"/>
      <c r="R63" s="98"/>
      <c r="S63" s="98"/>
      <c r="T63" s="98"/>
      <c r="U63" s="98"/>
      <c r="V63" s="98"/>
      <c r="W63" s="98"/>
      <c r="X63" s="98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</row>
    <row r="64" spans="1:36" s="99" customFormat="1" x14ac:dyDescent="0.25">
      <c r="A64" s="100">
        <v>45296</v>
      </c>
      <c r="B64" s="51" t="s">
        <v>539</v>
      </c>
      <c r="C64" s="104">
        <v>-19368000</v>
      </c>
      <c r="D64" s="167" t="s">
        <v>255</v>
      </c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8"/>
      <c r="Q64" s="98"/>
      <c r="R64" s="98"/>
      <c r="S64" s="98"/>
      <c r="T64" s="98"/>
      <c r="U64" s="98"/>
      <c r="V64" s="98"/>
      <c r="W64" s="98"/>
      <c r="X64" s="98"/>
      <c r="Y64" s="94"/>
      <c r="Z64" s="94"/>
      <c r="AA64" s="94"/>
      <c r="AB64" s="94"/>
      <c r="AC64" s="94"/>
      <c r="AD64" s="94"/>
      <c r="AE64" s="94">
        <f>C64</f>
        <v>-19368000</v>
      </c>
      <c r="AF64" s="94"/>
      <c r="AG64" s="94"/>
      <c r="AH64" s="94"/>
      <c r="AI64" s="94"/>
      <c r="AJ64" s="94"/>
    </row>
    <row r="65" spans="1:36" s="99" customFormat="1" x14ac:dyDescent="0.25">
      <c r="A65" s="100">
        <v>45296</v>
      </c>
      <c r="B65" s="51" t="s">
        <v>464</v>
      </c>
      <c r="C65" s="104">
        <v>-2432000</v>
      </c>
      <c r="D65" s="167" t="s">
        <v>26</v>
      </c>
      <c r="E65" s="94"/>
      <c r="F65" s="94">
        <f>C65</f>
        <v>-2432000</v>
      </c>
      <c r="G65" s="94"/>
      <c r="H65" s="94"/>
      <c r="I65" s="94"/>
      <c r="J65" s="94"/>
      <c r="K65" s="94"/>
      <c r="L65" s="94"/>
      <c r="M65" s="94"/>
      <c r="N65" s="94"/>
      <c r="O65" s="94"/>
      <c r="P65" s="98"/>
      <c r="Q65" s="98"/>
      <c r="R65" s="98"/>
      <c r="S65" s="98"/>
      <c r="T65" s="98"/>
      <c r="U65" s="98"/>
      <c r="V65" s="98"/>
      <c r="W65" s="98"/>
      <c r="X65" s="98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</row>
    <row r="66" spans="1:36" s="99" customFormat="1" x14ac:dyDescent="0.25">
      <c r="A66" s="100">
        <v>45296</v>
      </c>
      <c r="B66" s="51" t="s">
        <v>540</v>
      </c>
      <c r="C66" s="104">
        <v>-40000</v>
      </c>
      <c r="D66" s="167" t="s">
        <v>255</v>
      </c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8"/>
      <c r="Q66" s="98"/>
      <c r="R66" s="98"/>
      <c r="S66" s="98"/>
      <c r="T66" s="98"/>
      <c r="U66" s="98"/>
      <c r="V66" s="98"/>
      <c r="W66" s="98"/>
      <c r="X66" s="98"/>
      <c r="Y66" s="94"/>
      <c r="Z66" s="94"/>
      <c r="AA66" s="94"/>
      <c r="AB66" s="94"/>
      <c r="AC66" s="94"/>
      <c r="AD66" s="94"/>
      <c r="AE66" s="94">
        <f>C66</f>
        <v>-40000</v>
      </c>
      <c r="AF66" s="94"/>
      <c r="AG66" s="94"/>
      <c r="AH66" s="94"/>
      <c r="AI66" s="94"/>
      <c r="AJ66" s="94"/>
    </row>
    <row r="67" spans="1:36" s="99" customFormat="1" x14ac:dyDescent="0.25">
      <c r="A67" s="100">
        <v>45297</v>
      </c>
      <c r="B67" s="51" t="s">
        <v>556</v>
      </c>
      <c r="C67" s="104">
        <v>-600000</v>
      </c>
      <c r="D67" s="167" t="s">
        <v>153</v>
      </c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8"/>
      <c r="Q67" s="98"/>
      <c r="R67" s="98"/>
      <c r="S67" s="98"/>
      <c r="T67" s="98"/>
      <c r="U67" s="98"/>
      <c r="V67" s="98">
        <f>C67</f>
        <v>-600000</v>
      </c>
      <c r="W67" s="98"/>
      <c r="X67" s="98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</row>
    <row r="68" spans="1:36" s="99" customFormat="1" x14ac:dyDescent="0.25">
      <c r="A68" s="100">
        <v>45297</v>
      </c>
      <c r="B68" s="51" t="s">
        <v>166</v>
      </c>
      <c r="C68" s="104">
        <v>-11000</v>
      </c>
      <c r="D68" s="167" t="s">
        <v>29</v>
      </c>
      <c r="E68" s="94"/>
      <c r="F68" s="94"/>
      <c r="G68" s="94"/>
      <c r="H68" s="94"/>
      <c r="I68" s="94">
        <f>C68</f>
        <v>-11000</v>
      </c>
      <c r="J68" s="94"/>
      <c r="K68" s="94"/>
      <c r="L68" s="94"/>
      <c r="M68" s="94"/>
      <c r="N68" s="94"/>
      <c r="O68" s="94"/>
      <c r="P68" s="98"/>
      <c r="Q68" s="98"/>
      <c r="R68" s="98"/>
      <c r="S68" s="98"/>
      <c r="T68" s="98"/>
      <c r="U68" s="98"/>
      <c r="V68" s="98"/>
      <c r="W68" s="98"/>
      <c r="X68" s="98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</row>
    <row r="69" spans="1:36" s="99" customFormat="1" x14ac:dyDescent="0.25">
      <c r="A69" s="100">
        <v>45297</v>
      </c>
      <c r="B69" s="51" t="s">
        <v>519</v>
      </c>
      <c r="C69" s="104">
        <v>-697000</v>
      </c>
      <c r="D69" s="167" t="s">
        <v>26</v>
      </c>
      <c r="E69" s="94"/>
      <c r="F69" s="94">
        <f>C69</f>
        <v>-697000</v>
      </c>
      <c r="G69" s="94"/>
      <c r="H69" s="94"/>
      <c r="I69" s="94"/>
      <c r="J69" s="94"/>
      <c r="K69" s="94"/>
      <c r="L69" s="94"/>
      <c r="M69" s="94"/>
      <c r="N69" s="94"/>
      <c r="O69" s="94"/>
      <c r="P69" s="98"/>
      <c r="Q69" s="98"/>
      <c r="R69" s="98"/>
      <c r="S69" s="98"/>
      <c r="T69" s="98"/>
      <c r="U69" s="98"/>
      <c r="V69" s="98"/>
      <c r="W69" s="98"/>
      <c r="X69" s="98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</row>
    <row r="70" spans="1:36" s="99" customFormat="1" x14ac:dyDescent="0.25">
      <c r="A70" s="100">
        <v>45297</v>
      </c>
      <c r="B70" s="51" t="s">
        <v>246</v>
      </c>
      <c r="C70" s="104">
        <v>-685000</v>
      </c>
      <c r="D70" s="167" t="s">
        <v>26</v>
      </c>
      <c r="E70" s="94"/>
      <c r="F70" s="94">
        <f>C70</f>
        <v>-685000</v>
      </c>
      <c r="G70" s="94"/>
      <c r="H70" s="94"/>
      <c r="I70" s="94"/>
      <c r="J70" s="94"/>
      <c r="K70" s="94"/>
      <c r="L70" s="94"/>
      <c r="M70" s="94"/>
      <c r="N70" s="94"/>
      <c r="O70" s="94"/>
      <c r="P70" s="98"/>
      <c r="Q70" s="98"/>
      <c r="R70" s="98"/>
      <c r="S70" s="98"/>
      <c r="T70" s="98"/>
      <c r="U70" s="98"/>
      <c r="V70" s="98"/>
      <c r="W70" s="98"/>
      <c r="X70" s="98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</row>
    <row r="71" spans="1:36" s="99" customFormat="1" x14ac:dyDescent="0.25">
      <c r="A71" s="100">
        <v>45297</v>
      </c>
      <c r="B71" s="51" t="s">
        <v>560</v>
      </c>
      <c r="C71" s="104">
        <v>-65000</v>
      </c>
      <c r="D71" s="167" t="s">
        <v>25</v>
      </c>
      <c r="E71" s="94">
        <f>C71</f>
        <v>-65000</v>
      </c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8"/>
      <c r="Q71" s="98"/>
      <c r="R71" s="98"/>
      <c r="S71" s="98"/>
      <c r="T71" s="98"/>
      <c r="U71" s="98"/>
      <c r="V71" s="98"/>
      <c r="W71" s="98"/>
      <c r="X71" s="98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</row>
    <row r="72" spans="1:36" s="99" customFormat="1" x14ac:dyDescent="0.25">
      <c r="A72" s="100">
        <v>45297</v>
      </c>
      <c r="B72" s="51" t="s">
        <v>561</v>
      </c>
      <c r="C72" s="104">
        <v>-195800</v>
      </c>
      <c r="D72" s="167" t="s">
        <v>27</v>
      </c>
      <c r="E72" s="94"/>
      <c r="F72" s="94"/>
      <c r="G72" s="94">
        <f>C72</f>
        <v>-195800</v>
      </c>
      <c r="H72" s="94"/>
      <c r="I72" s="94"/>
      <c r="J72" s="94"/>
      <c r="K72" s="94"/>
      <c r="L72" s="94"/>
      <c r="M72" s="94"/>
      <c r="N72" s="94"/>
      <c r="O72" s="94"/>
      <c r="P72" s="98"/>
      <c r="Q72" s="98"/>
      <c r="R72" s="98"/>
      <c r="S72" s="98"/>
      <c r="T72" s="98"/>
      <c r="U72" s="98"/>
      <c r="V72" s="98"/>
      <c r="W72" s="98"/>
      <c r="X72" s="98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</row>
    <row r="73" spans="1:36" s="99" customFormat="1" x14ac:dyDescent="0.25">
      <c r="A73" s="100">
        <v>45297</v>
      </c>
      <c r="B73" s="51" t="s">
        <v>562</v>
      </c>
      <c r="C73" s="104">
        <v>-10000</v>
      </c>
      <c r="D73" s="167" t="s">
        <v>26</v>
      </c>
      <c r="E73" s="94"/>
      <c r="F73" s="94">
        <f>C73</f>
        <v>-10000</v>
      </c>
      <c r="G73" s="94"/>
      <c r="H73" s="94"/>
      <c r="I73" s="94"/>
      <c r="J73" s="94"/>
      <c r="K73" s="94"/>
      <c r="L73" s="94"/>
      <c r="M73" s="94"/>
      <c r="N73" s="94"/>
      <c r="O73" s="94"/>
      <c r="P73" s="98"/>
      <c r="Q73" s="98"/>
      <c r="R73" s="98"/>
      <c r="S73" s="98"/>
      <c r="T73" s="98"/>
      <c r="U73" s="98"/>
      <c r="V73" s="98"/>
      <c r="W73" s="98"/>
      <c r="X73" s="98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</row>
    <row r="74" spans="1:36" s="99" customFormat="1" x14ac:dyDescent="0.25">
      <c r="A74" s="100">
        <v>45297</v>
      </c>
      <c r="B74" s="51" t="s">
        <v>564</v>
      </c>
      <c r="C74" s="104">
        <v>-4340000</v>
      </c>
      <c r="D74" s="167" t="s">
        <v>612</v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8"/>
      <c r="Q74" s="98"/>
      <c r="R74" s="98"/>
      <c r="S74" s="98"/>
      <c r="T74" s="98"/>
      <c r="U74" s="98"/>
      <c r="V74" s="98"/>
      <c r="W74" s="98"/>
      <c r="X74" s="98"/>
      <c r="Y74" s="94"/>
      <c r="Z74" s="94"/>
      <c r="AA74" s="94"/>
      <c r="AB74" s="94"/>
      <c r="AC74" s="94"/>
      <c r="AD74" s="94">
        <f>C74</f>
        <v>-4340000</v>
      </c>
      <c r="AE74" s="94"/>
      <c r="AF74" s="94"/>
      <c r="AG74" s="94"/>
      <c r="AH74" s="94"/>
      <c r="AI74" s="94"/>
      <c r="AJ74" s="94"/>
    </row>
    <row r="75" spans="1:36" s="99" customFormat="1" x14ac:dyDescent="0.25">
      <c r="A75" s="100">
        <v>45297</v>
      </c>
      <c r="B75" s="51" t="s">
        <v>565</v>
      </c>
      <c r="C75" s="104">
        <v>-340000</v>
      </c>
      <c r="D75" s="167" t="s">
        <v>26</v>
      </c>
      <c r="E75" s="94"/>
      <c r="F75" s="94">
        <f>C75</f>
        <v>-340000</v>
      </c>
      <c r="G75" s="94"/>
      <c r="H75" s="94"/>
      <c r="I75" s="94"/>
      <c r="J75" s="94"/>
      <c r="K75" s="94"/>
      <c r="L75" s="94"/>
      <c r="M75" s="94"/>
      <c r="N75" s="94"/>
      <c r="O75" s="94"/>
      <c r="P75" s="98"/>
      <c r="Q75" s="98"/>
      <c r="R75" s="98"/>
      <c r="S75" s="98"/>
      <c r="T75" s="98"/>
      <c r="U75" s="98"/>
      <c r="V75" s="98"/>
      <c r="W75" s="98"/>
      <c r="X75" s="98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</row>
    <row r="76" spans="1:36" s="99" customFormat="1" x14ac:dyDescent="0.25">
      <c r="A76" s="100">
        <v>45297</v>
      </c>
      <c r="B76" s="51" t="s">
        <v>270</v>
      </c>
      <c r="C76" s="104">
        <v>-2425000</v>
      </c>
      <c r="D76" s="167" t="s">
        <v>255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8"/>
      <c r="Q76" s="98"/>
      <c r="R76" s="98"/>
      <c r="S76" s="98"/>
      <c r="T76" s="98"/>
      <c r="U76" s="98"/>
      <c r="V76" s="98"/>
      <c r="W76" s="98"/>
      <c r="X76" s="98"/>
      <c r="Y76" s="94"/>
      <c r="Z76" s="94"/>
      <c r="AA76" s="94"/>
      <c r="AB76" s="94"/>
      <c r="AC76" s="94"/>
      <c r="AD76" s="94"/>
      <c r="AE76" s="94">
        <f>C76</f>
        <v>-2425000</v>
      </c>
      <c r="AF76" s="94"/>
      <c r="AG76" s="94"/>
      <c r="AH76" s="94"/>
      <c r="AI76" s="94"/>
      <c r="AJ76" s="94"/>
    </row>
    <row r="77" spans="1:36" s="99" customFormat="1" x14ac:dyDescent="0.25">
      <c r="A77" s="100">
        <v>45297</v>
      </c>
      <c r="B77" s="51" t="s">
        <v>566</v>
      </c>
      <c r="C77" s="104">
        <v>-209500</v>
      </c>
      <c r="D77" s="167" t="s">
        <v>32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8"/>
      <c r="Q77" s="98"/>
      <c r="R77" s="98"/>
      <c r="S77" s="98"/>
      <c r="T77" s="98"/>
      <c r="U77" s="98"/>
      <c r="V77" s="98"/>
      <c r="W77" s="98"/>
      <c r="X77" s="98"/>
      <c r="Y77" s="94"/>
      <c r="Z77" s="94">
        <f>C77</f>
        <v>-209500</v>
      </c>
      <c r="AA77" s="94"/>
      <c r="AB77" s="94"/>
      <c r="AC77" s="94"/>
      <c r="AD77" s="94"/>
      <c r="AE77" s="94"/>
      <c r="AF77" s="94"/>
      <c r="AG77" s="94"/>
      <c r="AH77" s="94"/>
      <c r="AI77" s="94"/>
      <c r="AJ77" s="94"/>
    </row>
    <row r="78" spans="1:36" s="99" customFormat="1" ht="15.75" x14ac:dyDescent="0.25">
      <c r="A78" s="100">
        <v>45297</v>
      </c>
      <c r="B78" s="184" t="s">
        <v>567</v>
      </c>
      <c r="C78" s="104">
        <v>-2500000</v>
      </c>
      <c r="D78" s="167" t="s">
        <v>156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8"/>
      <c r="Q78" s="98"/>
      <c r="R78" s="98"/>
      <c r="S78" s="98"/>
      <c r="T78" s="98"/>
      <c r="U78" s="98"/>
      <c r="V78" s="98"/>
      <c r="W78" s="98"/>
      <c r="X78" s="98"/>
      <c r="Y78" s="94"/>
      <c r="Z78" s="94"/>
      <c r="AA78" s="94"/>
      <c r="AB78" s="94">
        <f>C78</f>
        <v>-2500000</v>
      </c>
      <c r="AC78" s="94"/>
      <c r="AD78" s="94"/>
      <c r="AE78" s="94"/>
      <c r="AF78" s="94"/>
      <c r="AG78" s="94"/>
      <c r="AH78" s="94"/>
      <c r="AI78" s="94"/>
      <c r="AJ78" s="94"/>
    </row>
    <row r="79" spans="1:36" s="99" customFormat="1" ht="15.75" x14ac:dyDescent="0.25">
      <c r="A79" s="100">
        <v>45297</v>
      </c>
      <c r="B79" s="184" t="s">
        <v>190</v>
      </c>
      <c r="C79" s="104">
        <v>-1352000</v>
      </c>
      <c r="D79" s="167" t="s">
        <v>26</v>
      </c>
      <c r="E79" s="94"/>
      <c r="F79" s="94">
        <f>C79</f>
        <v>-1352000</v>
      </c>
      <c r="G79" s="94"/>
      <c r="H79" s="94"/>
      <c r="I79" s="94"/>
      <c r="J79" s="94"/>
      <c r="K79" s="94"/>
      <c r="L79" s="94"/>
      <c r="M79" s="94"/>
      <c r="N79" s="94"/>
      <c r="O79" s="94"/>
      <c r="P79" s="98"/>
      <c r="Q79" s="98"/>
      <c r="R79" s="98"/>
      <c r="S79" s="98"/>
      <c r="T79" s="98"/>
      <c r="U79" s="98"/>
      <c r="V79" s="98"/>
      <c r="W79" s="98"/>
      <c r="X79" s="98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</row>
    <row r="80" spans="1:36" s="99" customFormat="1" x14ac:dyDescent="0.25">
      <c r="A80" s="100">
        <v>45298</v>
      </c>
      <c r="B80" s="185" t="s">
        <v>166</v>
      </c>
      <c r="C80" s="104">
        <v>-11000</v>
      </c>
      <c r="D80" s="167" t="s">
        <v>29</v>
      </c>
      <c r="E80" s="94"/>
      <c r="F80" s="94"/>
      <c r="G80" s="94"/>
      <c r="H80" s="94"/>
      <c r="I80" s="94">
        <f>C80</f>
        <v>-11000</v>
      </c>
      <c r="J80" s="94"/>
      <c r="K80" s="94"/>
      <c r="L80" s="94"/>
      <c r="M80" s="94"/>
      <c r="N80" s="94"/>
      <c r="O80" s="94"/>
      <c r="P80" s="98"/>
      <c r="Q80" s="98"/>
      <c r="R80" s="98"/>
      <c r="S80" s="98"/>
      <c r="T80" s="98"/>
      <c r="U80" s="98"/>
      <c r="V80" s="98"/>
      <c r="W80" s="98"/>
      <c r="X80" s="98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</row>
    <row r="81" spans="1:36" s="99" customFormat="1" x14ac:dyDescent="0.25">
      <c r="A81" s="100">
        <v>45298</v>
      </c>
      <c r="B81" s="185" t="s">
        <v>570</v>
      </c>
      <c r="C81" s="104">
        <v>-135000</v>
      </c>
      <c r="D81" s="167" t="s">
        <v>27</v>
      </c>
      <c r="E81" s="94"/>
      <c r="F81" s="94"/>
      <c r="G81" s="94">
        <f>C81</f>
        <v>-135000</v>
      </c>
      <c r="H81" s="94"/>
      <c r="I81" s="94"/>
      <c r="J81" s="94"/>
      <c r="K81" s="94"/>
      <c r="L81" s="94"/>
      <c r="M81" s="94"/>
      <c r="N81" s="94"/>
      <c r="O81" s="94"/>
      <c r="P81" s="98"/>
      <c r="Q81" s="98"/>
      <c r="R81" s="98"/>
      <c r="S81" s="98"/>
      <c r="T81" s="98"/>
      <c r="U81" s="98"/>
      <c r="V81" s="98"/>
      <c r="W81" s="98"/>
      <c r="X81" s="98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</row>
    <row r="82" spans="1:36" s="99" customFormat="1" x14ac:dyDescent="0.25">
      <c r="A82" s="100">
        <v>45298</v>
      </c>
      <c r="B82" s="185" t="s">
        <v>519</v>
      </c>
      <c r="C82" s="104">
        <v>-155000</v>
      </c>
      <c r="D82" s="167" t="s">
        <v>26</v>
      </c>
      <c r="E82" s="94"/>
      <c r="F82" s="94">
        <f>C82</f>
        <v>-155000</v>
      </c>
      <c r="G82" s="94"/>
      <c r="H82" s="94"/>
      <c r="I82" s="94"/>
      <c r="J82" s="94"/>
      <c r="K82" s="94"/>
      <c r="L82" s="94"/>
      <c r="M82" s="94"/>
      <c r="N82" s="94"/>
      <c r="O82" s="94"/>
      <c r="P82" s="98"/>
      <c r="Q82" s="98"/>
      <c r="R82" s="98"/>
      <c r="S82" s="98"/>
      <c r="T82" s="98"/>
      <c r="U82" s="98"/>
      <c r="V82" s="98"/>
      <c r="W82" s="98"/>
      <c r="X82" s="98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</row>
    <row r="83" spans="1:36" s="99" customFormat="1" x14ac:dyDescent="0.25">
      <c r="A83" s="100">
        <v>45298</v>
      </c>
      <c r="B83" s="185" t="s">
        <v>236</v>
      </c>
      <c r="C83" s="104">
        <v>-159000</v>
      </c>
      <c r="D83" s="167" t="s">
        <v>26</v>
      </c>
      <c r="E83" s="94"/>
      <c r="F83" s="94">
        <f>C83</f>
        <v>-159000</v>
      </c>
      <c r="G83" s="94"/>
      <c r="H83" s="94"/>
      <c r="I83" s="94"/>
      <c r="J83" s="94"/>
      <c r="K83" s="94"/>
      <c r="L83" s="94"/>
      <c r="M83" s="94"/>
      <c r="N83" s="94"/>
      <c r="O83" s="94"/>
      <c r="P83" s="98"/>
      <c r="Q83" s="98"/>
      <c r="R83" s="98"/>
      <c r="S83" s="98"/>
      <c r="T83" s="98"/>
      <c r="U83" s="98"/>
      <c r="V83" s="98"/>
      <c r="W83" s="98"/>
      <c r="X83" s="98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</row>
    <row r="84" spans="1:36" s="99" customFormat="1" x14ac:dyDescent="0.25">
      <c r="A84" s="100">
        <v>45298</v>
      </c>
      <c r="B84" s="185" t="s">
        <v>571</v>
      </c>
      <c r="C84" s="104">
        <v>-65000</v>
      </c>
      <c r="D84" s="167" t="s">
        <v>25</v>
      </c>
      <c r="E84" s="94">
        <f>C84</f>
        <v>-65000</v>
      </c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8"/>
      <c r="Q84" s="98"/>
      <c r="R84" s="98"/>
      <c r="S84" s="98"/>
      <c r="T84" s="98"/>
      <c r="U84" s="98"/>
      <c r="V84" s="98"/>
      <c r="W84" s="98"/>
      <c r="X84" s="98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</row>
    <row r="85" spans="1:36" s="99" customFormat="1" x14ac:dyDescent="0.25">
      <c r="A85" s="100">
        <v>45298</v>
      </c>
      <c r="B85" s="51" t="s">
        <v>464</v>
      </c>
      <c r="C85" s="104">
        <v>-442000</v>
      </c>
      <c r="D85" s="167" t="s">
        <v>26</v>
      </c>
      <c r="E85" s="94"/>
      <c r="F85" s="94">
        <f>C85</f>
        <v>-442000</v>
      </c>
      <c r="G85" s="94"/>
      <c r="H85" s="94"/>
      <c r="I85" s="94"/>
      <c r="J85" s="94"/>
      <c r="K85" s="94"/>
      <c r="L85" s="94"/>
      <c r="M85" s="94"/>
      <c r="N85" s="94"/>
      <c r="O85" s="94"/>
      <c r="P85" s="98"/>
      <c r="Q85" s="98"/>
      <c r="R85" s="98"/>
      <c r="S85" s="98"/>
      <c r="T85" s="98"/>
      <c r="U85" s="98"/>
      <c r="V85" s="98"/>
      <c r="W85" s="98"/>
      <c r="X85" s="98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</row>
    <row r="86" spans="1:36" s="99" customFormat="1" x14ac:dyDescent="0.25">
      <c r="A86" s="100">
        <v>45299</v>
      </c>
      <c r="B86" s="51" t="s">
        <v>166</v>
      </c>
      <c r="C86" s="104">
        <v>-11000</v>
      </c>
      <c r="D86" s="167" t="s">
        <v>29</v>
      </c>
      <c r="E86" s="94"/>
      <c r="F86" s="94"/>
      <c r="G86" s="94"/>
      <c r="H86" s="94"/>
      <c r="I86" s="94">
        <f>C86</f>
        <v>-11000</v>
      </c>
      <c r="J86" s="94"/>
      <c r="K86" s="94"/>
      <c r="L86" s="94"/>
      <c r="M86" s="94"/>
      <c r="N86" s="94"/>
      <c r="O86" s="94"/>
      <c r="P86" s="98"/>
      <c r="Q86" s="98"/>
      <c r="R86" s="98"/>
      <c r="S86" s="98"/>
      <c r="T86" s="98"/>
      <c r="U86" s="98"/>
      <c r="V86" s="98"/>
      <c r="W86" s="98"/>
      <c r="X86" s="98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</row>
    <row r="87" spans="1:36" s="99" customFormat="1" x14ac:dyDescent="0.25">
      <c r="A87" s="100">
        <v>45299</v>
      </c>
      <c r="B87" s="51" t="s">
        <v>590</v>
      </c>
      <c r="C87" s="104">
        <v>-428000</v>
      </c>
      <c r="D87" s="167" t="s">
        <v>26</v>
      </c>
      <c r="E87" s="94"/>
      <c r="F87" s="94">
        <f>C87</f>
        <v>-428000</v>
      </c>
      <c r="G87" s="94"/>
      <c r="H87" s="94"/>
      <c r="I87" s="94"/>
      <c r="J87" s="94"/>
      <c r="K87" s="94"/>
      <c r="L87" s="94"/>
      <c r="M87" s="94"/>
      <c r="N87" s="94"/>
      <c r="O87" s="94"/>
      <c r="P87" s="98"/>
      <c r="Q87" s="98"/>
      <c r="R87" s="98"/>
      <c r="S87" s="98"/>
      <c r="T87" s="98"/>
      <c r="U87" s="98"/>
      <c r="V87" s="98"/>
      <c r="W87" s="98"/>
      <c r="X87" s="98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</row>
    <row r="88" spans="1:36" s="99" customFormat="1" x14ac:dyDescent="0.25">
      <c r="A88" s="100">
        <v>45299</v>
      </c>
      <c r="B88" s="51" t="s">
        <v>591</v>
      </c>
      <c r="C88" s="104">
        <v>-1762500</v>
      </c>
      <c r="D88" s="167" t="s">
        <v>255</v>
      </c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8"/>
      <c r="Q88" s="98"/>
      <c r="R88" s="98"/>
      <c r="S88" s="98"/>
      <c r="T88" s="98"/>
      <c r="U88" s="98"/>
      <c r="V88" s="98"/>
      <c r="W88" s="98"/>
      <c r="X88" s="98"/>
      <c r="Y88" s="94"/>
      <c r="Z88" s="94"/>
      <c r="AA88" s="94"/>
      <c r="AB88" s="94"/>
      <c r="AC88" s="94"/>
      <c r="AD88" s="94"/>
      <c r="AE88" s="94">
        <f>C88</f>
        <v>-1762500</v>
      </c>
      <c r="AF88" s="94"/>
      <c r="AG88" s="94"/>
      <c r="AH88" s="94"/>
      <c r="AI88" s="94"/>
      <c r="AJ88" s="94"/>
    </row>
    <row r="89" spans="1:36" s="99" customFormat="1" x14ac:dyDescent="0.25">
      <c r="A89" s="100">
        <v>45299</v>
      </c>
      <c r="B89" s="51" t="s">
        <v>593</v>
      </c>
      <c r="C89" s="104">
        <v>-1750000</v>
      </c>
      <c r="D89" s="167" t="s">
        <v>611</v>
      </c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8"/>
      <c r="Q89" s="98"/>
      <c r="R89" s="98"/>
      <c r="S89" s="98"/>
      <c r="T89" s="98"/>
      <c r="U89" s="98"/>
      <c r="V89" s="98"/>
      <c r="W89" s="98"/>
      <c r="X89" s="98"/>
      <c r="Y89" s="94"/>
      <c r="Z89" s="94"/>
      <c r="AA89" s="94">
        <f>C89</f>
        <v>-1750000</v>
      </c>
      <c r="AB89" s="94"/>
      <c r="AC89" s="94"/>
      <c r="AD89" s="94"/>
      <c r="AE89" s="94"/>
      <c r="AF89" s="94"/>
      <c r="AG89" s="94"/>
      <c r="AH89" s="94"/>
      <c r="AI89" s="94"/>
      <c r="AJ89" s="94"/>
    </row>
    <row r="90" spans="1:36" s="99" customFormat="1" x14ac:dyDescent="0.25">
      <c r="A90" s="100">
        <v>45299</v>
      </c>
      <c r="B90" s="51" t="s">
        <v>594</v>
      </c>
      <c r="C90" s="104">
        <v>-167925</v>
      </c>
      <c r="D90" s="167" t="s">
        <v>27</v>
      </c>
      <c r="E90" s="94"/>
      <c r="F90" s="94"/>
      <c r="G90" s="94">
        <f>C90</f>
        <v>-167925</v>
      </c>
      <c r="H90" s="94"/>
      <c r="I90" s="94"/>
      <c r="J90" s="94"/>
      <c r="K90" s="94"/>
      <c r="L90" s="94"/>
      <c r="M90" s="94"/>
      <c r="N90" s="94"/>
      <c r="O90" s="94"/>
      <c r="P90" s="98"/>
      <c r="Q90" s="98"/>
      <c r="R90" s="98"/>
      <c r="S90" s="98"/>
      <c r="T90" s="98"/>
      <c r="U90" s="98"/>
      <c r="V90" s="98"/>
      <c r="W90" s="98"/>
      <c r="X90" s="98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</row>
    <row r="91" spans="1:36" s="99" customFormat="1" x14ac:dyDescent="0.25">
      <c r="A91" s="100">
        <v>45299</v>
      </c>
      <c r="B91" s="51" t="s">
        <v>595</v>
      </c>
      <c r="C91" s="104">
        <v>-410000</v>
      </c>
      <c r="D91" s="167" t="s">
        <v>255</v>
      </c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8"/>
      <c r="Q91" s="98"/>
      <c r="R91" s="98"/>
      <c r="S91" s="98"/>
      <c r="T91" s="98"/>
      <c r="U91" s="98"/>
      <c r="V91" s="98"/>
      <c r="W91" s="98"/>
      <c r="X91" s="98"/>
      <c r="Y91" s="94"/>
      <c r="Z91" s="94"/>
      <c r="AA91" s="94"/>
      <c r="AB91" s="94"/>
      <c r="AC91" s="94"/>
      <c r="AD91" s="94"/>
      <c r="AE91" s="94">
        <f>C91</f>
        <v>-410000</v>
      </c>
      <c r="AF91" s="94"/>
      <c r="AG91" s="94"/>
      <c r="AH91" s="94"/>
      <c r="AI91" s="94"/>
      <c r="AJ91" s="94"/>
    </row>
    <row r="92" spans="1:36" s="99" customFormat="1" x14ac:dyDescent="0.25">
      <c r="A92" s="100">
        <v>45299</v>
      </c>
      <c r="B92" s="51" t="s">
        <v>596</v>
      </c>
      <c r="C92" s="104">
        <v>-3800000</v>
      </c>
      <c r="D92" s="167" t="s">
        <v>154</v>
      </c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8"/>
      <c r="Q92" s="98"/>
      <c r="R92" s="98"/>
      <c r="S92" s="98"/>
      <c r="T92" s="98"/>
      <c r="U92" s="98"/>
      <c r="V92" s="98"/>
      <c r="W92" s="98"/>
      <c r="X92" s="98"/>
      <c r="Y92" s="94"/>
      <c r="Z92" s="94"/>
      <c r="AA92" s="94"/>
      <c r="AB92" s="94"/>
      <c r="AC92" s="94"/>
      <c r="AD92" s="94">
        <f>C92</f>
        <v>-3800000</v>
      </c>
      <c r="AE92" s="94"/>
      <c r="AF92" s="94"/>
      <c r="AG92" s="94"/>
      <c r="AH92" s="94"/>
      <c r="AI92" s="94"/>
      <c r="AJ92" s="94"/>
    </row>
    <row r="93" spans="1:36" s="99" customFormat="1" x14ac:dyDescent="0.25">
      <c r="A93" s="100">
        <v>45299</v>
      </c>
      <c r="B93" s="51" t="s">
        <v>597</v>
      </c>
      <c r="C93" s="104">
        <v>-24000</v>
      </c>
      <c r="D93" s="167" t="s">
        <v>32</v>
      </c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8"/>
      <c r="Q93" s="98"/>
      <c r="R93" s="98"/>
      <c r="S93" s="98"/>
      <c r="T93" s="98"/>
      <c r="U93" s="98"/>
      <c r="V93" s="98"/>
      <c r="W93" s="98"/>
      <c r="X93" s="98"/>
      <c r="Y93" s="94"/>
      <c r="Z93" s="94">
        <f>C93</f>
        <v>-24000</v>
      </c>
      <c r="AA93" s="94"/>
      <c r="AB93" s="94"/>
      <c r="AC93" s="94"/>
      <c r="AD93" s="94"/>
      <c r="AE93" s="94"/>
      <c r="AF93" s="94"/>
      <c r="AG93" s="94"/>
      <c r="AH93" s="94"/>
      <c r="AI93" s="94"/>
      <c r="AJ93" s="94"/>
    </row>
    <row r="94" spans="1:36" s="99" customFormat="1" x14ac:dyDescent="0.25">
      <c r="A94" s="100">
        <v>45299</v>
      </c>
      <c r="B94" s="51" t="s">
        <v>599</v>
      </c>
      <c r="C94" s="104">
        <v>-460000</v>
      </c>
      <c r="D94" s="167" t="s">
        <v>26</v>
      </c>
      <c r="E94" s="94"/>
      <c r="F94" s="94">
        <f>C94</f>
        <v>-460000</v>
      </c>
      <c r="G94" s="94"/>
      <c r="H94" s="94"/>
      <c r="I94" s="94"/>
      <c r="J94" s="94"/>
      <c r="K94" s="94"/>
      <c r="L94" s="94"/>
      <c r="M94" s="94"/>
      <c r="N94" s="94"/>
      <c r="O94" s="94"/>
      <c r="P94" s="98"/>
      <c r="Q94" s="98"/>
      <c r="R94" s="98"/>
      <c r="S94" s="98"/>
      <c r="T94" s="98"/>
      <c r="U94" s="98"/>
      <c r="V94" s="98"/>
      <c r="W94" s="98"/>
      <c r="X94" s="98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</row>
    <row r="95" spans="1:36" s="99" customFormat="1" x14ac:dyDescent="0.25">
      <c r="A95" s="100">
        <v>45299</v>
      </c>
      <c r="B95" s="51" t="s">
        <v>601</v>
      </c>
      <c r="C95" s="104">
        <v>-2500000</v>
      </c>
      <c r="D95" s="167" t="s">
        <v>255</v>
      </c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8"/>
      <c r="Q95" s="98"/>
      <c r="R95" s="98"/>
      <c r="S95" s="98"/>
      <c r="T95" s="98"/>
      <c r="U95" s="98"/>
      <c r="V95" s="98"/>
      <c r="W95" s="98"/>
      <c r="X95" s="98"/>
      <c r="Y95" s="94"/>
      <c r="Z95" s="94"/>
      <c r="AA95" s="94"/>
      <c r="AB95" s="94"/>
      <c r="AC95" s="94"/>
      <c r="AD95" s="94"/>
      <c r="AE95" s="94">
        <f>C95</f>
        <v>-2500000</v>
      </c>
      <c r="AF95" s="94"/>
      <c r="AG95" s="94"/>
      <c r="AH95" s="94"/>
      <c r="AI95" s="94"/>
      <c r="AJ95" s="94"/>
    </row>
    <row r="96" spans="1:36" s="99" customFormat="1" x14ac:dyDescent="0.25">
      <c r="A96" s="100">
        <v>45299</v>
      </c>
      <c r="B96" s="51" t="s">
        <v>602</v>
      </c>
      <c r="C96" s="104">
        <v>-500000</v>
      </c>
      <c r="D96" s="167" t="s">
        <v>253</v>
      </c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8"/>
      <c r="Q96" s="98"/>
      <c r="R96" s="98"/>
      <c r="S96" s="98"/>
      <c r="T96" s="98"/>
      <c r="U96" s="98"/>
      <c r="V96" s="98"/>
      <c r="W96" s="98"/>
      <c r="X96" s="98"/>
      <c r="Y96" s="94"/>
      <c r="Z96" s="94"/>
      <c r="AA96" s="94"/>
      <c r="AB96" s="94"/>
      <c r="AC96" s="94"/>
      <c r="AD96" s="94"/>
      <c r="AE96" s="94"/>
      <c r="AF96" s="94">
        <f>C96</f>
        <v>-500000</v>
      </c>
      <c r="AG96" s="94"/>
      <c r="AH96" s="94"/>
      <c r="AI96" s="94"/>
      <c r="AJ96" s="94"/>
    </row>
    <row r="97" spans="1:36" s="99" customFormat="1" x14ac:dyDescent="0.25">
      <c r="A97" s="100">
        <v>45299</v>
      </c>
      <c r="B97" s="51" t="s">
        <v>603</v>
      </c>
      <c r="C97" s="104">
        <v>-500000</v>
      </c>
      <c r="D97" s="167" t="s">
        <v>253</v>
      </c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8"/>
      <c r="Q97" s="98"/>
      <c r="R97" s="98"/>
      <c r="S97" s="98"/>
      <c r="T97" s="98"/>
      <c r="U97" s="98"/>
      <c r="V97" s="98"/>
      <c r="W97" s="98"/>
      <c r="X97" s="98"/>
      <c r="Y97" s="94"/>
      <c r="Z97" s="94"/>
      <c r="AA97" s="94"/>
      <c r="AB97" s="94"/>
      <c r="AC97" s="94"/>
      <c r="AD97" s="94"/>
      <c r="AE97" s="94"/>
      <c r="AF97" s="94">
        <f>C97</f>
        <v>-500000</v>
      </c>
      <c r="AG97" s="94"/>
      <c r="AH97" s="94"/>
      <c r="AI97" s="94"/>
      <c r="AJ97" s="94"/>
    </row>
    <row r="98" spans="1:36" s="99" customFormat="1" ht="15.75" x14ac:dyDescent="0.25">
      <c r="A98" s="100">
        <v>45299</v>
      </c>
      <c r="B98" s="184" t="s">
        <v>604</v>
      </c>
      <c r="C98" s="104">
        <v>-150000</v>
      </c>
      <c r="D98" s="167" t="s">
        <v>28</v>
      </c>
      <c r="E98" s="94"/>
      <c r="F98" s="94"/>
      <c r="G98" s="94"/>
      <c r="H98" s="94">
        <f>C98</f>
        <v>-150000</v>
      </c>
      <c r="I98" s="94"/>
      <c r="J98" s="94"/>
      <c r="K98" s="94"/>
      <c r="L98" s="94"/>
      <c r="M98" s="94"/>
      <c r="N98" s="94"/>
      <c r="O98" s="94"/>
      <c r="P98" s="98"/>
      <c r="Q98" s="98"/>
      <c r="R98" s="98"/>
      <c r="S98" s="98"/>
      <c r="T98" s="98"/>
      <c r="U98" s="98"/>
      <c r="V98" s="98"/>
      <c r="W98" s="98"/>
      <c r="X98" s="98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</row>
    <row r="99" spans="1:36" s="99" customFormat="1" x14ac:dyDescent="0.25">
      <c r="A99" s="100">
        <v>45299</v>
      </c>
      <c r="B99" s="51" t="s">
        <v>606</v>
      </c>
      <c r="C99" s="104">
        <v>-150000</v>
      </c>
      <c r="D99" s="167" t="s">
        <v>29</v>
      </c>
      <c r="E99" s="94"/>
      <c r="F99" s="94"/>
      <c r="G99" s="94"/>
      <c r="H99" s="94"/>
      <c r="I99" s="94">
        <f>C99</f>
        <v>-150000</v>
      </c>
      <c r="J99" s="94"/>
      <c r="K99" s="94"/>
      <c r="L99" s="94"/>
      <c r="M99" s="94"/>
      <c r="N99" s="94"/>
      <c r="O99" s="94"/>
      <c r="P99" s="98"/>
      <c r="Q99" s="98"/>
      <c r="R99" s="98"/>
      <c r="S99" s="98"/>
      <c r="T99" s="98"/>
      <c r="U99" s="98"/>
      <c r="V99" s="98"/>
      <c r="W99" s="98"/>
      <c r="X99" s="98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</row>
    <row r="100" spans="1:36" s="99" customFormat="1" x14ac:dyDescent="0.25">
      <c r="A100" s="100">
        <v>45299</v>
      </c>
      <c r="B100" s="51" t="s">
        <v>607</v>
      </c>
      <c r="C100" s="104">
        <v>-96000</v>
      </c>
      <c r="D100" s="167" t="s">
        <v>28</v>
      </c>
      <c r="E100" s="94"/>
      <c r="F100" s="94"/>
      <c r="G100" s="94"/>
      <c r="H100" s="94">
        <f>C100</f>
        <v>-96000</v>
      </c>
      <c r="I100" s="94"/>
      <c r="J100" s="94"/>
      <c r="K100" s="94"/>
      <c r="L100" s="94"/>
      <c r="M100" s="94"/>
      <c r="N100" s="94"/>
      <c r="O100" s="94"/>
      <c r="P100" s="98"/>
      <c r="Q100" s="98"/>
      <c r="R100" s="98"/>
      <c r="S100" s="98"/>
      <c r="T100" s="98"/>
      <c r="U100" s="98"/>
      <c r="V100" s="98"/>
      <c r="W100" s="98"/>
      <c r="X100" s="98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</row>
    <row r="101" spans="1:36" s="99" customFormat="1" x14ac:dyDescent="0.25">
      <c r="A101" s="100">
        <v>45299</v>
      </c>
      <c r="B101" s="51" t="s">
        <v>608</v>
      </c>
      <c r="C101" s="104">
        <v>-2025000</v>
      </c>
      <c r="D101" s="167" t="s">
        <v>255</v>
      </c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8"/>
      <c r="Q101" s="98"/>
      <c r="R101" s="98"/>
      <c r="S101" s="98"/>
      <c r="T101" s="98"/>
      <c r="U101" s="98"/>
      <c r="V101" s="98"/>
      <c r="W101" s="98"/>
      <c r="X101" s="98"/>
      <c r="Y101" s="94"/>
      <c r="Z101" s="94"/>
      <c r="AA101" s="94"/>
      <c r="AB101" s="94"/>
      <c r="AC101" s="94"/>
      <c r="AD101" s="94"/>
      <c r="AE101" s="94">
        <f>C101</f>
        <v>-2025000</v>
      </c>
      <c r="AF101" s="94"/>
      <c r="AG101" s="94"/>
      <c r="AH101" s="94"/>
      <c r="AI101" s="94"/>
      <c r="AJ101" s="94"/>
    </row>
    <row r="102" spans="1:36" s="99" customFormat="1" x14ac:dyDescent="0.25">
      <c r="A102" s="100">
        <v>45299</v>
      </c>
      <c r="B102" s="51" t="s">
        <v>609</v>
      </c>
      <c r="C102" s="104">
        <v>-20000</v>
      </c>
      <c r="D102" s="167" t="s">
        <v>29</v>
      </c>
      <c r="E102" s="94"/>
      <c r="F102" s="94"/>
      <c r="G102" s="94"/>
      <c r="H102" s="94"/>
      <c r="I102" s="94">
        <f>C102</f>
        <v>-20000</v>
      </c>
      <c r="J102" s="94"/>
      <c r="K102" s="94"/>
      <c r="L102" s="94"/>
      <c r="M102" s="94"/>
      <c r="N102" s="94"/>
      <c r="O102" s="94"/>
      <c r="P102" s="98"/>
      <c r="Q102" s="98"/>
      <c r="R102" s="98"/>
      <c r="S102" s="98"/>
      <c r="T102" s="98"/>
      <c r="U102" s="98"/>
      <c r="V102" s="98"/>
      <c r="W102" s="98"/>
      <c r="X102" s="98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</row>
    <row r="103" spans="1:36" s="99" customFormat="1" x14ac:dyDescent="0.25">
      <c r="A103" s="100">
        <v>45299</v>
      </c>
      <c r="B103" s="51" t="s">
        <v>464</v>
      </c>
      <c r="C103" s="104">
        <v>-1081000</v>
      </c>
      <c r="D103" s="167" t="s">
        <v>26</v>
      </c>
      <c r="E103" s="94"/>
      <c r="F103" s="94">
        <f>C103</f>
        <v>-1081000</v>
      </c>
      <c r="G103" s="94"/>
      <c r="H103" s="94"/>
      <c r="I103" s="94"/>
      <c r="J103" s="94"/>
      <c r="K103" s="94"/>
      <c r="L103" s="94"/>
      <c r="M103" s="94"/>
      <c r="N103" s="94"/>
      <c r="O103" s="94"/>
      <c r="P103" s="98"/>
      <c r="Q103" s="98"/>
      <c r="R103" s="98"/>
      <c r="S103" s="98"/>
      <c r="T103" s="98"/>
      <c r="U103" s="98"/>
      <c r="V103" s="98"/>
      <c r="W103" s="98"/>
      <c r="X103" s="98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</row>
    <row r="104" spans="1:36" s="99" customFormat="1" x14ac:dyDescent="0.25">
      <c r="A104" s="100">
        <v>45300</v>
      </c>
      <c r="B104" s="51" t="s">
        <v>166</v>
      </c>
      <c r="C104" s="104">
        <v>-11000</v>
      </c>
      <c r="D104" s="167" t="s">
        <v>29</v>
      </c>
      <c r="E104" s="94"/>
      <c r="F104" s="94"/>
      <c r="G104" s="94"/>
      <c r="H104" s="94"/>
      <c r="I104" s="94">
        <f>C104</f>
        <v>-11000</v>
      </c>
      <c r="J104" s="94"/>
      <c r="K104" s="94"/>
      <c r="L104" s="94"/>
      <c r="M104" s="94"/>
      <c r="N104" s="94"/>
      <c r="O104" s="94"/>
      <c r="P104" s="98"/>
      <c r="Q104" s="98"/>
      <c r="R104" s="98"/>
      <c r="S104" s="98"/>
      <c r="T104" s="98"/>
      <c r="U104" s="98"/>
      <c r="V104" s="98"/>
      <c r="W104" s="98"/>
      <c r="X104" s="98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</row>
    <row r="105" spans="1:36" s="99" customFormat="1" x14ac:dyDescent="0.25">
      <c r="A105" s="100">
        <v>45300</v>
      </c>
      <c r="B105" s="51" t="s">
        <v>614</v>
      </c>
      <c r="C105" s="104">
        <v>-20900</v>
      </c>
      <c r="D105" s="167" t="s">
        <v>29</v>
      </c>
      <c r="E105" s="94"/>
      <c r="F105" s="94"/>
      <c r="G105" s="94"/>
      <c r="H105" s="94"/>
      <c r="I105" s="94">
        <f>C105</f>
        <v>-20900</v>
      </c>
      <c r="J105" s="94"/>
      <c r="K105" s="94"/>
      <c r="L105" s="94"/>
      <c r="M105" s="94"/>
      <c r="N105" s="94"/>
      <c r="O105" s="94"/>
      <c r="P105" s="98"/>
      <c r="Q105" s="98"/>
      <c r="R105" s="98"/>
      <c r="S105" s="98"/>
      <c r="T105" s="98"/>
      <c r="U105" s="98"/>
      <c r="V105" s="98"/>
      <c r="W105" s="98"/>
      <c r="X105" s="98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</row>
    <row r="106" spans="1:36" s="99" customFormat="1" x14ac:dyDescent="0.25">
      <c r="A106" s="100">
        <v>45300</v>
      </c>
      <c r="B106" s="51" t="s">
        <v>631</v>
      </c>
      <c r="C106" s="104">
        <v>-25000</v>
      </c>
      <c r="D106" s="167" t="s">
        <v>255</v>
      </c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8"/>
      <c r="Q106" s="98"/>
      <c r="R106" s="98"/>
      <c r="S106" s="98"/>
      <c r="T106" s="98"/>
      <c r="U106" s="98"/>
      <c r="V106" s="98"/>
      <c r="W106" s="98"/>
      <c r="X106" s="98"/>
      <c r="Y106" s="94"/>
      <c r="Z106" s="94"/>
      <c r="AA106" s="94"/>
      <c r="AB106" s="94"/>
      <c r="AC106" s="94"/>
      <c r="AD106" s="94"/>
      <c r="AE106" s="94">
        <f>C106</f>
        <v>-25000</v>
      </c>
      <c r="AF106" s="94"/>
      <c r="AG106" s="94"/>
      <c r="AH106" s="94"/>
      <c r="AI106" s="94"/>
      <c r="AJ106" s="94"/>
    </row>
    <row r="107" spans="1:36" s="99" customFormat="1" x14ac:dyDescent="0.25">
      <c r="A107" s="100">
        <v>45300</v>
      </c>
      <c r="B107" s="51" t="s">
        <v>617</v>
      </c>
      <c r="C107" s="104">
        <v>-925000</v>
      </c>
      <c r="D107" s="167" t="s">
        <v>27</v>
      </c>
      <c r="E107" s="94"/>
      <c r="F107" s="94"/>
      <c r="G107" s="94">
        <f>C107</f>
        <v>-925000</v>
      </c>
      <c r="H107" s="94"/>
      <c r="I107" s="94"/>
      <c r="J107" s="94"/>
      <c r="K107" s="94"/>
      <c r="L107" s="94"/>
      <c r="M107" s="94"/>
      <c r="N107" s="94"/>
      <c r="O107" s="94"/>
      <c r="P107" s="98"/>
      <c r="Q107" s="98"/>
      <c r="R107" s="98"/>
      <c r="S107" s="98"/>
      <c r="T107" s="98"/>
      <c r="U107" s="98"/>
      <c r="V107" s="98"/>
      <c r="W107" s="98"/>
      <c r="X107" s="98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</row>
    <row r="108" spans="1:36" s="99" customFormat="1" x14ac:dyDescent="0.25">
      <c r="A108" s="100">
        <v>45300</v>
      </c>
      <c r="B108" s="51" t="s">
        <v>632</v>
      </c>
      <c r="C108" s="104">
        <v>-15500</v>
      </c>
      <c r="D108" s="167" t="s">
        <v>32</v>
      </c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8"/>
      <c r="Q108" s="98"/>
      <c r="R108" s="98"/>
      <c r="S108" s="98"/>
      <c r="T108" s="98"/>
      <c r="U108" s="98"/>
      <c r="V108" s="98"/>
      <c r="W108" s="98"/>
      <c r="X108" s="98"/>
      <c r="Y108" s="94"/>
      <c r="Z108" s="94">
        <f>C108</f>
        <v>-15500</v>
      </c>
      <c r="AA108" s="94"/>
      <c r="AB108" s="94"/>
      <c r="AC108" s="94"/>
      <c r="AD108" s="94"/>
      <c r="AE108" s="94"/>
      <c r="AF108" s="94"/>
      <c r="AG108" s="94"/>
      <c r="AI108" s="94"/>
      <c r="AJ108" s="94"/>
    </row>
    <row r="109" spans="1:36" s="99" customFormat="1" x14ac:dyDescent="0.25">
      <c r="A109" s="100">
        <v>45300</v>
      </c>
      <c r="B109" s="51" t="s">
        <v>236</v>
      </c>
      <c r="C109" s="104">
        <v>-1423500</v>
      </c>
      <c r="D109" s="167" t="s">
        <v>26</v>
      </c>
      <c r="E109" s="94"/>
      <c r="F109" s="94">
        <f>C109</f>
        <v>-1423500</v>
      </c>
      <c r="G109" s="94"/>
      <c r="H109" s="94"/>
      <c r="I109" s="94"/>
      <c r="J109" s="94"/>
      <c r="K109" s="94"/>
      <c r="L109" s="94"/>
      <c r="M109" s="94"/>
      <c r="N109" s="94"/>
      <c r="O109" s="94"/>
      <c r="P109" s="98"/>
      <c r="Q109" s="98"/>
      <c r="R109" s="98"/>
      <c r="S109" s="98"/>
      <c r="T109" s="98"/>
      <c r="U109" s="98"/>
      <c r="V109" s="98"/>
      <c r="W109" s="98"/>
      <c r="X109" s="98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</row>
    <row r="110" spans="1:36" s="99" customFormat="1" x14ac:dyDescent="0.25">
      <c r="A110" s="100">
        <v>45300</v>
      </c>
      <c r="B110" s="51" t="s">
        <v>519</v>
      </c>
      <c r="C110" s="104">
        <v>-2001000</v>
      </c>
      <c r="D110" s="167" t="s">
        <v>26</v>
      </c>
      <c r="E110" s="94"/>
      <c r="F110" s="94">
        <f>C110</f>
        <v>-2001000</v>
      </c>
      <c r="G110" s="94"/>
      <c r="H110" s="94"/>
      <c r="I110" s="94"/>
      <c r="J110" s="94"/>
      <c r="K110" s="94"/>
      <c r="L110" s="94"/>
      <c r="M110" s="94"/>
      <c r="N110" s="94"/>
      <c r="O110" s="94"/>
      <c r="P110" s="98"/>
      <c r="Q110" s="98"/>
      <c r="R110" s="98"/>
      <c r="S110" s="98"/>
      <c r="T110" s="98"/>
      <c r="U110" s="98"/>
      <c r="V110" s="98"/>
      <c r="W110" s="98"/>
      <c r="X110" s="98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</row>
    <row r="111" spans="1:36" s="99" customFormat="1" x14ac:dyDescent="0.25">
      <c r="A111" s="100">
        <v>45300</v>
      </c>
      <c r="B111" s="51" t="s">
        <v>619</v>
      </c>
      <c r="C111" s="104">
        <v>-4950000</v>
      </c>
      <c r="D111" s="167" t="s">
        <v>154</v>
      </c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8"/>
      <c r="Q111" s="98"/>
      <c r="R111" s="98"/>
      <c r="S111" s="98"/>
      <c r="T111" s="98"/>
      <c r="U111" s="98"/>
      <c r="V111" s="98"/>
      <c r="W111" s="98"/>
      <c r="X111" s="98"/>
      <c r="Y111" s="94"/>
      <c r="Z111" s="94"/>
      <c r="AA111" s="94"/>
      <c r="AB111" s="94"/>
      <c r="AC111" s="94"/>
      <c r="AD111" s="94">
        <f>C111</f>
        <v>-4950000</v>
      </c>
      <c r="AE111" s="94"/>
      <c r="AF111" s="94"/>
      <c r="AG111" s="94"/>
      <c r="AH111" s="94"/>
      <c r="AI111" s="94"/>
      <c r="AJ111" s="94"/>
    </row>
    <row r="112" spans="1:36" s="99" customFormat="1" x14ac:dyDescent="0.25">
      <c r="A112" s="100">
        <v>45300</v>
      </c>
      <c r="B112" s="51" t="s">
        <v>621</v>
      </c>
      <c r="C112" s="104">
        <v>-10500000</v>
      </c>
      <c r="D112" s="167" t="s">
        <v>255</v>
      </c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8"/>
      <c r="Q112" s="98"/>
      <c r="R112" s="98"/>
      <c r="S112" s="98"/>
      <c r="T112" s="98"/>
      <c r="U112" s="98"/>
      <c r="V112" s="98"/>
      <c r="W112" s="98"/>
      <c r="X112" s="98"/>
      <c r="Y112" s="94"/>
      <c r="Z112" s="94"/>
      <c r="AA112" s="94"/>
      <c r="AB112" s="94"/>
      <c r="AC112" s="94"/>
      <c r="AD112" s="94"/>
      <c r="AE112" s="94">
        <f>C112</f>
        <v>-10500000</v>
      </c>
      <c r="AF112" s="94"/>
      <c r="AG112" s="94"/>
      <c r="AH112" s="94"/>
      <c r="AI112" s="94"/>
      <c r="AJ112" s="94"/>
    </row>
    <row r="113" spans="1:36" s="99" customFormat="1" x14ac:dyDescent="0.25">
      <c r="A113" s="100">
        <v>45300</v>
      </c>
      <c r="B113" s="51" t="s">
        <v>622</v>
      </c>
      <c r="C113" s="104">
        <v>-4515000</v>
      </c>
      <c r="D113" s="167" t="s">
        <v>154</v>
      </c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8"/>
      <c r="Q113" s="98"/>
      <c r="R113" s="98"/>
      <c r="S113" s="98"/>
      <c r="T113" s="98"/>
      <c r="U113" s="98"/>
      <c r="V113" s="98"/>
      <c r="W113" s="98"/>
      <c r="X113" s="98"/>
      <c r="Y113" s="94"/>
      <c r="Z113" s="94"/>
      <c r="AA113" s="94"/>
      <c r="AB113" s="94"/>
      <c r="AC113" s="94"/>
      <c r="AD113" s="94">
        <f>C113</f>
        <v>-4515000</v>
      </c>
      <c r="AE113" s="94"/>
      <c r="AF113" s="94"/>
      <c r="AG113" s="94"/>
      <c r="AH113" s="94"/>
      <c r="AI113" s="94"/>
      <c r="AJ113" s="94"/>
    </row>
    <row r="114" spans="1:36" s="99" customFormat="1" x14ac:dyDescent="0.25">
      <c r="A114" s="100">
        <v>45300</v>
      </c>
      <c r="B114" s="51" t="s">
        <v>623</v>
      </c>
      <c r="C114" s="104">
        <v>-450000</v>
      </c>
      <c r="D114" s="167" t="s">
        <v>29</v>
      </c>
      <c r="E114" s="94"/>
      <c r="F114" s="94"/>
      <c r="G114" s="94"/>
      <c r="H114" s="94"/>
      <c r="I114" s="94">
        <f>C114</f>
        <v>-450000</v>
      </c>
      <c r="J114" s="94"/>
      <c r="K114" s="94"/>
      <c r="L114" s="94"/>
      <c r="M114" s="94"/>
      <c r="N114" s="94"/>
      <c r="O114" s="94"/>
      <c r="P114" s="98"/>
      <c r="Q114" s="98"/>
      <c r="R114" s="98"/>
      <c r="S114" s="98"/>
      <c r="T114" s="98"/>
      <c r="U114" s="98"/>
      <c r="V114" s="98"/>
      <c r="W114" s="98"/>
      <c r="X114" s="98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</row>
    <row r="115" spans="1:36" s="99" customFormat="1" x14ac:dyDescent="0.25">
      <c r="A115" s="100">
        <v>45300</v>
      </c>
      <c r="B115" s="51" t="s">
        <v>299</v>
      </c>
      <c r="C115" s="104">
        <v>-1274000</v>
      </c>
      <c r="D115" s="167" t="s">
        <v>26</v>
      </c>
      <c r="E115" s="94"/>
      <c r="F115" s="94">
        <f>C115</f>
        <v>-1274000</v>
      </c>
      <c r="G115" s="94"/>
      <c r="H115" s="94"/>
      <c r="I115" s="94"/>
      <c r="J115" s="94"/>
      <c r="K115" s="94"/>
      <c r="L115" s="94"/>
      <c r="M115" s="94"/>
      <c r="N115" s="94"/>
      <c r="O115" s="94"/>
      <c r="P115" s="98"/>
      <c r="Q115" s="98"/>
      <c r="R115" s="98"/>
      <c r="S115" s="98"/>
      <c r="T115" s="98"/>
      <c r="U115" s="98"/>
      <c r="V115" s="98"/>
      <c r="W115" s="98"/>
      <c r="X115" s="98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</row>
    <row r="116" spans="1:36" s="99" customFormat="1" x14ac:dyDescent="0.25">
      <c r="A116" s="100">
        <v>45300</v>
      </c>
      <c r="B116" s="51" t="s">
        <v>468</v>
      </c>
      <c r="C116" s="104">
        <v>-666000</v>
      </c>
      <c r="D116" s="167" t="s">
        <v>255</v>
      </c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8"/>
      <c r="Q116" s="98"/>
      <c r="R116" s="98"/>
      <c r="S116" s="98"/>
      <c r="T116" s="98"/>
      <c r="U116" s="98"/>
      <c r="V116" s="98"/>
      <c r="W116" s="98"/>
      <c r="X116" s="98"/>
      <c r="Y116" s="94"/>
      <c r="Z116" s="94"/>
      <c r="AA116" s="94"/>
      <c r="AB116" s="94"/>
      <c r="AC116" s="94"/>
      <c r="AD116" s="94"/>
      <c r="AE116" s="94">
        <f>C116</f>
        <v>-666000</v>
      </c>
      <c r="AF116" s="94"/>
      <c r="AG116" s="94"/>
      <c r="AH116" s="94"/>
      <c r="AI116" s="94"/>
      <c r="AJ116" s="94"/>
    </row>
    <row r="117" spans="1:36" s="99" customFormat="1" ht="15.75" x14ac:dyDescent="0.25">
      <c r="A117" s="100">
        <v>45300</v>
      </c>
      <c r="B117" s="184" t="s">
        <v>625</v>
      </c>
      <c r="C117" s="104">
        <v>-1500000</v>
      </c>
      <c r="D117" s="167" t="s">
        <v>153</v>
      </c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8"/>
      <c r="Q117" s="98"/>
      <c r="R117" s="98"/>
      <c r="S117" s="98"/>
      <c r="T117" s="98"/>
      <c r="U117" s="98"/>
      <c r="V117" s="98">
        <f>C117</f>
        <v>-1500000</v>
      </c>
      <c r="W117" s="98"/>
      <c r="X117" s="98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</row>
    <row r="118" spans="1:36" s="99" customFormat="1" x14ac:dyDescent="0.25">
      <c r="A118" s="100">
        <v>45300</v>
      </c>
      <c r="B118" s="51" t="s">
        <v>627</v>
      </c>
      <c r="C118" s="104">
        <v>-65000</v>
      </c>
      <c r="D118" s="167" t="s">
        <v>25</v>
      </c>
      <c r="E118" s="94">
        <f>C118</f>
        <v>-65000</v>
      </c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8"/>
      <c r="Q118" s="98"/>
      <c r="R118" s="98"/>
      <c r="S118" s="98"/>
      <c r="T118" s="98"/>
      <c r="U118" s="98"/>
      <c r="V118" s="98"/>
      <c r="W118" s="98"/>
      <c r="X118" s="98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</row>
    <row r="119" spans="1:36" s="99" customFormat="1" x14ac:dyDescent="0.25">
      <c r="A119" s="100">
        <v>45300</v>
      </c>
      <c r="B119" s="51" t="s">
        <v>628</v>
      </c>
      <c r="C119" s="104">
        <v>-65000</v>
      </c>
      <c r="D119" s="167" t="s">
        <v>25</v>
      </c>
      <c r="E119" s="94">
        <f>C119</f>
        <v>-65000</v>
      </c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8"/>
      <c r="Q119" s="98"/>
      <c r="R119" s="98"/>
      <c r="S119" s="98"/>
      <c r="T119" s="98"/>
      <c r="U119" s="98"/>
      <c r="V119" s="98"/>
      <c r="W119" s="98"/>
      <c r="X119" s="98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</row>
    <row r="120" spans="1:36" s="99" customFormat="1" x14ac:dyDescent="0.25">
      <c r="A120" s="100">
        <v>45301</v>
      </c>
      <c r="B120" s="51" t="s">
        <v>166</v>
      </c>
      <c r="C120" s="104">
        <v>-11000</v>
      </c>
      <c r="D120" s="167" t="s">
        <v>29</v>
      </c>
      <c r="E120" s="94"/>
      <c r="F120" s="94"/>
      <c r="G120" s="94"/>
      <c r="H120" s="94"/>
      <c r="I120" s="94">
        <f>C120</f>
        <v>-11000</v>
      </c>
      <c r="J120" s="94"/>
      <c r="K120" s="94"/>
      <c r="L120" s="94"/>
      <c r="M120" s="94"/>
      <c r="N120" s="94"/>
      <c r="O120" s="94"/>
      <c r="P120" s="98"/>
      <c r="Q120" s="98"/>
      <c r="R120" s="98"/>
      <c r="S120" s="98"/>
      <c r="T120" s="98"/>
      <c r="U120" s="98"/>
      <c r="V120" s="98"/>
      <c r="W120" s="98"/>
      <c r="X120" s="98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</row>
    <row r="121" spans="1:36" s="99" customFormat="1" x14ac:dyDescent="0.25">
      <c r="A121" s="100">
        <v>45301</v>
      </c>
      <c r="B121" s="51" t="s">
        <v>246</v>
      </c>
      <c r="C121" s="104">
        <v>-594500</v>
      </c>
      <c r="D121" s="167" t="s">
        <v>26</v>
      </c>
      <c r="E121" s="94"/>
      <c r="F121" s="94">
        <f>C121</f>
        <v>-594500</v>
      </c>
      <c r="G121" s="94"/>
      <c r="H121" s="94"/>
      <c r="I121" s="94"/>
      <c r="J121" s="94"/>
      <c r="K121" s="94"/>
      <c r="L121" s="94"/>
      <c r="M121" s="94"/>
      <c r="N121" s="94"/>
      <c r="O121" s="94"/>
      <c r="P121" s="98"/>
      <c r="Q121" s="98"/>
      <c r="R121" s="98"/>
      <c r="S121" s="98"/>
      <c r="T121" s="98"/>
      <c r="U121" s="98"/>
      <c r="V121" s="98"/>
      <c r="W121" s="98"/>
      <c r="X121" s="98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</row>
    <row r="122" spans="1:36" s="99" customFormat="1" x14ac:dyDescent="0.25">
      <c r="A122" s="100">
        <v>45301</v>
      </c>
      <c r="B122" s="51" t="s">
        <v>519</v>
      </c>
      <c r="C122" s="104">
        <v>-604500</v>
      </c>
      <c r="D122" s="167" t="s">
        <v>26</v>
      </c>
      <c r="E122" s="94"/>
      <c r="F122" s="94">
        <f>C122</f>
        <v>-604500</v>
      </c>
      <c r="G122" s="94"/>
      <c r="H122" s="94"/>
      <c r="I122" s="94"/>
      <c r="J122" s="94"/>
      <c r="K122" s="94"/>
      <c r="L122" s="94"/>
      <c r="M122" s="94"/>
      <c r="N122" s="94"/>
      <c r="O122" s="94"/>
      <c r="P122" s="98"/>
      <c r="Q122" s="98"/>
      <c r="R122" s="98"/>
      <c r="S122" s="98"/>
      <c r="T122" s="98"/>
      <c r="U122" s="98"/>
      <c r="V122" s="98"/>
      <c r="W122" s="98"/>
      <c r="X122" s="98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</row>
    <row r="123" spans="1:36" s="99" customFormat="1" x14ac:dyDescent="0.25">
      <c r="A123" s="100">
        <v>45301</v>
      </c>
      <c r="B123" s="51" t="s">
        <v>635</v>
      </c>
      <c r="C123" s="104">
        <v>-320000</v>
      </c>
      <c r="D123" s="167" t="s">
        <v>29</v>
      </c>
      <c r="E123" s="94"/>
      <c r="F123" s="94"/>
      <c r="G123" s="94"/>
      <c r="H123" s="94"/>
      <c r="I123" s="94">
        <f>C123</f>
        <v>-320000</v>
      </c>
      <c r="J123" s="94"/>
      <c r="K123" s="94"/>
      <c r="L123" s="94"/>
      <c r="M123" s="94"/>
      <c r="N123" s="94"/>
      <c r="O123" s="94"/>
      <c r="P123" s="98"/>
      <c r="Q123" s="98"/>
      <c r="R123" s="98"/>
      <c r="S123" s="98"/>
      <c r="T123" s="98"/>
      <c r="U123" s="98"/>
      <c r="V123" s="98"/>
      <c r="W123" s="98"/>
      <c r="X123" s="98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</row>
    <row r="124" spans="1:36" s="99" customFormat="1" x14ac:dyDescent="0.25">
      <c r="A124" s="100">
        <v>45301</v>
      </c>
      <c r="B124" s="51" t="s">
        <v>638</v>
      </c>
      <c r="C124" s="104">
        <v>-65000</v>
      </c>
      <c r="D124" s="167" t="s">
        <v>25</v>
      </c>
      <c r="E124" s="94">
        <f>C124</f>
        <v>-65000</v>
      </c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8"/>
      <c r="Q124" s="98"/>
      <c r="R124" s="98"/>
      <c r="S124" s="98"/>
      <c r="T124" s="98"/>
      <c r="U124" s="98"/>
      <c r="V124" s="98"/>
      <c r="W124" s="98"/>
      <c r="X124" s="98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</row>
    <row r="125" spans="1:36" s="99" customFormat="1" x14ac:dyDescent="0.25">
      <c r="A125" s="100">
        <v>45301</v>
      </c>
      <c r="B125" s="51" t="s">
        <v>639</v>
      </c>
      <c r="C125" s="104">
        <v>-200000</v>
      </c>
      <c r="D125" s="167" t="s">
        <v>29</v>
      </c>
      <c r="E125" s="94"/>
      <c r="F125" s="94"/>
      <c r="G125" s="94"/>
      <c r="H125" s="94"/>
      <c r="I125" s="94">
        <f>C125</f>
        <v>-200000</v>
      </c>
      <c r="J125" s="94"/>
      <c r="K125" s="94"/>
      <c r="L125" s="94"/>
      <c r="M125" s="94"/>
      <c r="N125" s="94"/>
      <c r="O125" s="94"/>
      <c r="P125" s="98"/>
      <c r="Q125" s="98"/>
      <c r="R125" s="98"/>
      <c r="S125" s="98"/>
      <c r="T125" s="98"/>
      <c r="U125" s="98"/>
      <c r="V125" s="98"/>
      <c r="W125" s="98"/>
      <c r="X125" s="98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</row>
    <row r="126" spans="1:36" s="99" customFormat="1" x14ac:dyDescent="0.25">
      <c r="A126" s="100">
        <v>45301</v>
      </c>
      <c r="B126" s="51" t="s">
        <v>640</v>
      </c>
      <c r="C126" s="104">
        <v>-65000</v>
      </c>
      <c r="D126" s="167" t="s">
        <v>25</v>
      </c>
      <c r="E126" s="94">
        <f>C126</f>
        <v>-65000</v>
      </c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8"/>
      <c r="Q126" s="98"/>
      <c r="R126" s="98"/>
      <c r="S126" s="98"/>
      <c r="T126" s="98"/>
      <c r="U126" s="98"/>
      <c r="V126" s="98"/>
      <c r="W126" s="98"/>
      <c r="X126" s="98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</row>
    <row r="127" spans="1:36" s="99" customFormat="1" x14ac:dyDescent="0.25">
      <c r="A127" s="100">
        <v>45301</v>
      </c>
      <c r="B127" s="51" t="s">
        <v>641</v>
      </c>
      <c r="C127" s="104">
        <v>-418000</v>
      </c>
      <c r="D127" s="167" t="s">
        <v>26</v>
      </c>
      <c r="E127" s="94"/>
      <c r="F127" s="94">
        <f>C127</f>
        <v>-418000</v>
      </c>
      <c r="G127" s="94"/>
      <c r="H127" s="94"/>
      <c r="I127" s="94"/>
      <c r="J127" s="94"/>
      <c r="K127" s="94"/>
      <c r="L127" s="94"/>
      <c r="M127" s="94"/>
      <c r="N127" s="94"/>
      <c r="O127" s="94"/>
      <c r="P127" s="98"/>
      <c r="Q127" s="98"/>
      <c r="R127" s="98"/>
      <c r="S127" s="98"/>
      <c r="T127" s="98"/>
      <c r="U127" s="98"/>
      <c r="V127" s="98"/>
      <c r="W127" s="98"/>
      <c r="X127" s="98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</row>
    <row r="128" spans="1:36" s="99" customFormat="1" x14ac:dyDescent="0.25">
      <c r="A128" s="100">
        <v>45301</v>
      </c>
      <c r="B128" s="51" t="s">
        <v>468</v>
      </c>
      <c r="C128" s="104">
        <v>-2700000</v>
      </c>
      <c r="D128" s="167" t="s">
        <v>255</v>
      </c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8"/>
      <c r="Q128" s="98"/>
      <c r="R128" s="98"/>
      <c r="S128" s="98"/>
      <c r="T128" s="98"/>
      <c r="U128" s="98"/>
      <c r="V128" s="98"/>
      <c r="W128" s="98"/>
      <c r="X128" s="98"/>
      <c r="Y128" s="94"/>
      <c r="Z128" s="94"/>
      <c r="AA128" s="94"/>
      <c r="AB128" s="94"/>
      <c r="AC128" s="94"/>
      <c r="AD128" s="94"/>
      <c r="AE128" s="94">
        <f>C128</f>
        <v>-2700000</v>
      </c>
      <c r="AF128" s="94"/>
      <c r="AG128" s="94"/>
      <c r="AH128" s="94"/>
      <c r="AI128" s="94"/>
      <c r="AJ128" s="94"/>
    </row>
    <row r="129" spans="1:36" s="99" customFormat="1" x14ac:dyDescent="0.25">
      <c r="A129" s="100">
        <v>45301</v>
      </c>
      <c r="B129" s="51" t="s">
        <v>642</v>
      </c>
      <c r="C129" s="104">
        <v>-8579404</v>
      </c>
      <c r="D129" s="167" t="s">
        <v>155</v>
      </c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8"/>
      <c r="Q129" s="98"/>
      <c r="R129" s="98"/>
      <c r="S129" s="98"/>
      <c r="T129" s="98"/>
      <c r="U129" s="98"/>
      <c r="V129" s="98"/>
      <c r="W129" s="98"/>
      <c r="X129" s="98"/>
      <c r="Y129" s="94"/>
      <c r="Z129" s="94"/>
      <c r="AA129" s="94"/>
      <c r="AB129" s="94"/>
      <c r="AC129" s="94">
        <f>C129</f>
        <v>-8579404</v>
      </c>
      <c r="AD129" s="94"/>
      <c r="AE129" s="94"/>
      <c r="AF129" s="94"/>
      <c r="AG129" s="94"/>
      <c r="AH129" s="94"/>
      <c r="AI129" s="94"/>
      <c r="AJ129" s="94"/>
    </row>
    <row r="130" spans="1:36" s="99" customFormat="1" x14ac:dyDescent="0.25">
      <c r="A130" s="100">
        <v>45301</v>
      </c>
      <c r="B130" s="51" t="s">
        <v>643</v>
      </c>
      <c r="C130" s="104">
        <v>-2085503</v>
      </c>
      <c r="D130" s="167" t="s">
        <v>302</v>
      </c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8"/>
      <c r="Q130" s="98"/>
      <c r="R130" s="98"/>
      <c r="S130" s="98"/>
      <c r="T130" s="98"/>
      <c r="U130" s="98"/>
      <c r="V130" s="98"/>
      <c r="W130" s="98"/>
      <c r="X130" s="98"/>
      <c r="Y130" s="94">
        <f>C130</f>
        <v>-2085503</v>
      </c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</row>
    <row r="131" spans="1:36" s="99" customFormat="1" x14ac:dyDescent="0.25">
      <c r="A131" s="100">
        <v>45301</v>
      </c>
      <c r="B131" s="51" t="s">
        <v>644</v>
      </c>
      <c r="C131" s="104">
        <v>-61166</v>
      </c>
      <c r="D131" s="167" t="s">
        <v>129</v>
      </c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8"/>
      <c r="Q131" s="98"/>
      <c r="R131" s="98"/>
      <c r="S131" s="98"/>
      <c r="T131" s="98">
        <f>C131</f>
        <v>-61166</v>
      </c>
      <c r="U131" s="98"/>
      <c r="V131" s="98"/>
      <c r="W131" s="98"/>
      <c r="X131" s="98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</row>
    <row r="132" spans="1:36" s="99" customFormat="1" x14ac:dyDescent="0.25">
      <c r="A132" s="100">
        <v>45301</v>
      </c>
      <c r="B132" s="51" t="s">
        <v>645</v>
      </c>
      <c r="C132" s="104">
        <v>-568600</v>
      </c>
      <c r="D132" s="167" t="s">
        <v>128</v>
      </c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8"/>
      <c r="Q132" s="98"/>
      <c r="R132" s="98">
        <f>C132</f>
        <v>-568600</v>
      </c>
      <c r="S132" s="98"/>
      <c r="T132" s="98"/>
      <c r="U132" s="98"/>
      <c r="V132" s="98"/>
      <c r="W132" s="98"/>
      <c r="X132" s="98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</row>
    <row r="133" spans="1:36" s="99" customFormat="1" x14ac:dyDescent="0.25">
      <c r="A133" s="100">
        <v>45301</v>
      </c>
      <c r="B133" s="51" t="s">
        <v>646</v>
      </c>
      <c r="C133" s="104">
        <v>-39544610</v>
      </c>
      <c r="D133" s="167" t="s">
        <v>127</v>
      </c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8"/>
      <c r="Q133" s="98">
        <f>C133</f>
        <v>-39544610</v>
      </c>
      <c r="R133" s="98"/>
      <c r="S133" s="98"/>
      <c r="T133" s="98"/>
      <c r="U133" s="98"/>
      <c r="V133" s="98"/>
      <c r="W133" s="98"/>
      <c r="X133" s="98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</row>
    <row r="134" spans="1:36" s="99" customFormat="1" x14ac:dyDescent="0.25">
      <c r="A134" s="100">
        <v>45301</v>
      </c>
      <c r="B134" s="51" t="s">
        <v>647</v>
      </c>
      <c r="C134" s="104">
        <v>-1014267</v>
      </c>
      <c r="D134" s="167" t="s">
        <v>658</v>
      </c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8">
        <f>C134</f>
        <v>-1014267</v>
      </c>
      <c r="Q134" s="98"/>
      <c r="R134" s="98"/>
      <c r="S134" s="98"/>
      <c r="T134" s="98"/>
      <c r="U134" s="98"/>
      <c r="V134" s="98"/>
      <c r="W134" s="98"/>
      <c r="X134" s="98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</row>
    <row r="135" spans="1:36" s="99" customFormat="1" x14ac:dyDescent="0.25">
      <c r="A135" s="100">
        <v>45301</v>
      </c>
      <c r="B135" s="51" t="s">
        <v>648</v>
      </c>
      <c r="C135" s="104">
        <v>-275734</v>
      </c>
      <c r="D135" s="167" t="s">
        <v>659</v>
      </c>
      <c r="E135" s="94"/>
      <c r="F135" s="94"/>
      <c r="G135" s="94"/>
      <c r="H135" s="94"/>
      <c r="I135" s="94"/>
      <c r="J135" s="94"/>
      <c r="K135" s="94"/>
      <c r="L135" s="94"/>
      <c r="M135" s="94"/>
      <c r="N135" s="94">
        <f>C135</f>
        <v>-275734</v>
      </c>
      <c r="O135" s="94"/>
      <c r="P135" s="98"/>
      <c r="Q135" s="98"/>
      <c r="R135" s="98"/>
      <c r="S135" s="98"/>
      <c r="T135" s="98"/>
      <c r="U135" s="98"/>
      <c r="V135" s="98"/>
      <c r="W135" s="98"/>
      <c r="X135" s="98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</row>
    <row r="136" spans="1:36" s="99" customFormat="1" x14ac:dyDescent="0.25">
      <c r="A136" s="100">
        <v>45301</v>
      </c>
      <c r="B136" s="51" t="s">
        <v>670</v>
      </c>
      <c r="C136" s="104">
        <v>-13492500</v>
      </c>
      <c r="D136" s="167" t="s">
        <v>660</v>
      </c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>
        <f>C136</f>
        <v>-13492500</v>
      </c>
      <c r="P136" s="98"/>
      <c r="Q136" s="98"/>
      <c r="R136" s="98"/>
      <c r="S136" s="98"/>
      <c r="T136" s="98"/>
      <c r="U136" s="98"/>
      <c r="V136" s="98"/>
      <c r="W136" s="98"/>
      <c r="X136" s="98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</row>
    <row r="137" spans="1:36" s="99" customFormat="1" x14ac:dyDescent="0.25">
      <c r="A137" s="100">
        <v>45301</v>
      </c>
      <c r="B137" s="51" t="s">
        <v>650</v>
      </c>
      <c r="C137" s="104">
        <v>-267000</v>
      </c>
      <c r="D137" s="167" t="s">
        <v>255</v>
      </c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8"/>
      <c r="Q137" s="98"/>
      <c r="R137" s="98"/>
      <c r="S137" s="98"/>
      <c r="T137" s="98"/>
      <c r="U137" s="98"/>
      <c r="V137" s="98"/>
      <c r="W137" s="98"/>
      <c r="X137" s="98"/>
      <c r="Y137" s="94"/>
      <c r="Z137" s="94"/>
      <c r="AA137" s="94"/>
      <c r="AB137" s="94"/>
      <c r="AC137" s="94"/>
      <c r="AD137" s="94"/>
      <c r="AE137" s="94">
        <f>C137</f>
        <v>-267000</v>
      </c>
      <c r="AF137" s="94"/>
      <c r="AG137" s="94"/>
      <c r="AH137" s="94"/>
      <c r="AI137" s="94"/>
      <c r="AJ137" s="94"/>
    </row>
    <row r="138" spans="1:36" s="99" customFormat="1" x14ac:dyDescent="0.25">
      <c r="A138" s="100">
        <v>45301</v>
      </c>
      <c r="B138" s="51" t="s">
        <v>461</v>
      </c>
      <c r="C138" s="104">
        <v>-808000</v>
      </c>
      <c r="D138" s="167" t="s">
        <v>26</v>
      </c>
      <c r="E138" s="94"/>
      <c r="F138" s="94">
        <f>C138</f>
        <v>-808000</v>
      </c>
      <c r="G138" s="94"/>
      <c r="H138" s="94"/>
      <c r="I138" s="94"/>
      <c r="J138" s="94"/>
      <c r="K138" s="94"/>
      <c r="L138" s="94"/>
      <c r="M138" s="94"/>
      <c r="N138" s="94"/>
      <c r="O138" s="94"/>
      <c r="P138" s="98"/>
      <c r="Q138" s="98"/>
      <c r="R138" s="98"/>
      <c r="S138" s="98"/>
      <c r="T138" s="98"/>
      <c r="U138" s="98"/>
      <c r="V138" s="98"/>
      <c r="W138" s="98"/>
      <c r="X138" s="98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</row>
    <row r="139" spans="1:36" s="99" customFormat="1" x14ac:dyDescent="0.25">
      <c r="A139" s="100">
        <v>45301</v>
      </c>
      <c r="B139" s="51" t="s">
        <v>468</v>
      </c>
      <c r="C139" s="104">
        <v>-1720000</v>
      </c>
      <c r="D139" s="167" t="s">
        <v>255</v>
      </c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8"/>
      <c r="Q139" s="98"/>
      <c r="R139" s="98"/>
      <c r="S139" s="98"/>
      <c r="T139" s="98"/>
      <c r="U139" s="98"/>
      <c r="V139" s="98"/>
      <c r="W139" s="98"/>
      <c r="X139" s="98"/>
      <c r="Y139" s="94"/>
      <c r="Z139" s="94"/>
      <c r="AA139" s="94"/>
      <c r="AB139" s="94"/>
      <c r="AC139" s="94"/>
      <c r="AD139" s="94"/>
      <c r="AE139" s="94">
        <f>C139</f>
        <v>-1720000</v>
      </c>
      <c r="AF139" s="94"/>
      <c r="AG139" s="94"/>
      <c r="AH139" s="94"/>
      <c r="AI139" s="94"/>
      <c r="AJ139" s="94"/>
    </row>
    <row r="140" spans="1:36" s="99" customFormat="1" x14ac:dyDescent="0.25">
      <c r="A140" s="100">
        <v>45301</v>
      </c>
      <c r="B140" s="51" t="s">
        <v>652</v>
      </c>
      <c r="C140" s="104">
        <v>-2000000</v>
      </c>
      <c r="D140" s="167" t="s">
        <v>154</v>
      </c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8"/>
      <c r="Q140" s="98"/>
      <c r="R140" s="98"/>
      <c r="S140" s="98"/>
      <c r="T140" s="98"/>
      <c r="U140" s="98"/>
      <c r="V140" s="98"/>
      <c r="W140" s="98"/>
      <c r="X140" s="98"/>
      <c r="Y140" s="94"/>
      <c r="Z140" s="94"/>
      <c r="AA140" s="94"/>
      <c r="AB140" s="94"/>
      <c r="AC140" s="94"/>
      <c r="AD140" s="94">
        <f>C140</f>
        <v>-2000000</v>
      </c>
      <c r="AE140" s="94"/>
      <c r="AF140" s="94"/>
      <c r="AG140" s="94"/>
      <c r="AH140" s="94"/>
      <c r="AI140" s="94"/>
      <c r="AJ140" s="94"/>
    </row>
    <row r="141" spans="1:36" s="99" customFormat="1" x14ac:dyDescent="0.25">
      <c r="A141" s="100">
        <v>45301</v>
      </c>
      <c r="B141" s="51" t="s">
        <v>653</v>
      </c>
      <c r="C141" s="104">
        <v>-200000</v>
      </c>
      <c r="D141" s="167" t="s">
        <v>26</v>
      </c>
      <c r="E141" s="94"/>
      <c r="F141" s="94">
        <f>C141</f>
        <v>-200000</v>
      </c>
      <c r="G141" s="94"/>
      <c r="H141" s="94"/>
      <c r="I141" s="94"/>
      <c r="J141" s="94"/>
      <c r="K141" s="94"/>
      <c r="L141" s="94"/>
      <c r="M141" s="94"/>
      <c r="N141" s="94"/>
      <c r="O141" s="94"/>
      <c r="P141" s="98"/>
      <c r="Q141" s="98"/>
      <c r="R141" s="98"/>
      <c r="S141" s="98"/>
      <c r="T141" s="98"/>
      <c r="U141" s="98"/>
      <c r="V141" s="98"/>
      <c r="W141" s="98"/>
      <c r="X141" s="98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</row>
    <row r="142" spans="1:36" s="99" customFormat="1" x14ac:dyDescent="0.25">
      <c r="A142" s="100">
        <v>45301</v>
      </c>
      <c r="B142" s="51" t="s">
        <v>654</v>
      </c>
      <c r="C142" s="104">
        <v>-75000</v>
      </c>
      <c r="D142" s="167" t="s">
        <v>25</v>
      </c>
      <c r="E142" s="94">
        <f>C142</f>
        <v>-75000</v>
      </c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8"/>
      <c r="Q142" s="98"/>
      <c r="R142" s="98"/>
      <c r="S142" s="98"/>
      <c r="T142" s="98"/>
      <c r="U142" s="98"/>
      <c r="V142" s="98"/>
      <c r="W142" s="98"/>
      <c r="X142" s="98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</row>
    <row r="143" spans="1:36" s="99" customFormat="1" x14ac:dyDescent="0.25">
      <c r="A143" s="100">
        <v>45301</v>
      </c>
      <c r="B143" s="51" t="s">
        <v>655</v>
      </c>
      <c r="C143" s="104">
        <v>-1264000</v>
      </c>
      <c r="D143" s="167" t="s">
        <v>29</v>
      </c>
      <c r="E143" s="94"/>
      <c r="F143" s="94"/>
      <c r="G143" s="94"/>
      <c r="H143" s="94"/>
      <c r="I143" s="94">
        <f>C143</f>
        <v>-1264000</v>
      </c>
      <c r="J143" s="94"/>
      <c r="K143" s="94"/>
      <c r="L143" s="94"/>
      <c r="M143" s="94"/>
      <c r="N143" s="94"/>
      <c r="O143" s="94"/>
      <c r="P143" s="98"/>
      <c r="Q143" s="98"/>
      <c r="R143" s="98"/>
      <c r="S143" s="98"/>
      <c r="T143" s="98"/>
      <c r="U143" s="98"/>
      <c r="V143" s="98"/>
      <c r="W143" s="98"/>
      <c r="X143" s="98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</row>
    <row r="144" spans="1:36" s="99" customFormat="1" x14ac:dyDescent="0.25">
      <c r="A144" s="100">
        <v>45301</v>
      </c>
      <c r="B144" s="51" t="s">
        <v>656</v>
      </c>
      <c r="C144" s="104">
        <v>-200000</v>
      </c>
      <c r="D144" s="167" t="s">
        <v>253</v>
      </c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8"/>
      <c r="Q144" s="98"/>
      <c r="R144" s="98"/>
      <c r="S144" s="98"/>
      <c r="T144" s="98"/>
      <c r="U144" s="98"/>
      <c r="V144" s="98"/>
      <c r="W144" s="98"/>
      <c r="X144" s="98"/>
      <c r="Y144" s="94"/>
      <c r="Z144" s="94"/>
      <c r="AA144" s="94"/>
      <c r="AB144" s="94"/>
      <c r="AC144" s="94"/>
      <c r="AD144" s="94"/>
      <c r="AE144" s="94"/>
      <c r="AF144" s="94">
        <f>C144</f>
        <v>-200000</v>
      </c>
      <c r="AG144" s="94"/>
      <c r="AH144" s="94"/>
      <c r="AI144" s="94"/>
      <c r="AJ144" s="94"/>
    </row>
    <row r="145" spans="1:36" s="99" customFormat="1" x14ac:dyDescent="0.25">
      <c r="A145" s="100">
        <v>45302</v>
      </c>
      <c r="B145" s="51" t="s">
        <v>166</v>
      </c>
      <c r="C145" s="104">
        <v>-11000</v>
      </c>
      <c r="D145" s="167" t="s">
        <v>29</v>
      </c>
      <c r="E145" s="94"/>
      <c r="F145" s="94"/>
      <c r="G145" s="94"/>
      <c r="H145" s="94"/>
      <c r="I145" s="94">
        <f>C145</f>
        <v>-11000</v>
      </c>
      <c r="J145" s="94"/>
      <c r="K145" s="94"/>
      <c r="L145" s="94"/>
      <c r="M145" s="94"/>
      <c r="N145" s="94"/>
      <c r="O145" s="94"/>
      <c r="P145" s="98"/>
      <c r="Q145" s="98"/>
      <c r="R145" s="98"/>
      <c r="S145" s="98"/>
      <c r="T145" s="98"/>
      <c r="U145" s="98"/>
      <c r="V145" s="98"/>
      <c r="W145" s="98"/>
      <c r="X145" s="98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</row>
    <row r="146" spans="1:36" s="99" customFormat="1" x14ac:dyDescent="0.25">
      <c r="A146" s="100">
        <v>45302</v>
      </c>
      <c r="B146" s="51" t="s">
        <v>192</v>
      </c>
      <c r="C146" s="104">
        <v>-403000</v>
      </c>
      <c r="D146" s="167" t="s">
        <v>26</v>
      </c>
      <c r="E146" s="94"/>
      <c r="F146" s="94">
        <f>C146</f>
        <v>-403000</v>
      </c>
      <c r="G146" s="94"/>
      <c r="H146" s="94"/>
      <c r="I146" s="94"/>
      <c r="J146" s="94"/>
      <c r="K146" s="94"/>
      <c r="L146" s="94"/>
      <c r="M146" s="94"/>
      <c r="N146" s="94"/>
      <c r="O146" s="94"/>
      <c r="P146" s="98"/>
      <c r="Q146" s="98"/>
      <c r="R146" s="98"/>
      <c r="S146" s="98"/>
      <c r="T146" s="98"/>
      <c r="U146" s="98"/>
      <c r="V146" s="98"/>
      <c r="W146" s="98"/>
      <c r="X146" s="98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</row>
    <row r="147" spans="1:36" s="99" customFormat="1" x14ac:dyDescent="0.25">
      <c r="A147" s="100">
        <v>45302</v>
      </c>
      <c r="B147" s="51" t="s">
        <v>236</v>
      </c>
      <c r="C147" s="104">
        <v>-381000</v>
      </c>
      <c r="D147" s="167" t="s">
        <v>26</v>
      </c>
      <c r="E147" s="94"/>
      <c r="F147" s="94">
        <f>C147</f>
        <v>-381000</v>
      </c>
      <c r="G147" s="94"/>
      <c r="H147" s="94"/>
      <c r="I147" s="94"/>
      <c r="J147" s="94"/>
      <c r="K147" s="94"/>
      <c r="L147" s="94"/>
      <c r="M147" s="94"/>
      <c r="N147" s="94"/>
      <c r="O147" s="94"/>
      <c r="P147" s="98"/>
      <c r="Q147" s="98"/>
      <c r="R147" s="98"/>
      <c r="S147" s="98"/>
      <c r="T147" s="98"/>
      <c r="U147" s="98"/>
      <c r="V147" s="98"/>
      <c r="W147" s="98"/>
      <c r="X147" s="98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</row>
    <row r="148" spans="1:36" s="99" customFormat="1" x14ac:dyDescent="0.25">
      <c r="A148" s="100">
        <v>45302</v>
      </c>
      <c r="B148" s="51" t="s">
        <v>664</v>
      </c>
      <c r="C148" s="104">
        <v>-500000</v>
      </c>
      <c r="D148" s="167" t="s">
        <v>153</v>
      </c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8"/>
      <c r="Q148" s="98"/>
      <c r="R148" s="98"/>
      <c r="S148" s="98"/>
      <c r="T148" s="98"/>
      <c r="U148" s="98"/>
      <c r="V148" s="98">
        <f>C148</f>
        <v>-500000</v>
      </c>
      <c r="W148" s="98"/>
      <c r="X148" s="98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</row>
    <row r="149" spans="1:36" s="99" customFormat="1" x14ac:dyDescent="0.25">
      <c r="A149" s="100">
        <v>45302</v>
      </c>
      <c r="B149" s="51" t="s">
        <v>665</v>
      </c>
      <c r="C149" s="104">
        <v>-65000</v>
      </c>
      <c r="D149" s="167" t="s">
        <v>25</v>
      </c>
      <c r="E149" s="94">
        <f>C149</f>
        <v>-65000</v>
      </c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8"/>
      <c r="Q149" s="98"/>
      <c r="R149" s="98"/>
      <c r="S149" s="98"/>
      <c r="T149" s="98"/>
      <c r="U149" s="98"/>
      <c r="V149" s="98"/>
      <c r="W149" s="98"/>
      <c r="X149" s="98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</row>
    <row r="150" spans="1:36" s="99" customFormat="1" x14ac:dyDescent="0.25">
      <c r="A150" s="100">
        <v>45302</v>
      </c>
      <c r="B150" s="51" t="s">
        <v>666</v>
      </c>
      <c r="C150" s="104">
        <v>-100000</v>
      </c>
      <c r="D150" s="167" t="s">
        <v>155</v>
      </c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8"/>
      <c r="Q150" s="98"/>
      <c r="R150" s="98"/>
      <c r="S150" s="98"/>
      <c r="T150" s="98"/>
      <c r="U150" s="98"/>
      <c r="V150" s="98"/>
      <c r="W150" s="98"/>
      <c r="X150" s="98"/>
      <c r="Y150" s="94"/>
      <c r="Z150" s="94"/>
      <c r="AA150" s="94"/>
      <c r="AB150" s="94"/>
      <c r="AC150" s="94">
        <f>C150</f>
        <v>-100000</v>
      </c>
      <c r="AD150" s="94"/>
      <c r="AE150" s="94"/>
      <c r="AF150" s="94"/>
      <c r="AG150" s="94"/>
      <c r="AH150" s="94"/>
      <c r="AI150" s="94"/>
      <c r="AJ150" s="94"/>
    </row>
    <row r="151" spans="1:36" s="99" customFormat="1" x14ac:dyDescent="0.25">
      <c r="A151" s="100">
        <v>45302</v>
      </c>
      <c r="B151" s="51" t="s">
        <v>668</v>
      </c>
      <c r="C151" s="104">
        <v>-75000</v>
      </c>
      <c r="D151" s="167" t="s">
        <v>25</v>
      </c>
      <c r="E151" s="94">
        <f>C151</f>
        <v>-75000</v>
      </c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8"/>
      <c r="Q151" s="98"/>
      <c r="R151" s="98"/>
      <c r="S151" s="98"/>
      <c r="T151" s="98"/>
      <c r="U151" s="98"/>
      <c r="V151" s="98"/>
      <c r="W151" s="98"/>
      <c r="X151" s="98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</row>
    <row r="152" spans="1:36" s="99" customFormat="1" x14ac:dyDescent="0.25">
      <c r="A152" s="100">
        <v>45302</v>
      </c>
      <c r="B152" s="51" t="s">
        <v>461</v>
      </c>
      <c r="C152" s="104">
        <v>-1330000</v>
      </c>
      <c r="D152" s="167" t="s">
        <v>26</v>
      </c>
      <c r="E152" s="94"/>
      <c r="F152" s="94">
        <f>C152</f>
        <v>-1330000</v>
      </c>
      <c r="G152" s="94"/>
      <c r="H152" s="94"/>
      <c r="I152" s="94"/>
      <c r="J152" s="94"/>
      <c r="K152" s="94"/>
      <c r="L152" s="94"/>
      <c r="M152" s="94"/>
      <c r="N152" s="94"/>
      <c r="O152" s="94"/>
      <c r="P152" s="98"/>
      <c r="Q152" s="98"/>
      <c r="R152" s="98"/>
      <c r="S152" s="98"/>
      <c r="T152" s="98"/>
      <c r="U152" s="98"/>
      <c r="V152" s="98"/>
      <c r="W152" s="98"/>
      <c r="X152" s="98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</row>
    <row r="153" spans="1:36" s="99" customFormat="1" x14ac:dyDescent="0.25">
      <c r="A153" s="100">
        <v>45303</v>
      </c>
      <c r="B153" s="51" t="s">
        <v>166</v>
      </c>
      <c r="C153" s="104">
        <v>-11000</v>
      </c>
      <c r="D153" s="167" t="s">
        <v>29</v>
      </c>
      <c r="E153" s="94"/>
      <c r="F153" s="94"/>
      <c r="G153" s="94"/>
      <c r="H153" s="94"/>
      <c r="I153" s="94">
        <f>C153</f>
        <v>-11000</v>
      </c>
      <c r="J153" s="94"/>
      <c r="K153" s="94"/>
      <c r="L153" s="94"/>
      <c r="M153" s="94"/>
      <c r="N153" s="94"/>
      <c r="O153" s="94"/>
      <c r="P153" s="98"/>
      <c r="Q153" s="98"/>
      <c r="R153" s="98"/>
      <c r="S153" s="98"/>
      <c r="T153" s="98"/>
      <c r="U153" s="98"/>
      <c r="V153" s="98"/>
      <c r="W153" s="98"/>
      <c r="X153" s="98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</row>
    <row r="154" spans="1:36" s="99" customFormat="1" x14ac:dyDescent="0.25">
      <c r="A154" s="100">
        <v>45303</v>
      </c>
      <c r="B154" s="51" t="s">
        <v>464</v>
      </c>
      <c r="C154" s="104">
        <v>-1741000</v>
      </c>
      <c r="D154" s="167" t="s">
        <v>26</v>
      </c>
      <c r="E154" s="94"/>
      <c r="F154" s="94">
        <f>C154</f>
        <v>-1741000</v>
      </c>
      <c r="G154" s="94"/>
      <c r="H154" s="94"/>
      <c r="I154" s="94"/>
      <c r="J154" s="94"/>
      <c r="K154" s="94"/>
      <c r="L154" s="94"/>
      <c r="M154" s="94"/>
      <c r="N154" s="94"/>
      <c r="O154" s="94"/>
      <c r="P154" s="98"/>
      <c r="Q154" s="98"/>
      <c r="R154" s="98"/>
      <c r="S154" s="98"/>
      <c r="T154" s="98"/>
      <c r="U154" s="98"/>
      <c r="V154" s="98"/>
      <c r="W154" s="98"/>
      <c r="X154" s="98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</row>
    <row r="155" spans="1:36" s="99" customFormat="1" x14ac:dyDescent="0.25">
      <c r="A155" s="100">
        <v>45303</v>
      </c>
      <c r="B155" s="51" t="s">
        <v>677</v>
      </c>
      <c r="C155" s="104">
        <v>-120000</v>
      </c>
      <c r="D155" s="167" t="s">
        <v>29</v>
      </c>
      <c r="E155" s="94"/>
      <c r="F155" s="94"/>
      <c r="G155" s="94"/>
      <c r="H155" s="94"/>
      <c r="I155" s="94">
        <f>C155</f>
        <v>-120000</v>
      </c>
      <c r="J155" s="94"/>
      <c r="K155" s="94"/>
      <c r="L155" s="94"/>
      <c r="M155" s="94"/>
      <c r="N155" s="94"/>
      <c r="O155" s="94"/>
      <c r="P155" s="98"/>
      <c r="Q155" s="98"/>
      <c r="R155" s="98"/>
      <c r="S155" s="98"/>
      <c r="T155" s="98"/>
      <c r="U155" s="98"/>
      <c r="V155" s="98"/>
      <c r="W155" s="98"/>
      <c r="X155" s="98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</row>
    <row r="156" spans="1:36" s="99" customFormat="1" x14ac:dyDescent="0.25">
      <c r="A156" s="100">
        <v>45303</v>
      </c>
      <c r="B156" s="51" t="s">
        <v>678</v>
      </c>
      <c r="C156" s="104">
        <v>-380500</v>
      </c>
      <c r="D156" s="167" t="s">
        <v>26</v>
      </c>
      <c r="E156" s="94"/>
      <c r="F156" s="94">
        <f>C156</f>
        <v>-380500</v>
      </c>
      <c r="G156" s="94"/>
      <c r="H156" s="94"/>
      <c r="I156" s="94"/>
      <c r="J156" s="94"/>
      <c r="K156" s="94"/>
      <c r="L156" s="94"/>
      <c r="M156" s="94"/>
      <c r="N156" s="94"/>
      <c r="O156" s="94"/>
      <c r="P156" s="98"/>
      <c r="Q156" s="98"/>
      <c r="R156" s="98"/>
      <c r="S156" s="98"/>
      <c r="T156" s="98"/>
      <c r="U156" s="98"/>
      <c r="V156" s="98"/>
      <c r="W156" s="98"/>
      <c r="X156" s="98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</row>
    <row r="157" spans="1:36" s="99" customFormat="1" x14ac:dyDescent="0.25">
      <c r="A157" s="100">
        <v>45303</v>
      </c>
      <c r="B157" s="51" t="s">
        <v>679</v>
      </c>
      <c r="C157" s="104">
        <v>-93000</v>
      </c>
      <c r="D157" s="167" t="s">
        <v>29</v>
      </c>
      <c r="E157" s="94"/>
      <c r="F157" s="94"/>
      <c r="G157" s="94"/>
      <c r="H157" s="94"/>
      <c r="I157" s="94">
        <f>C157</f>
        <v>-93000</v>
      </c>
      <c r="J157" s="94"/>
      <c r="K157" s="94"/>
      <c r="L157" s="94"/>
      <c r="M157" s="94"/>
      <c r="N157" s="94"/>
      <c r="O157" s="94"/>
      <c r="P157" s="98"/>
      <c r="Q157" s="98"/>
      <c r="R157" s="98"/>
      <c r="S157" s="98"/>
      <c r="T157" s="98"/>
      <c r="U157" s="98"/>
      <c r="V157" s="98"/>
      <c r="W157" s="98"/>
      <c r="X157" s="98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</row>
    <row r="158" spans="1:36" s="99" customFormat="1" x14ac:dyDescent="0.25">
      <c r="A158" s="100">
        <v>45303</v>
      </c>
      <c r="B158" s="51" t="s">
        <v>681</v>
      </c>
      <c r="C158" s="104">
        <v>-65000</v>
      </c>
      <c r="D158" s="167" t="s">
        <v>25</v>
      </c>
      <c r="E158" s="94">
        <f>C158</f>
        <v>-65000</v>
      </c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8"/>
      <c r="Q158" s="98"/>
      <c r="R158" s="98"/>
      <c r="S158" s="98"/>
      <c r="T158" s="98"/>
      <c r="U158" s="98"/>
      <c r="V158" s="98"/>
      <c r="W158" s="98"/>
      <c r="X158" s="98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</row>
    <row r="159" spans="1:36" s="99" customFormat="1" x14ac:dyDescent="0.25">
      <c r="A159" s="100">
        <v>45303</v>
      </c>
      <c r="B159" s="51" t="s">
        <v>682</v>
      </c>
      <c r="C159" s="104">
        <v>-300000</v>
      </c>
      <c r="D159" s="167" t="s">
        <v>612</v>
      </c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8"/>
      <c r="Q159" s="98"/>
      <c r="R159" s="98"/>
      <c r="S159" s="98"/>
      <c r="T159" s="98"/>
      <c r="U159" s="98"/>
      <c r="V159" s="98"/>
      <c r="W159" s="98"/>
      <c r="X159" s="98"/>
      <c r="Y159" s="94"/>
      <c r="Z159" s="94"/>
      <c r="AA159" s="94"/>
      <c r="AB159" s="94"/>
      <c r="AC159" s="94"/>
      <c r="AD159" s="94">
        <f>C159</f>
        <v>-300000</v>
      </c>
      <c r="AE159" s="94"/>
      <c r="AF159" s="94"/>
      <c r="AG159" s="94"/>
      <c r="AH159" s="94"/>
      <c r="AI159" s="94"/>
      <c r="AJ159" s="94"/>
    </row>
    <row r="160" spans="1:36" s="99" customFormat="1" x14ac:dyDescent="0.25">
      <c r="A160" s="100">
        <v>45303</v>
      </c>
      <c r="B160" s="51" t="s">
        <v>683</v>
      </c>
      <c r="C160" s="104">
        <v>-327500</v>
      </c>
      <c r="D160" s="167" t="s">
        <v>156</v>
      </c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8"/>
      <c r="Q160" s="98"/>
      <c r="R160" s="98"/>
      <c r="S160" s="98"/>
      <c r="T160" s="98"/>
      <c r="U160" s="98"/>
      <c r="V160" s="98"/>
      <c r="W160" s="98"/>
      <c r="X160" s="98"/>
      <c r="Y160" s="94"/>
      <c r="Z160" s="94"/>
      <c r="AA160" s="94"/>
      <c r="AB160" s="94">
        <f>C160</f>
        <v>-327500</v>
      </c>
      <c r="AC160" s="94"/>
      <c r="AD160" s="94"/>
      <c r="AE160" s="94"/>
      <c r="AF160" s="94"/>
      <c r="AG160" s="94"/>
      <c r="AH160" s="94"/>
      <c r="AI160" s="94"/>
      <c r="AJ160" s="94"/>
    </row>
    <row r="161" spans="1:36" s="99" customFormat="1" x14ac:dyDescent="0.25">
      <c r="A161" s="100">
        <v>45303</v>
      </c>
      <c r="B161" s="51" t="s">
        <v>684</v>
      </c>
      <c r="C161" s="104">
        <v>-189500</v>
      </c>
      <c r="D161" s="167" t="s">
        <v>28</v>
      </c>
      <c r="E161" s="94"/>
      <c r="F161" s="94"/>
      <c r="G161" s="94"/>
      <c r="H161" s="94">
        <f>C161</f>
        <v>-189500</v>
      </c>
      <c r="I161" s="94"/>
      <c r="J161" s="94"/>
      <c r="K161" s="94"/>
      <c r="L161" s="94"/>
      <c r="M161" s="94"/>
      <c r="N161" s="94"/>
      <c r="O161" s="94"/>
      <c r="P161" s="98"/>
      <c r="Q161" s="98"/>
      <c r="R161" s="98"/>
      <c r="S161" s="98"/>
      <c r="T161" s="98"/>
      <c r="U161" s="98"/>
      <c r="V161" s="98"/>
      <c r="W161" s="98"/>
      <c r="X161" s="98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</row>
    <row r="162" spans="1:36" s="99" customFormat="1" x14ac:dyDescent="0.25">
      <c r="A162" s="100">
        <v>45303</v>
      </c>
      <c r="B162" s="51" t="s">
        <v>685</v>
      </c>
      <c r="C162" s="104">
        <v>-20000</v>
      </c>
      <c r="D162" s="167" t="s">
        <v>26</v>
      </c>
      <c r="E162" s="94"/>
      <c r="F162" s="94">
        <f>C162</f>
        <v>-20000</v>
      </c>
      <c r="G162" s="94"/>
      <c r="H162" s="94"/>
      <c r="I162" s="94"/>
      <c r="J162" s="94"/>
      <c r="K162" s="94"/>
      <c r="L162" s="94"/>
      <c r="M162" s="94"/>
      <c r="N162" s="94"/>
      <c r="O162" s="94"/>
      <c r="P162" s="98"/>
      <c r="Q162" s="98"/>
      <c r="R162" s="98"/>
      <c r="S162" s="98"/>
      <c r="T162" s="98"/>
      <c r="U162" s="98"/>
      <c r="V162" s="98"/>
      <c r="W162" s="98"/>
      <c r="X162" s="98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</row>
    <row r="163" spans="1:36" s="99" customFormat="1" x14ac:dyDescent="0.25">
      <c r="A163" s="100">
        <v>45303</v>
      </c>
      <c r="B163" s="51" t="s">
        <v>686</v>
      </c>
      <c r="C163" s="104">
        <v>-775000</v>
      </c>
      <c r="D163" s="167" t="s">
        <v>26</v>
      </c>
      <c r="E163" s="94"/>
      <c r="F163" s="94">
        <f>C163</f>
        <v>-775000</v>
      </c>
      <c r="G163" s="94"/>
      <c r="H163" s="94"/>
      <c r="I163" s="94"/>
      <c r="J163" s="94"/>
      <c r="K163" s="94"/>
      <c r="L163" s="94"/>
      <c r="M163" s="94"/>
      <c r="N163" s="94"/>
      <c r="O163" s="94"/>
      <c r="P163" s="98"/>
      <c r="Q163" s="98"/>
      <c r="R163" s="98"/>
      <c r="S163" s="98"/>
      <c r="T163" s="98"/>
      <c r="U163" s="98"/>
      <c r="V163" s="98"/>
      <c r="W163" s="98"/>
      <c r="X163" s="98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</row>
    <row r="164" spans="1:36" s="99" customFormat="1" x14ac:dyDescent="0.25">
      <c r="A164" s="100">
        <v>45303</v>
      </c>
      <c r="B164" s="51" t="s">
        <v>687</v>
      </c>
      <c r="C164" s="104">
        <v>-2360000</v>
      </c>
      <c r="D164" s="167" t="s">
        <v>255</v>
      </c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8"/>
      <c r="Q164" s="98"/>
      <c r="R164" s="98"/>
      <c r="S164" s="98"/>
      <c r="T164" s="98"/>
      <c r="U164" s="98"/>
      <c r="V164" s="98"/>
      <c r="W164" s="98"/>
      <c r="X164" s="98"/>
      <c r="Y164" s="94"/>
      <c r="Z164" s="94"/>
      <c r="AA164" s="94"/>
      <c r="AB164" s="94"/>
      <c r="AC164" s="94"/>
      <c r="AD164" s="94"/>
      <c r="AE164" s="94">
        <f>C164</f>
        <v>-2360000</v>
      </c>
      <c r="AF164" s="94"/>
      <c r="AG164" s="94"/>
      <c r="AH164" s="94"/>
      <c r="AI164" s="94"/>
      <c r="AJ164" s="94"/>
    </row>
    <row r="165" spans="1:36" s="99" customFormat="1" x14ac:dyDescent="0.25">
      <c r="A165" s="100">
        <v>45303</v>
      </c>
      <c r="B165" s="51" t="s">
        <v>688</v>
      </c>
      <c r="C165" s="104">
        <v>-1800000</v>
      </c>
      <c r="D165" s="167" t="s">
        <v>27</v>
      </c>
      <c r="E165" s="94"/>
      <c r="F165" s="94"/>
      <c r="G165" s="94">
        <f>C165</f>
        <v>-1800000</v>
      </c>
      <c r="H165" s="94"/>
      <c r="I165" s="94"/>
      <c r="J165" s="94"/>
      <c r="K165" s="94"/>
      <c r="L165" s="94"/>
      <c r="M165" s="94"/>
      <c r="N165" s="94"/>
      <c r="O165" s="94"/>
      <c r="P165" s="98"/>
      <c r="Q165" s="98"/>
      <c r="R165" s="98"/>
      <c r="S165" s="98"/>
      <c r="T165" s="98"/>
      <c r="U165" s="98"/>
      <c r="V165" s="98"/>
      <c r="W165" s="98"/>
      <c r="X165" s="98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</row>
    <row r="166" spans="1:36" s="99" customFormat="1" x14ac:dyDescent="0.25">
      <c r="A166" s="100">
        <v>45303</v>
      </c>
      <c r="B166" s="51" t="s">
        <v>467</v>
      </c>
      <c r="C166" s="104">
        <v>-1620000</v>
      </c>
      <c r="D166" s="167" t="s">
        <v>26</v>
      </c>
      <c r="E166" s="94"/>
      <c r="F166" s="94">
        <f>C166</f>
        <v>-1620000</v>
      </c>
      <c r="G166" s="94"/>
      <c r="H166" s="94"/>
      <c r="I166" s="94"/>
      <c r="J166" s="94"/>
      <c r="K166" s="94"/>
      <c r="L166" s="94"/>
      <c r="M166" s="94"/>
      <c r="N166" s="94"/>
      <c r="O166" s="94"/>
      <c r="P166" s="98"/>
      <c r="Q166" s="98"/>
      <c r="R166" s="98"/>
      <c r="S166" s="98"/>
      <c r="T166" s="98"/>
      <c r="U166" s="98"/>
      <c r="V166" s="98"/>
      <c r="W166" s="98"/>
      <c r="X166" s="98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</row>
    <row r="167" spans="1:36" s="99" customFormat="1" x14ac:dyDescent="0.25">
      <c r="A167" s="100">
        <v>45303</v>
      </c>
      <c r="B167" s="51" t="s">
        <v>461</v>
      </c>
      <c r="C167" s="104">
        <v>-605000</v>
      </c>
      <c r="D167" s="167" t="s">
        <v>26</v>
      </c>
      <c r="E167" s="94"/>
      <c r="F167" s="94">
        <f>C167</f>
        <v>-605000</v>
      </c>
      <c r="G167" s="94"/>
      <c r="H167" s="94"/>
      <c r="I167" s="94"/>
      <c r="J167" s="94"/>
      <c r="K167" s="94"/>
      <c r="L167" s="94"/>
      <c r="M167" s="94"/>
      <c r="N167" s="94"/>
      <c r="O167" s="94"/>
      <c r="P167" s="98"/>
      <c r="Q167" s="98"/>
      <c r="R167" s="98"/>
      <c r="S167" s="98"/>
      <c r="T167" s="98"/>
      <c r="U167" s="98"/>
      <c r="V167" s="98"/>
      <c r="W167" s="98"/>
      <c r="X167" s="98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</row>
    <row r="168" spans="1:36" s="99" customFormat="1" x14ac:dyDescent="0.25">
      <c r="A168" s="100">
        <v>45303</v>
      </c>
      <c r="B168" s="51" t="s">
        <v>692</v>
      </c>
      <c r="C168" s="104">
        <v>-65000</v>
      </c>
      <c r="D168" s="167" t="s">
        <v>25</v>
      </c>
      <c r="E168" s="94">
        <f>C168</f>
        <v>-65000</v>
      </c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8"/>
      <c r="Q168" s="98"/>
      <c r="R168" s="98"/>
      <c r="S168" s="98"/>
      <c r="T168" s="98"/>
      <c r="U168" s="98"/>
      <c r="V168" s="98"/>
      <c r="W168" s="98"/>
      <c r="X168" s="98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</row>
    <row r="169" spans="1:36" s="99" customFormat="1" x14ac:dyDescent="0.25">
      <c r="A169" s="100">
        <v>45304</v>
      </c>
      <c r="B169" s="51" t="s">
        <v>166</v>
      </c>
      <c r="C169" s="104">
        <v>-11000</v>
      </c>
      <c r="D169" s="167" t="s">
        <v>29</v>
      </c>
      <c r="E169" s="94"/>
      <c r="F169" s="94"/>
      <c r="G169" s="94"/>
      <c r="H169" s="94"/>
      <c r="I169" s="94">
        <f>C169</f>
        <v>-11000</v>
      </c>
      <c r="J169" s="94"/>
      <c r="K169" s="94"/>
      <c r="L169" s="94"/>
      <c r="M169" s="94"/>
      <c r="N169" s="94"/>
      <c r="O169" s="94"/>
      <c r="P169" s="98"/>
      <c r="Q169" s="98"/>
      <c r="R169" s="98"/>
      <c r="S169" s="98"/>
      <c r="T169" s="98"/>
      <c r="U169" s="98"/>
      <c r="V169" s="98"/>
      <c r="W169" s="98"/>
      <c r="X169" s="98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</row>
    <row r="170" spans="1:36" s="99" customFormat="1" x14ac:dyDescent="0.25">
      <c r="A170" s="100">
        <v>45304</v>
      </c>
      <c r="B170" s="51" t="s">
        <v>464</v>
      </c>
      <c r="C170" s="104">
        <v>-757000</v>
      </c>
      <c r="D170" s="167" t="s">
        <v>26</v>
      </c>
      <c r="E170" s="94"/>
      <c r="F170" s="94">
        <f>C170</f>
        <v>-757000</v>
      </c>
      <c r="G170" s="94"/>
      <c r="H170" s="94"/>
      <c r="I170" s="94"/>
      <c r="J170" s="94"/>
      <c r="K170" s="94"/>
      <c r="L170" s="94"/>
      <c r="M170" s="94"/>
      <c r="N170" s="94"/>
      <c r="O170" s="94"/>
      <c r="P170" s="98"/>
      <c r="Q170" s="98"/>
      <c r="R170" s="98"/>
      <c r="S170" s="98"/>
      <c r="T170" s="98"/>
      <c r="U170" s="98"/>
      <c r="V170" s="98"/>
      <c r="W170" s="98"/>
      <c r="X170" s="98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</row>
    <row r="171" spans="1:36" s="99" customFormat="1" x14ac:dyDescent="0.25">
      <c r="A171" s="100">
        <v>45304</v>
      </c>
      <c r="B171" s="51" t="s">
        <v>467</v>
      </c>
      <c r="C171" s="104">
        <v>-225500</v>
      </c>
      <c r="D171" s="167" t="s">
        <v>26</v>
      </c>
      <c r="E171" s="94"/>
      <c r="F171" s="94">
        <f>C171</f>
        <v>-225500</v>
      </c>
      <c r="G171" s="94"/>
      <c r="H171" s="94"/>
      <c r="I171" s="94"/>
      <c r="J171" s="94"/>
      <c r="K171" s="94"/>
      <c r="L171" s="94"/>
      <c r="M171" s="94"/>
      <c r="N171" s="94"/>
      <c r="O171" s="94"/>
      <c r="P171" s="98"/>
      <c r="Q171" s="98"/>
      <c r="R171" s="98"/>
      <c r="S171" s="98"/>
      <c r="T171" s="98"/>
      <c r="U171" s="98"/>
      <c r="V171" s="98"/>
      <c r="W171" s="98"/>
      <c r="X171" s="98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</row>
    <row r="172" spans="1:36" s="99" customFormat="1" x14ac:dyDescent="0.25">
      <c r="A172" s="100">
        <v>45304</v>
      </c>
      <c r="B172" s="51" t="s">
        <v>465</v>
      </c>
      <c r="C172" s="104">
        <v>-920000</v>
      </c>
      <c r="D172" s="167" t="s">
        <v>28</v>
      </c>
      <c r="E172" s="94"/>
      <c r="F172" s="94"/>
      <c r="G172" s="94"/>
      <c r="H172" s="94">
        <f>C172</f>
        <v>-920000</v>
      </c>
      <c r="I172" s="94"/>
      <c r="J172" s="94"/>
      <c r="K172" s="94"/>
      <c r="L172" s="94"/>
      <c r="M172" s="94"/>
      <c r="N172" s="94"/>
      <c r="O172" s="94"/>
      <c r="P172" s="98"/>
      <c r="Q172" s="98"/>
      <c r="R172" s="98"/>
      <c r="S172" s="98"/>
      <c r="T172" s="98"/>
      <c r="U172" s="98"/>
      <c r="V172" s="98"/>
      <c r="W172" s="98"/>
      <c r="X172" s="98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</row>
    <row r="173" spans="1:36" s="99" customFormat="1" x14ac:dyDescent="0.25">
      <c r="A173" s="100">
        <v>45304</v>
      </c>
      <c r="B173" s="51" t="s">
        <v>704</v>
      </c>
      <c r="C173" s="104">
        <v>-65000</v>
      </c>
      <c r="D173" s="167" t="s">
        <v>25</v>
      </c>
      <c r="E173" s="94">
        <f>C173</f>
        <v>-65000</v>
      </c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8"/>
      <c r="Q173" s="98"/>
      <c r="R173" s="98"/>
      <c r="S173" s="98"/>
      <c r="T173" s="98"/>
      <c r="U173" s="98"/>
      <c r="V173" s="98"/>
      <c r="W173" s="98"/>
      <c r="X173" s="98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</row>
    <row r="174" spans="1:36" s="99" customFormat="1" x14ac:dyDescent="0.25">
      <c r="A174" s="100">
        <v>45304</v>
      </c>
      <c r="B174" s="51" t="s">
        <v>192</v>
      </c>
      <c r="C174" s="104">
        <v>-1085000</v>
      </c>
      <c r="D174" s="167" t="s">
        <v>26</v>
      </c>
      <c r="E174" s="94"/>
      <c r="F174" s="94">
        <f>C174</f>
        <v>-1085000</v>
      </c>
      <c r="G174" s="94"/>
      <c r="H174" s="94"/>
      <c r="I174" s="94"/>
      <c r="J174" s="94"/>
      <c r="K174" s="94"/>
      <c r="L174" s="94"/>
      <c r="M174" s="94"/>
      <c r="N174" s="94"/>
      <c r="O174" s="94"/>
      <c r="P174" s="98"/>
      <c r="Q174" s="98"/>
      <c r="R174" s="98"/>
      <c r="S174" s="98"/>
      <c r="T174" s="98"/>
      <c r="U174" s="98"/>
      <c r="V174" s="98"/>
      <c r="W174" s="98"/>
      <c r="X174" s="98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</row>
    <row r="175" spans="1:36" s="99" customFormat="1" x14ac:dyDescent="0.25">
      <c r="A175" s="100">
        <v>45304</v>
      </c>
      <c r="B175" s="51" t="s">
        <v>705</v>
      </c>
      <c r="C175" s="104">
        <v>-100000</v>
      </c>
      <c r="D175" s="167" t="s">
        <v>28</v>
      </c>
      <c r="E175" s="94"/>
      <c r="F175" s="94"/>
      <c r="G175" s="94"/>
      <c r="H175" s="94">
        <f>C175</f>
        <v>-100000</v>
      </c>
      <c r="I175" s="94"/>
      <c r="J175" s="94"/>
      <c r="K175" s="94"/>
      <c r="L175" s="94"/>
      <c r="M175" s="94"/>
      <c r="N175" s="94"/>
      <c r="O175" s="94"/>
      <c r="P175" s="98"/>
      <c r="Q175" s="98"/>
      <c r="R175" s="98"/>
      <c r="S175" s="98"/>
      <c r="T175" s="98"/>
      <c r="U175" s="98"/>
      <c r="V175" s="98"/>
      <c r="W175" s="98"/>
      <c r="X175" s="98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</row>
    <row r="176" spans="1:36" s="99" customFormat="1" x14ac:dyDescent="0.25">
      <c r="A176" s="100">
        <v>45304</v>
      </c>
      <c r="B176" s="51" t="s">
        <v>708</v>
      </c>
      <c r="C176" s="104">
        <v>-20000</v>
      </c>
      <c r="D176" s="167" t="s">
        <v>29</v>
      </c>
      <c r="E176" s="94"/>
      <c r="F176" s="94"/>
      <c r="G176" s="94"/>
      <c r="H176" s="94"/>
      <c r="I176" s="94">
        <f>C176</f>
        <v>-20000</v>
      </c>
      <c r="J176" s="94"/>
      <c r="K176" s="94"/>
      <c r="L176" s="94"/>
      <c r="M176" s="94"/>
      <c r="N176" s="94"/>
      <c r="O176" s="94"/>
      <c r="P176" s="98"/>
      <c r="Q176" s="98"/>
      <c r="R176" s="98"/>
      <c r="S176" s="98"/>
      <c r="T176" s="98"/>
      <c r="U176" s="98"/>
      <c r="V176" s="98"/>
      <c r="W176" s="98"/>
      <c r="X176" s="98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</row>
    <row r="177" spans="1:36" s="99" customFormat="1" x14ac:dyDescent="0.25">
      <c r="A177" s="100">
        <v>45304</v>
      </c>
      <c r="B177" s="51" t="s">
        <v>297</v>
      </c>
      <c r="C177" s="104">
        <v>-423000</v>
      </c>
      <c r="D177" s="167" t="s">
        <v>26</v>
      </c>
      <c r="E177" s="94"/>
      <c r="F177" s="94">
        <f>C177</f>
        <v>-423000</v>
      </c>
      <c r="G177" s="94"/>
      <c r="H177" s="94"/>
      <c r="I177" s="94"/>
      <c r="J177" s="94"/>
      <c r="K177" s="94"/>
      <c r="L177" s="94"/>
      <c r="M177" s="94"/>
      <c r="N177" s="94"/>
      <c r="O177" s="94"/>
      <c r="P177" s="98"/>
      <c r="Q177" s="98"/>
      <c r="R177" s="98"/>
      <c r="S177" s="98"/>
      <c r="T177" s="98"/>
      <c r="U177" s="98"/>
      <c r="V177" s="98"/>
      <c r="W177" s="98"/>
      <c r="X177" s="98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</row>
    <row r="178" spans="1:36" s="99" customFormat="1" x14ac:dyDescent="0.25">
      <c r="A178" s="100">
        <v>45304</v>
      </c>
      <c r="B178" s="51" t="s">
        <v>709</v>
      </c>
      <c r="C178" s="104">
        <v>-319000</v>
      </c>
      <c r="D178" s="167" t="s">
        <v>28</v>
      </c>
      <c r="E178" s="94"/>
      <c r="F178" s="94"/>
      <c r="G178" s="94"/>
      <c r="H178" s="94">
        <f>C178</f>
        <v>-319000</v>
      </c>
      <c r="I178" s="94"/>
      <c r="J178" s="94"/>
      <c r="K178" s="94"/>
      <c r="L178" s="94"/>
      <c r="M178" s="94"/>
      <c r="N178" s="94"/>
      <c r="O178" s="94"/>
      <c r="P178" s="98"/>
      <c r="Q178" s="98"/>
      <c r="R178" s="98"/>
      <c r="S178" s="98"/>
      <c r="T178" s="98"/>
      <c r="U178" s="98"/>
      <c r="V178" s="98"/>
      <c r="W178" s="98"/>
      <c r="X178" s="98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</row>
    <row r="179" spans="1:36" s="99" customFormat="1" x14ac:dyDescent="0.25">
      <c r="A179" s="100">
        <v>45304</v>
      </c>
      <c r="B179" s="51" t="s">
        <v>247</v>
      </c>
      <c r="C179" s="104">
        <v>-170000</v>
      </c>
      <c r="D179" s="167" t="s">
        <v>26</v>
      </c>
      <c r="E179" s="94"/>
      <c r="F179" s="94">
        <f>C179</f>
        <v>-170000</v>
      </c>
      <c r="G179" s="94"/>
      <c r="H179" s="94"/>
      <c r="I179" s="94"/>
      <c r="J179" s="94"/>
      <c r="K179" s="94"/>
      <c r="L179" s="94"/>
      <c r="M179" s="94"/>
      <c r="N179" s="94"/>
      <c r="O179" s="94"/>
      <c r="P179" s="98"/>
      <c r="Q179" s="98"/>
      <c r="R179" s="98"/>
      <c r="S179" s="98"/>
      <c r="T179" s="98"/>
      <c r="U179" s="98"/>
      <c r="V179" s="98"/>
      <c r="W179" s="98"/>
      <c r="X179" s="98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</row>
    <row r="180" spans="1:36" s="99" customFormat="1" x14ac:dyDescent="0.25">
      <c r="A180" s="100">
        <v>45304</v>
      </c>
      <c r="B180" s="51" t="s">
        <v>710</v>
      </c>
      <c r="C180" s="104">
        <v>-2500000</v>
      </c>
      <c r="D180" s="167" t="s">
        <v>154</v>
      </c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8"/>
      <c r="Q180" s="98"/>
      <c r="R180" s="98"/>
      <c r="S180" s="98"/>
      <c r="T180" s="98"/>
      <c r="U180" s="98"/>
      <c r="V180" s="98"/>
      <c r="W180" s="98"/>
      <c r="X180" s="98"/>
      <c r="Y180" s="94"/>
      <c r="Z180" s="94"/>
      <c r="AA180" s="94"/>
      <c r="AB180" s="94"/>
      <c r="AC180" s="94"/>
      <c r="AD180" s="94">
        <f>C180</f>
        <v>-2500000</v>
      </c>
      <c r="AE180" s="94"/>
      <c r="AF180" s="94"/>
      <c r="AG180" s="94"/>
      <c r="AH180" s="94"/>
      <c r="AI180" s="94"/>
      <c r="AJ180" s="94"/>
    </row>
    <row r="181" spans="1:36" s="99" customFormat="1" x14ac:dyDescent="0.25">
      <c r="A181" s="100">
        <v>45304</v>
      </c>
      <c r="B181" s="51" t="s">
        <v>711</v>
      </c>
      <c r="C181" s="104">
        <v>-5879500</v>
      </c>
      <c r="D181" s="167" t="s">
        <v>255</v>
      </c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8"/>
      <c r="Q181" s="98"/>
      <c r="R181" s="98"/>
      <c r="S181" s="98"/>
      <c r="T181" s="98"/>
      <c r="U181" s="98"/>
      <c r="V181" s="98"/>
      <c r="W181" s="98"/>
      <c r="X181" s="98"/>
      <c r="Y181" s="94"/>
      <c r="Z181" s="94"/>
      <c r="AA181" s="94"/>
      <c r="AB181" s="94"/>
      <c r="AC181" s="94"/>
      <c r="AD181" s="94"/>
      <c r="AE181" s="94">
        <f>C181</f>
        <v>-5879500</v>
      </c>
      <c r="AF181" s="94"/>
      <c r="AG181" s="94"/>
      <c r="AH181" s="94"/>
      <c r="AI181" s="94"/>
      <c r="AJ181" s="94"/>
    </row>
    <row r="182" spans="1:36" s="99" customFormat="1" x14ac:dyDescent="0.25">
      <c r="A182" s="100">
        <v>45304</v>
      </c>
      <c r="B182" s="51" t="s">
        <v>712</v>
      </c>
      <c r="C182" s="104">
        <v>-1679000</v>
      </c>
      <c r="D182" s="167" t="s">
        <v>154</v>
      </c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8"/>
      <c r="Q182" s="98"/>
      <c r="R182" s="98"/>
      <c r="S182" s="98"/>
      <c r="T182" s="98"/>
      <c r="U182" s="98"/>
      <c r="V182" s="98"/>
      <c r="W182" s="98"/>
      <c r="X182" s="98"/>
      <c r="Y182" s="94"/>
      <c r="Z182" s="94"/>
      <c r="AA182" s="94"/>
      <c r="AB182" s="94"/>
      <c r="AC182" s="94"/>
      <c r="AD182" s="94">
        <f>C182</f>
        <v>-1679000</v>
      </c>
      <c r="AE182" s="94"/>
      <c r="AF182" s="94"/>
      <c r="AG182" s="94"/>
      <c r="AH182" s="94"/>
      <c r="AI182" s="94"/>
      <c r="AJ182" s="94"/>
    </row>
    <row r="183" spans="1:36" s="99" customFormat="1" x14ac:dyDescent="0.25">
      <c r="A183" s="100">
        <v>45304</v>
      </c>
      <c r="B183" s="51" t="s">
        <v>467</v>
      </c>
      <c r="C183" s="104">
        <v>-677000</v>
      </c>
      <c r="D183" s="167" t="s">
        <v>26</v>
      </c>
      <c r="E183" s="94"/>
      <c r="F183" s="94">
        <f>C183</f>
        <v>-677000</v>
      </c>
      <c r="G183" s="94"/>
      <c r="H183" s="94"/>
      <c r="I183" s="94"/>
      <c r="J183" s="94"/>
      <c r="K183" s="94"/>
      <c r="L183" s="94"/>
      <c r="M183" s="94"/>
      <c r="N183" s="94"/>
      <c r="O183" s="94"/>
      <c r="P183" s="98"/>
      <c r="Q183" s="98"/>
      <c r="R183" s="98"/>
      <c r="S183" s="98"/>
      <c r="T183" s="98"/>
      <c r="U183" s="98"/>
      <c r="V183" s="98"/>
      <c r="W183" s="98"/>
      <c r="X183" s="98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</row>
    <row r="184" spans="1:36" s="99" customFormat="1" x14ac:dyDescent="0.25">
      <c r="A184" s="100">
        <v>45304</v>
      </c>
      <c r="B184" s="51" t="s">
        <v>717</v>
      </c>
      <c r="C184" s="104">
        <v>-65000</v>
      </c>
      <c r="D184" s="167" t="s">
        <v>25</v>
      </c>
      <c r="E184" s="94">
        <f>C184</f>
        <v>-65000</v>
      </c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8"/>
      <c r="Q184" s="98"/>
      <c r="R184" s="98"/>
      <c r="S184" s="98"/>
      <c r="T184" s="98"/>
      <c r="U184" s="98"/>
      <c r="V184" s="98"/>
      <c r="W184" s="98"/>
      <c r="X184" s="98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</row>
    <row r="185" spans="1:36" s="99" customFormat="1" x14ac:dyDescent="0.25">
      <c r="A185" s="100">
        <v>45304</v>
      </c>
      <c r="B185" s="51" t="s">
        <v>718</v>
      </c>
      <c r="C185" s="104">
        <v>-12500000</v>
      </c>
      <c r="D185" s="167" t="s">
        <v>255</v>
      </c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8"/>
      <c r="Q185" s="98"/>
      <c r="R185" s="98"/>
      <c r="S185" s="98"/>
      <c r="T185" s="98"/>
      <c r="U185" s="98"/>
      <c r="V185" s="98"/>
      <c r="W185" s="98"/>
      <c r="X185" s="98"/>
      <c r="Y185" s="94"/>
      <c r="Z185" s="94"/>
      <c r="AA185" s="94"/>
      <c r="AB185" s="94"/>
      <c r="AC185" s="94"/>
      <c r="AD185" s="94"/>
      <c r="AE185" s="94">
        <f>C185</f>
        <v>-12500000</v>
      </c>
      <c r="AF185" s="94"/>
      <c r="AG185" s="94"/>
      <c r="AH185" s="94"/>
      <c r="AI185" s="94"/>
      <c r="AJ185" s="94"/>
    </row>
    <row r="186" spans="1:36" s="99" customFormat="1" x14ac:dyDescent="0.25">
      <c r="A186" s="100">
        <v>45305</v>
      </c>
      <c r="B186" s="51" t="s">
        <v>166</v>
      </c>
      <c r="C186" s="104">
        <v>-11000</v>
      </c>
      <c r="D186" s="167" t="s">
        <v>29</v>
      </c>
      <c r="E186" s="94"/>
      <c r="F186" s="94"/>
      <c r="G186" s="94"/>
      <c r="H186" s="94"/>
      <c r="I186" s="94">
        <f>C186</f>
        <v>-11000</v>
      </c>
      <c r="J186" s="94"/>
      <c r="K186" s="94"/>
      <c r="L186" s="94"/>
      <c r="M186" s="94"/>
      <c r="N186" s="94"/>
      <c r="O186" s="94"/>
      <c r="P186" s="98"/>
      <c r="Q186" s="98"/>
      <c r="R186" s="98"/>
      <c r="S186" s="98"/>
      <c r="T186" s="98"/>
      <c r="U186" s="98"/>
      <c r="V186" s="98"/>
      <c r="W186" s="98"/>
      <c r="X186" s="98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</row>
    <row r="187" spans="1:36" s="99" customFormat="1" x14ac:dyDescent="0.25">
      <c r="A187" s="100">
        <v>45305</v>
      </c>
      <c r="B187" s="51" t="s">
        <v>721</v>
      </c>
      <c r="C187" s="104">
        <v>-65000</v>
      </c>
      <c r="D187" s="167" t="s">
        <v>25</v>
      </c>
      <c r="E187" s="94">
        <f>C187</f>
        <v>-65000</v>
      </c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8"/>
      <c r="Q187" s="98"/>
      <c r="R187" s="98"/>
      <c r="S187" s="98"/>
      <c r="T187" s="98"/>
      <c r="U187" s="98"/>
      <c r="V187" s="98"/>
      <c r="W187" s="98"/>
      <c r="X187" s="98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</row>
    <row r="188" spans="1:36" s="99" customFormat="1" x14ac:dyDescent="0.25">
      <c r="A188" s="100">
        <v>45305</v>
      </c>
      <c r="B188" s="51" t="s">
        <v>519</v>
      </c>
      <c r="C188" s="104">
        <v>-372000</v>
      </c>
      <c r="D188" s="167" t="s">
        <v>26</v>
      </c>
      <c r="E188" s="94"/>
      <c r="F188" s="94">
        <f>C188</f>
        <v>-372000</v>
      </c>
      <c r="G188" s="94"/>
      <c r="H188" s="94"/>
      <c r="I188" s="94"/>
      <c r="J188" s="94"/>
      <c r="K188" s="94"/>
      <c r="L188" s="94"/>
      <c r="M188" s="94"/>
      <c r="N188" s="94"/>
      <c r="O188" s="94"/>
      <c r="P188" s="98"/>
      <c r="Q188" s="98"/>
      <c r="R188" s="98"/>
      <c r="S188" s="98"/>
      <c r="T188" s="98"/>
      <c r="U188" s="98"/>
      <c r="V188" s="98"/>
      <c r="W188" s="98"/>
      <c r="X188" s="98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</row>
    <row r="189" spans="1:36" s="99" customFormat="1" x14ac:dyDescent="0.25">
      <c r="A189" s="100">
        <v>45305</v>
      </c>
      <c r="B189" s="51" t="s">
        <v>236</v>
      </c>
      <c r="C189" s="104">
        <v>-416000</v>
      </c>
      <c r="D189" s="167" t="s">
        <v>26</v>
      </c>
      <c r="E189" s="94"/>
      <c r="F189" s="94">
        <f>C189</f>
        <v>-416000</v>
      </c>
      <c r="G189" s="94"/>
      <c r="H189" s="94"/>
      <c r="I189" s="94"/>
      <c r="J189" s="94"/>
      <c r="K189" s="94"/>
      <c r="L189" s="94"/>
      <c r="M189" s="94"/>
      <c r="N189" s="94"/>
      <c r="O189" s="94"/>
      <c r="P189" s="98"/>
      <c r="Q189" s="98"/>
      <c r="R189" s="98"/>
      <c r="S189" s="98"/>
      <c r="T189" s="98"/>
      <c r="U189" s="98"/>
      <c r="V189" s="98"/>
      <c r="W189" s="98"/>
      <c r="X189" s="98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</row>
    <row r="190" spans="1:36" s="99" customFormat="1" x14ac:dyDescent="0.25">
      <c r="A190" s="100">
        <v>45305</v>
      </c>
      <c r="B190" s="51" t="s">
        <v>561</v>
      </c>
      <c r="C190" s="104">
        <v>-60000</v>
      </c>
      <c r="D190" s="167" t="s">
        <v>27</v>
      </c>
      <c r="E190" s="94"/>
      <c r="F190" s="94"/>
      <c r="G190" s="94">
        <f>C190</f>
        <v>-60000</v>
      </c>
      <c r="H190" s="94"/>
      <c r="I190" s="94"/>
      <c r="J190" s="94"/>
      <c r="K190" s="94"/>
      <c r="L190" s="94"/>
      <c r="M190" s="94"/>
      <c r="N190" s="94"/>
      <c r="O190" s="94"/>
      <c r="P190" s="98"/>
      <c r="Q190" s="98"/>
      <c r="R190" s="98"/>
      <c r="S190" s="98"/>
      <c r="T190" s="98"/>
      <c r="U190" s="98"/>
      <c r="V190" s="98"/>
      <c r="W190" s="98"/>
      <c r="X190" s="98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</row>
    <row r="191" spans="1:36" s="99" customFormat="1" x14ac:dyDescent="0.25">
      <c r="A191" s="100">
        <v>45305</v>
      </c>
      <c r="B191" s="51" t="s">
        <v>461</v>
      </c>
      <c r="C191" s="104">
        <v>-444000</v>
      </c>
      <c r="D191" s="167" t="s">
        <v>26</v>
      </c>
      <c r="E191" s="94"/>
      <c r="F191" s="94">
        <f>C191</f>
        <v>-444000</v>
      </c>
      <c r="G191" s="94"/>
      <c r="H191" s="94"/>
      <c r="I191" s="94"/>
      <c r="J191" s="94"/>
      <c r="K191" s="94"/>
      <c r="L191" s="94"/>
      <c r="M191" s="94"/>
      <c r="N191" s="94"/>
      <c r="O191" s="94"/>
      <c r="P191" s="98"/>
      <c r="Q191" s="98"/>
      <c r="R191" s="98"/>
      <c r="S191" s="98"/>
      <c r="T191" s="98"/>
      <c r="U191" s="98"/>
      <c r="V191" s="98"/>
      <c r="W191" s="98"/>
      <c r="X191" s="98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</row>
    <row r="192" spans="1:36" s="99" customFormat="1" x14ac:dyDescent="0.25">
      <c r="A192" s="100">
        <v>45306</v>
      </c>
      <c r="B192" s="51" t="s">
        <v>166</v>
      </c>
      <c r="C192" s="104">
        <v>-11000</v>
      </c>
      <c r="D192" s="167" t="s">
        <v>29</v>
      </c>
      <c r="E192" s="94"/>
      <c r="F192" s="94"/>
      <c r="G192" s="94"/>
      <c r="H192" s="94"/>
      <c r="I192" s="94">
        <f>C192</f>
        <v>-11000</v>
      </c>
      <c r="J192" s="94"/>
      <c r="K192" s="94"/>
      <c r="L192" s="94"/>
      <c r="M192" s="94"/>
      <c r="N192" s="94"/>
      <c r="O192" s="94"/>
      <c r="P192" s="98"/>
      <c r="Q192" s="98"/>
      <c r="R192" s="98"/>
      <c r="S192" s="98"/>
      <c r="T192" s="98"/>
      <c r="U192" s="98"/>
      <c r="V192" s="98"/>
      <c r="W192" s="98"/>
      <c r="X192" s="98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</row>
    <row r="193" spans="1:36" s="99" customFormat="1" x14ac:dyDescent="0.25">
      <c r="A193" s="100">
        <v>45306</v>
      </c>
      <c r="B193" s="51" t="s">
        <v>519</v>
      </c>
      <c r="C193" s="104">
        <v>-186000</v>
      </c>
      <c r="D193" s="167" t="s">
        <v>26</v>
      </c>
      <c r="E193" s="94"/>
      <c r="F193" s="94">
        <f>C193</f>
        <v>-186000</v>
      </c>
      <c r="G193" s="94"/>
      <c r="H193" s="94"/>
      <c r="I193" s="94"/>
      <c r="J193" s="94"/>
      <c r="K193" s="94"/>
      <c r="L193" s="94"/>
      <c r="M193" s="94"/>
      <c r="N193" s="94"/>
      <c r="O193" s="94"/>
      <c r="P193" s="98"/>
      <c r="Q193" s="98"/>
      <c r="R193" s="98"/>
      <c r="S193" s="98"/>
      <c r="T193" s="98"/>
      <c r="U193" s="98"/>
      <c r="V193" s="98"/>
      <c r="W193" s="98"/>
      <c r="X193" s="98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</row>
    <row r="194" spans="1:36" s="99" customFormat="1" x14ac:dyDescent="0.25">
      <c r="A194" s="100">
        <v>45306</v>
      </c>
      <c r="B194" s="51" t="s">
        <v>461</v>
      </c>
      <c r="C194" s="104">
        <v>-124000</v>
      </c>
      <c r="D194" s="167" t="s">
        <v>26</v>
      </c>
      <c r="E194" s="94"/>
      <c r="F194" s="94">
        <f>C194</f>
        <v>-124000</v>
      </c>
      <c r="G194" s="94"/>
      <c r="H194" s="94"/>
      <c r="I194" s="94"/>
      <c r="J194" s="94"/>
      <c r="K194" s="94"/>
      <c r="L194" s="94"/>
      <c r="M194" s="94"/>
      <c r="N194" s="94"/>
      <c r="O194" s="94"/>
      <c r="P194" s="98"/>
      <c r="Q194" s="98"/>
      <c r="R194" s="98"/>
      <c r="S194" s="98"/>
      <c r="T194" s="98"/>
      <c r="U194" s="98"/>
      <c r="V194" s="98"/>
      <c r="W194" s="98"/>
      <c r="X194" s="98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</row>
    <row r="195" spans="1:36" s="99" customFormat="1" x14ac:dyDescent="0.25">
      <c r="A195" s="100">
        <v>45306</v>
      </c>
      <c r="B195" s="51" t="s">
        <v>746</v>
      </c>
      <c r="C195" s="104">
        <v>-565950</v>
      </c>
      <c r="D195" s="167" t="s">
        <v>27</v>
      </c>
      <c r="E195" s="94"/>
      <c r="F195" s="94"/>
      <c r="G195" s="94">
        <f>C195</f>
        <v>-565950</v>
      </c>
      <c r="H195" s="94"/>
      <c r="I195" s="94"/>
      <c r="J195" s="94"/>
      <c r="K195" s="94"/>
      <c r="L195" s="94"/>
      <c r="M195" s="94"/>
      <c r="N195" s="94"/>
      <c r="O195" s="94"/>
      <c r="P195" s="98"/>
      <c r="Q195" s="98"/>
      <c r="R195" s="98"/>
      <c r="S195" s="98"/>
      <c r="T195" s="98"/>
      <c r="U195" s="98"/>
      <c r="V195" s="98"/>
      <c r="W195" s="98"/>
      <c r="X195" s="98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</row>
    <row r="196" spans="1:36" s="99" customFormat="1" x14ac:dyDescent="0.25">
      <c r="A196" s="100">
        <v>45306</v>
      </c>
      <c r="B196" s="51" t="s">
        <v>189</v>
      </c>
      <c r="C196" s="104">
        <v>-627000</v>
      </c>
      <c r="D196" s="167" t="s">
        <v>26</v>
      </c>
      <c r="E196" s="94"/>
      <c r="F196" s="94">
        <f>C196</f>
        <v>-627000</v>
      </c>
      <c r="G196" s="94"/>
      <c r="H196" s="94"/>
      <c r="I196" s="94"/>
      <c r="J196" s="94"/>
      <c r="K196" s="94"/>
      <c r="L196" s="94"/>
      <c r="M196" s="94"/>
      <c r="N196" s="94"/>
      <c r="O196" s="94"/>
      <c r="P196" s="98"/>
      <c r="Q196" s="98"/>
      <c r="R196" s="98"/>
      <c r="S196" s="98"/>
      <c r="T196" s="98"/>
      <c r="U196" s="98"/>
      <c r="V196" s="98"/>
      <c r="W196" s="98"/>
      <c r="X196" s="98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</row>
    <row r="197" spans="1:36" s="99" customFormat="1" x14ac:dyDescent="0.25">
      <c r="A197" s="100">
        <v>45306</v>
      </c>
      <c r="B197" s="51" t="s">
        <v>747</v>
      </c>
      <c r="C197" s="104">
        <v>-79000</v>
      </c>
      <c r="D197" s="167" t="s">
        <v>34</v>
      </c>
      <c r="E197" s="94"/>
      <c r="F197" s="94"/>
      <c r="G197" s="94"/>
      <c r="H197" s="94"/>
      <c r="I197" s="94"/>
      <c r="J197" s="94">
        <f>C197</f>
        <v>-79000</v>
      </c>
      <c r="K197" s="94"/>
      <c r="L197" s="94"/>
      <c r="M197" s="94"/>
      <c r="N197" s="94"/>
      <c r="O197" s="94"/>
      <c r="P197" s="98"/>
      <c r="Q197" s="98"/>
      <c r="R197" s="98"/>
      <c r="S197" s="98"/>
      <c r="T197" s="98"/>
      <c r="U197" s="98"/>
      <c r="V197" s="98"/>
      <c r="W197" s="98"/>
      <c r="X197" s="98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</row>
    <row r="198" spans="1:36" s="99" customFormat="1" x14ac:dyDescent="0.25">
      <c r="A198" s="100">
        <v>45306</v>
      </c>
      <c r="B198" s="51" t="s">
        <v>561</v>
      </c>
      <c r="C198" s="104">
        <v>-116800</v>
      </c>
      <c r="D198" s="167" t="s">
        <v>27</v>
      </c>
      <c r="E198" s="94"/>
      <c r="F198" s="94"/>
      <c r="G198" s="94">
        <f>C198</f>
        <v>-116800</v>
      </c>
      <c r="H198" s="94"/>
      <c r="I198" s="94"/>
      <c r="J198" s="94"/>
      <c r="K198" s="94"/>
      <c r="L198" s="94"/>
      <c r="M198" s="94"/>
      <c r="N198" s="94"/>
      <c r="O198" s="94"/>
      <c r="P198" s="98"/>
      <c r="Q198" s="98"/>
      <c r="R198" s="98"/>
      <c r="S198" s="98"/>
      <c r="T198" s="98"/>
      <c r="U198" s="98"/>
      <c r="V198" s="98"/>
      <c r="W198" s="98"/>
      <c r="X198" s="98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</row>
    <row r="199" spans="1:36" s="99" customFormat="1" x14ac:dyDescent="0.25">
      <c r="A199" s="100">
        <v>45306</v>
      </c>
      <c r="B199" s="51" t="s">
        <v>524</v>
      </c>
      <c r="C199" s="104">
        <v>-100000</v>
      </c>
      <c r="D199" s="167" t="s">
        <v>29</v>
      </c>
      <c r="E199" s="94"/>
      <c r="F199" s="94"/>
      <c r="G199" s="94"/>
      <c r="H199" s="94"/>
      <c r="I199" s="94">
        <f>C199</f>
        <v>-100000</v>
      </c>
      <c r="J199" s="94"/>
      <c r="K199" s="94"/>
      <c r="L199" s="94"/>
      <c r="M199" s="94"/>
      <c r="N199" s="94"/>
      <c r="O199" s="94"/>
      <c r="P199" s="98"/>
      <c r="Q199" s="98"/>
      <c r="R199" s="98"/>
      <c r="S199" s="98"/>
      <c r="T199" s="98"/>
      <c r="U199" s="98"/>
      <c r="V199" s="98"/>
      <c r="W199" s="98"/>
      <c r="X199" s="98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</row>
    <row r="200" spans="1:36" s="99" customFormat="1" x14ac:dyDescent="0.25">
      <c r="A200" s="100">
        <v>45306</v>
      </c>
      <c r="B200" s="51" t="s">
        <v>749</v>
      </c>
      <c r="C200" s="104">
        <v>-460000</v>
      </c>
      <c r="D200" s="167" t="s">
        <v>26</v>
      </c>
      <c r="E200" s="94"/>
      <c r="F200" s="94">
        <f>C200</f>
        <v>-460000</v>
      </c>
      <c r="G200" s="94"/>
      <c r="H200" s="94"/>
      <c r="I200" s="94"/>
      <c r="J200" s="94"/>
      <c r="K200" s="94"/>
      <c r="L200" s="94"/>
      <c r="M200" s="94"/>
      <c r="N200" s="94"/>
      <c r="O200" s="94"/>
      <c r="P200" s="98"/>
      <c r="Q200" s="98"/>
      <c r="R200" s="98"/>
      <c r="S200" s="98"/>
      <c r="T200" s="98"/>
      <c r="U200" s="98"/>
      <c r="V200" s="98"/>
      <c r="W200" s="98"/>
      <c r="X200" s="98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</row>
    <row r="201" spans="1:36" s="99" customFormat="1" x14ac:dyDescent="0.25">
      <c r="A201" s="100">
        <v>45306</v>
      </c>
      <c r="B201" s="51" t="s">
        <v>750</v>
      </c>
      <c r="C201" s="104">
        <v>-100000</v>
      </c>
      <c r="D201" s="167" t="s">
        <v>154</v>
      </c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8"/>
      <c r="Q201" s="98"/>
      <c r="R201" s="98"/>
      <c r="S201" s="98"/>
      <c r="T201" s="98"/>
      <c r="U201" s="98"/>
      <c r="V201" s="98"/>
      <c r="W201" s="98"/>
      <c r="X201" s="98"/>
      <c r="Y201" s="94"/>
      <c r="Z201" s="94"/>
      <c r="AA201" s="94"/>
      <c r="AB201" s="94"/>
      <c r="AC201" s="94"/>
      <c r="AD201" s="94">
        <f>C201</f>
        <v>-100000</v>
      </c>
      <c r="AE201" s="94"/>
      <c r="AF201" s="94"/>
      <c r="AG201" s="94"/>
      <c r="AH201" s="94"/>
      <c r="AI201" s="94"/>
      <c r="AJ201" s="94"/>
    </row>
    <row r="202" spans="1:36" s="99" customFormat="1" x14ac:dyDescent="0.25">
      <c r="A202" s="100">
        <v>45306</v>
      </c>
      <c r="B202" s="51" t="s">
        <v>753</v>
      </c>
      <c r="C202" s="104">
        <v>-529000</v>
      </c>
      <c r="D202" s="167" t="s">
        <v>26</v>
      </c>
      <c r="E202" s="94"/>
      <c r="F202" s="94">
        <f>C202</f>
        <v>-529000</v>
      </c>
      <c r="G202" s="94"/>
      <c r="H202" s="94"/>
      <c r="I202" s="94"/>
      <c r="J202" s="94"/>
      <c r="K202" s="94"/>
      <c r="L202" s="94"/>
      <c r="M202" s="94"/>
      <c r="N202" s="94"/>
      <c r="O202" s="94"/>
      <c r="P202" s="98"/>
      <c r="Q202" s="98"/>
      <c r="R202" s="98"/>
      <c r="S202" s="98"/>
      <c r="T202" s="98"/>
      <c r="U202" s="98"/>
      <c r="V202" s="98"/>
      <c r="W202" s="98"/>
      <c r="X202" s="98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</row>
    <row r="203" spans="1:36" s="99" customFormat="1" x14ac:dyDescent="0.25">
      <c r="A203" s="100">
        <v>45307</v>
      </c>
      <c r="B203" s="51" t="s">
        <v>166</v>
      </c>
      <c r="C203" s="104">
        <v>-11000</v>
      </c>
      <c r="D203" s="167" t="s">
        <v>29</v>
      </c>
      <c r="E203" s="94"/>
      <c r="F203" s="94"/>
      <c r="G203" s="94"/>
      <c r="H203" s="94"/>
      <c r="I203" s="94">
        <f>C203</f>
        <v>-11000</v>
      </c>
      <c r="J203" s="94"/>
      <c r="K203" s="94"/>
      <c r="L203" s="94"/>
      <c r="M203" s="94"/>
      <c r="N203" s="94"/>
      <c r="O203" s="94"/>
      <c r="P203" s="98"/>
      <c r="Q203" s="98"/>
      <c r="R203" s="98"/>
      <c r="S203" s="98"/>
      <c r="T203" s="98"/>
      <c r="U203" s="98"/>
      <c r="V203" s="98"/>
      <c r="W203" s="98"/>
      <c r="X203" s="98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</row>
    <row r="204" spans="1:36" s="99" customFormat="1" x14ac:dyDescent="0.25">
      <c r="A204" s="100">
        <v>45307</v>
      </c>
      <c r="B204" s="51" t="s">
        <v>519</v>
      </c>
      <c r="C204" s="104">
        <v>-341000</v>
      </c>
      <c r="D204" s="167" t="s">
        <v>26</v>
      </c>
      <c r="E204" s="94"/>
      <c r="F204" s="94">
        <f>C204</f>
        <v>-341000</v>
      </c>
      <c r="G204" s="94"/>
      <c r="H204" s="94"/>
      <c r="I204" s="94"/>
      <c r="J204" s="94"/>
      <c r="K204" s="94"/>
      <c r="L204" s="94"/>
      <c r="M204" s="94"/>
      <c r="N204" s="94"/>
      <c r="O204" s="94"/>
      <c r="P204" s="98"/>
      <c r="Q204" s="98"/>
      <c r="R204" s="98"/>
      <c r="S204" s="98"/>
      <c r="T204" s="98"/>
      <c r="U204" s="98"/>
      <c r="V204" s="98"/>
      <c r="W204" s="98"/>
      <c r="X204" s="98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</row>
    <row r="205" spans="1:36" s="99" customFormat="1" x14ac:dyDescent="0.25">
      <c r="A205" s="100">
        <v>45307</v>
      </c>
      <c r="B205" s="51" t="s">
        <v>246</v>
      </c>
      <c r="C205" s="104">
        <v>-306000</v>
      </c>
      <c r="D205" s="167" t="s">
        <v>26</v>
      </c>
      <c r="E205" s="94"/>
      <c r="F205" s="94">
        <f>C205</f>
        <v>-306000</v>
      </c>
      <c r="G205" s="94"/>
      <c r="H205" s="94"/>
      <c r="I205" s="94"/>
      <c r="J205" s="94"/>
      <c r="K205" s="94"/>
      <c r="L205" s="94"/>
      <c r="M205" s="94"/>
      <c r="N205" s="94"/>
      <c r="O205" s="94"/>
      <c r="P205" s="98"/>
      <c r="Q205" s="98"/>
      <c r="R205" s="98"/>
      <c r="S205" s="98"/>
      <c r="T205" s="98"/>
      <c r="U205" s="98"/>
      <c r="V205" s="98"/>
      <c r="W205" s="98"/>
      <c r="X205" s="98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</row>
    <row r="206" spans="1:36" s="99" customFormat="1" x14ac:dyDescent="0.25">
      <c r="A206" s="100">
        <v>45307</v>
      </c>
      <c r="B206" s="51" t="s">
        <v>763</v>
      </c>
      <c r="C206" s="104">
        <v>-432000</v>
      </c>
      <c r="D206" s="167" t="s">
        <v>304</v>
      </c>
      <c r="E206" s="94"/>
      <c r="F206" s="94"/>
      <c r="G206" s="94"/>
      <c r="H206" s="94"/>
      <c r="I206" s="94"/>
      <c r="J206" s="94"/>
      <c r="K206" s="94"/>
      <c r="L206" s="94">
        <f>C206</f>
        <v>-432000</v>
      </c>
      <c r="M206" s="94"/>
      <c r="N206" s="94"/>
      <c r="O206" s="94"/>
      <c r="P206" s="98"/>
      <c r="Q206" s="98"/>
      <c r="R206" s="98"/>
      <c r="S206" s="98"/>
      <c r="T206" s="98"/>
      <c r="U206" s="98"/>
      <c r="V206" s="98"/>
      <c r="W206" s="98"/>
      <c r="X206" s="98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</row>
    <row r="207" spans="1:36" s="99" customFormat="1" x14ac:dyDescent="0.25">
      <c r="A207" s="100">
        <v>45307</v>
      </c>
      <c r="B207" s="51" t="s">
        <v>764</v>
      </c>
      <c r="C207" s="104">
        <v>-300000</v>
      </c>
      <c r="D207" s="167" t="s">
        <v>29</v>
      </c>
      <c r="E207" s="94"/>
      <c r="F207" s="94"/>
      <c r="G207" s="94"/>
      <c r="H207" s="94"/>
      <c r="I207" s="94">
        <f>C207</f>
        <v>-300000</v>
      </c>
      <c r="J207" s="94"/>
      <c r="K207" s="94"/>
      <c r="L207" s="94"/>
      <c r="M207" s="94"/>
      <c r="N207" s="94"/>
      <c r="O207" s="94"/>
      <c r="P207" s="98"/>
      <c r="Q207" s="98"/>
      <c r="R207" s="98"/>
      <c r="S207" s="98"/>
      <c r="T207" s="98"/>
      <c r="U207" s="98"/>
      <c r="V207" s="98"/>
      <c r="W207" s="98"/>
      <c r="X207" s="98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</row>
    <row r="208" spans="1:36" s="99" customFormat="1" x14ac:dyDescent="0.25">
      <c r="A208" s="100">
        <v>45307</v>
      </c>
      <c r="B208" s="51" t="s">
        <v>767</v>
      </c>
      <c r="C208" s="104">
        <v>-731500</v>
      </c>
      <c r="D208" s="167" t="s">
        <v>156</v>
      </c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8"/>
      <c r="Q208" s="98"/>
      <c r="R208" s="98"/>
      <c r="S208" s="98"/>
      <c r="T208" s="98"/>
      <c r="U208" s="98"/>
      <c r="V208" s="98"/>
      <c r="W208" s="98"/>
      <c r="X208" s="98"/>
      <c r="Y208" s="94"/>
      <c r="Z208" s="94"/>
      <c r="AA208" s="94"/>
      <c r="AB208" s="94">
        <f>C208</f>
        <v>-731500</v>
      </c>
      <c r="AC208" s="94"/>
      <c r="AD208" s="94"/>
      <c r="AE208" s="94"/>
      <c r="AF208" s="94"/>
      <c r="AG208" s="94"/>
      <c r="AH208" s="94"/>
      <c r="AI208" s="94"/>
      <c r="AJ208" s="94"/>
    </row>
    <row r="209" spans="1:36" s="99" customFormat="1" x14ac:dyDescent="0.25">
      <c r="A209" s="100">
        <v>45307</v>
      </c>
      <c r="B209" s="51" t="s">
        <v>468</v>
      </c>
      <c r="C209" s="104">
        <v>-3157000</v>
      </c>
      <c r="D209" s="167" t="s">
        <v>255</v>
      </c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8"/>
      <c r="Q209" s="98"/>
      <c r="R209" s="98"/>
      <c r="S209" s="98"/>
      <c r="T209" s="98"/>
      <c r="U209" s="98"/>
      <c r="V209" s="98"/>
      <c r="W209" s="98"/>
      <c r="X209" s="98"/>
      <c r="Y209" s="94"/>
      <c r="Z209" s="94"/>
      <c r="AA209" s="94"/>
      <c r="AB209" s="94"/>
      <c r="AC209" s="94"/>
      <c r="AD209" s="94"/>
      <c r="AE209" s="94">
        <f>C209</f>
        <v>-3157000</v>
      </c>
      <c r="AF209" s="94"/>
      <c r="AG209" s="94"/>
      <c r="AH209" s="94"/>
      <c r="AI209" s="94"/>
      <c r="AJ209" s="94"/>
    </row>
    <row r="210" spans="1:36" s="99" customFormat="1" x14ac:dyDescent="0.25">
      <c r="A210" s="100">
        <v>45307</v>
      </c>
      <c r="B210" s="51" t="s">
        <v>772</v>
      </c>
      <c r="C210" s="104">
        <v>-13000</v>
      </c>
      <c r="D210" s="167" t="s">
        <v>32</v>
      </c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8"/>
      <c r="Q210" s="98"/>
      <c r="R210" s="98"/>
      <c r="S210" s="98"/>
      <c r="T210" s="98"/>
      <c r="U210" s="98"/>
      <c r="V210" s="98"/>
      <c r="W210" s="98"/>
      <c r="X210" s="98"/>
      <c r="Y210" s="94"/>
      <c r="Z210" s="94">
        <f>C210</f>
        <v>-13000</v>
      </c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</row>
    <row r="211" spans="1:36" s="99" customFormat="1" x14ac:dyDescent="0.25">
      <c r="A211" s="100">
        <v>45307</v>
      </c>
      <c r="B211" s="51" t="s">
        <v>468</v>
      </c>
      <c r="C211" s="104">
        <v>-600000</v>
      </c>
      <c r="D211" s="167" t="s">
        <v>255</v>
      </c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8"/>
      <c r="Q211" s="98"/>
      <c r="R211" s="98"/>
      <c r="S211" s="98"/>
      <c r="T211" s="98"/>
      <c r="U211" s="98"/>
      <c r="V211" s="98"/>
      <c r="W211" s="98"/>
      <c r="X211" s="98"/>
      <c r="Y211" s="94"/>
      <c r="Z211" s="94"/>
      <c r="AA211" s="94"/>
      <c r="AB211" s="94"/>
      <c r="AC211" s="94"/>
      <c r="AD211" s="94"/>
      <c r="AE211" s="94">
        <f>C211</f>
        <v>-600000</v>
      </c>
      <c r="AF211" s="94"/>
      <c r="AG211" s="94"/>
      <c r="AH211" s="94"/>
      <c r="AI211" s="94"/>
      <c r="AJ211" s="94"/>
    </row>
    <row r="212" spans="1:36" s="99" customFormat="1" x14ac:dyDescent="0.25">
      <c r="A212" s="100">
        <v>45307</v>
      </c>
      <c r="B212" s="51" t="s">
        <v>241</v>
      </c>
      <c r="C212" s="104">
        <v>-864000</v>
      </c>
      <c r="D212" s="167" t="s">
        <v>156</v>
      </c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8"/>
      <c r="Q212" s="98"/>
      <c r="R212" s="98"/>
      <c r="S212" s="98"/>
      <c r="T212" s="98"/>
      <c r="U212" s="98"/>
      <c r="V212" s="98"/>
      <c r="W212" s="98"/>
      <c r="X212" s="98"/>
      <c r="Y212" s="94"/>
      <c r="Z212" s="94"/>
      <c r="AA212" s="94"/>
      <c r="AB212" s="94">
        <f>C212</f>
        <v>-864000</v>
      </c>
      <c r="AC212" s="94"/>
      <c r="AD212" s="94"/>
      <c r="AE212" s="94"/>
      <c r="AF212" s="94"/>
      <c r="AG212" s="94"/>
      <c r="AH212" s="94"/>
      <c r="AI212" s="94"/>
      <c r="AJ212" s="94"/>
    </row>
    <row r="213" spans="1:36" s="99" customFormat="1" x14ac:dyDescent="0.25">
      <c r="A213" s="100">
        <v>45307</v>
      </c>
      <c r="B213" s="51" t="s">
        <v>461</v>
      </c>
      <c r="C213" s="104">
        <v>-1520000</v>
      </c>
      <c r="D213" s="167" t="s">
        <v>26</v>
      </c>
      <c r="E213" s="94"/>
      <c r="F213" s="94">
        <f>C213</f>
        <v>-1520000</v>
      </c>
      <c r="G213" s="94"/>
      <c r="H213" s="94"/>
      <c r="I213" s="94"/>
      <c r="J213" s="94"/>
      <c r="K213" s="94"/>
      <c r="L213" s="94"/>
      <c r="M213" s="94"/>
      <c r="N213" s="94"/>
      <c r="O213" s="94"/>
      <c r="P213" s="98"/>
      <c r="Q213" s="98"/>
      <c r="R213" s="98"/>
      <c r="S213" s="98"/>
      <c r="T213" s="98"/>
      <c r="U213" s="98"/>
      <c r="V213" s="98"/>
      <c r="W213" s="98"/>
      <c r="X213" s="98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</row>
    <row r="214" spans="1:36" s="99" customFormat="1" x14ac:dyDescent="0.25">
      <c r="A214" s="100">
        <v>45307</v>
      </c>
      <c r="B214" s="51" t="s">
        <v>774</v>
      </c>
      <c r="C214" s="104">
        <v>-65000</v>
      </c>
      <c r="D214" s="167" t="s">
        <v>25</v>
      </c>
      <c r="E214" s="94">
        <f>C214</f>
        <v>-65000</v>
      </c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8"/>
      <c r="Q214" s="98"/>
      <c r="R214" s="98"/>
      <c r="S214" s="98"/>
      <c r="T214" s="98"/>
      <c r="U214" s="98"/>
      <c r="V214" s="98"/>
      <c r="W214" s="98"/>
      <c r="X214" s="98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</row>
    <row r="215" spans="1:36" s="99" customFormat="1" x14ac:dyDescent="0.25">
      <c r="A215" s="100">
        <v>45308</v>
      </c>
      <c r="B215" s="51" t="s">
        <v>166</v>
      </c>
      <c r="C215" s="104">
        <v>-11000</v>
      </c>
      <c r="D215" s="167" t="s">
        <v>29</v>
      </c>
      <c r="E215" s="94"/>
      <c r="F215" s="94"/>
      <c r="G215" s="94"/>
      <c r="H215" s="94"/>
      <c r="I215" s="94">
        <f>C215</f>
        <v>-11000</v>
      </c>
      <c r="J215" s="94"/>
      <c r="K215" s="94"/>
      <c r="L215" s="94"/>
      <c r="M215" s="94"/>
      <c r="N215" s="94"/>
      <c r="O215" s="94"/>
      <c r="P215" s="98"/>
      <c r="Q215" s="98"/>
      <c r="R215" s="98"/>
      <c r="S215" s="98"/>
      <c r="T215" s="98"/>
      <c r="U215" s="98"/>
      <c r="V215" s="98"/>
      <c r="W215" s="98"/>
      <c r="X215" s="98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</row>
    <row r="216" spans="1:36" s="99" customFormat="1" x14ac:dyDescent="0.25">
      <c r="A216" s="100">
        <v>45308</v>
      </c>
      <c r="B216" s="51" t="s">
        <v>782</v>
      </c>
      <c r="C216" s="104">
        <v>-60000</v>
      </c>
      <c r="D216" s="167" t="s">
        <v>255</v>
      </c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8"/>
      <c r="Q216" s="98"/>
      <c r="R216" s="98"/>
      <c r="S216" s="98"/>
      <c r="T216" s="98"/>
      <c r="U216" s="98"/>
      <c r="V216" s="98"/>
      <c r="W216" s="98"/>
      <c r="X216" s="98"/>
      <c r="Y216" s="94"/>
      <c r="Z216" s="94"/>
      <c r="AA216" s="94"/>
      <c r="AB216" s="94"/>
      <c r="AC216" s="94"/>
      <c r="AD216" s="94"/>
      <c r="AE216" s="94">
        <f>C216</f>
        <v>-60000</v>
      </c>
      <c r="AF216" s="94"/>
      <c r="AG216" s="94"/>
      <c r="AH216" s="94"/>
      <c r="AI216" s="94"/>
      <c r="AJ216" s="94"/>
    </row>
    <row r="217" spans="1:36" s="99" customFormat="1" x14ac:dyDescent="0.25">
      <c r="A217" s="100">
        <v>45308</v>
      </c>
      <c r="B217" s="51" t="s">
        <v>192</v>
      </c>
      <c r="C217" s="104">
        <v>-697500</v>
      </c>
      <c r="D217" s="167" t="s">
        <v>26</v>
      </c>
      <c r="E217" s="94"/>
      <c r="F217" s="94">
        <f>C217</f>
        <v>-697500</v>
      </c>
      <c r="G217" s="94"/>
      <c r="H217" s="94"/>
      <c r="I217" s="94"/>
      <c r="J217" s="94"/>
      <c r="K217" s="94"/>
      <c r="L217" s="94"/>
      <c r="M217" s="94"/>
      <c r="N217" s="94"/>
      <c r="O217" s="94"/>
      <c r="P217" s="98"/>
      <c r="Q217" s="98"/>
      <c r="R217" s="98"/>
      <c r="S217" s="98"/>
      <c r="T217" s="98"/>
      <c r="U217" s="98"/>
      <c r="V217" s="98"/>
      <c r="W217" s="98"/>
      <c r="X217" s="98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</row>
    <row r="218" spans="1:36" s="99" customFormat="1" x14ac:dyDescent="0.25">
      <c r="A218" s="100">
        <v>45308</v>
      </c>
      <c r="B218" s="51" t="s">
        <v>236</v>
      </c>
      <c r="C218" s="104">
        <v>-723000</v>
      </c>
      <c r="D218" s="167" t="s">
        <v>26</v>
      </c>
      <c r="E218" s="94"/>
      <c r="F218" s="94">
        <f>C218</f>
        <v>-723000</v>
      </c>
      <c r="G218" s="94"/>
      <c r="H218" s="94"/>
      <c r="I218" s="94"/>
      <c r="J218" s="94"/>
      <c r="K218" s="94"/>
      <c r="L218" s="94"/>
      <c r="M218" s="94"/>
      <c r="N218" s="94"/>
      <c r="O218" s="94"/>
      <c r="P218" s="98"/>
      <c r="Q218" s="98"/>
      <c r="R218" s="98"/>
      <c r="S218" s="98"/>
      <c r="T218" s="98"/>
      <c r="U218" s="98"/>
      <c r="V218" s="98"/>
      <c r="W218" s="98"/>
      <c r="X218" s="98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</row>
    <row r="219" spans="1:36" s="99" customFormat="1" x14ac:dyDescent="0.25">
      <c r="A219" s="100">
        <v>45308</v>
      </c>
      <c r="B219" s="51" t="s">
        <v>192</v>
      </c>
      <c r="C219" s="104">
        <v>-170500</v>
      </c>
      <c r="D219" s="167" t="s">
        <v>26</v>
      </c>
      <c r="E219" s="94"/>
      <c r="F219" s="94">
        <f>C219</f>
        <v>-170500</v>
      </c>
      <c r="G219" s="94"/>
      <c r="H219" s="94"/>
      <c r="I219" s="94"/>
      <c r="J219" s="94"/>
      <c r="K219" s="94"/>
      <c r="L219" s="94"/>
      <c r="M219" s="94"/>
      <c r="N219" s="94"/>
      <c r="O219" s="94"/>
      <c r="P219" s="98"/>
      <c r="Q219" s="98"/>
      <c r="R219" s="98"/>
      <c r="S219" s="98"/>
      <c r="T219" s="98"/>
      <c r="U219" s="98"/>
      <c r="V219" s="98"/>
      <c r="W219" s="98"/>
      <c r="X219" s="98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</row>
    <row r="220" spans="1:36" s="99" customFormat="1" x14ac:dyDescent="0.25">
      <c r="A220" s="100">
        <v>45308</v>
      </c>
      <c r="B220" s="51" t="s">
        <v>236</v>
      </c>
      <c r="C220" s="104">
        <v>-213000</v>
      </c>
      <c r="D220" s="167" t="s">
        <v>26</v>
      </c>
      <c r="E220" s="94"/>
      <c r="F220" s="94">
        <f>C220</f>
        <v>-213000</v>
      </c>
      <c r="G220" s="94"/>
      <c r="H220" s="94"/>
      <c r="I220" s="94"/>
      <c r="J220" s="94"/>
      <c r="K220" s="94"/>
      <c r="L220" s="94"/>
      <c r="M220" s="94"/>
      <c r="N220" s="94"/>
      <c r="O220" s="94"/>
      <c r="P220" s="98"/>
      <c r="Q220" s="98"/>
      <c r="R220" s="98"/>
      <c r="S220" s="98"/>
      <c r="T220" s="98"/>
      <c r="U220" s="98"/>
      <c r="V220" s="98"/>
      <c r="W220" s="98"/>
      <c r="X220" s="98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</row>
    <row r="221" spans="1:36" s="99" customFormat="1" x14ac:dyDescent="0.25">
      <c r="A221" s="100">
        <v>45308</v>
      </c>
      <c r="B221" s="51" t="s">
        <v>784</v>
      </c>
      <c r="C221" s="104">
        <v>-700000</v>
      </c>
      <c r="D221" s="167" t="s">
        <v>255</v>
      </c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8"/>
      <c r="Q221" s="98"/>
      <c r="R221" s="98"/>
      <c r="S221" s="98"/>
      <c r="T221" s="98"/>
      <c r="U221" s="98"/>
      <c r="V221" s="98"/>
      <c r="W221" s="98"/>
      <c r="X221" s="98"/>
      <c r="Y221" s="94"/>
      <c r="Z221" s="94"/>
      <c r="AA221" s="94"/>
      <c r="AB221" s="94"/>
      <c r="AC221" s="94"/>
      <c r="AD221" s="94"/>
      <c r="AE221" s="94">
        <f>C221</f>
        <v>-700000</v>
      </c>
      <c r="AF221" s="94"/>
      <c r="AG221" s="94"/>
      <c r="AH221" s="94"/>
      <c r="AI221" s="94"/>
      <c r="AJ221" s="94"/>
    </row>
    <row r="222" spans="1:36" s="99" customFormat="1" x14ac:dyDescent="0.25">
      <c r="A222" s="100">
        <v>45308</v>
      </c>
      <c r="B222" s="51" t="s">
        <v>785</v>
      </c>
      <c r="C222" s="104">
        <v>-350000</v>
      </c>
      <c r="D222" s="167" t="s">
        <v>130</v>
      </c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8"/>
      <c r="Q222" s="98"/>
      <c r="R222" s="98"/>
      <c r="S222" s="98"/>
      <c r="T222" s="98"/>
      <c r="U222" s="98"/>
      <c r="V222" s="98"/>
      <c r="W222" s="98">
        <f>C222</f>
        <v>-350000</v>
      </c>
      <c r="X222" s="98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</row>
    <row r="223" spans="1:36" s="99" customFormat="1" x14ac:dyDescent="0.25">
      <c r="A223" s="100">
        <v>45308</v>
      </c>
      <c r="B223" s="51" t="s">
        <v>462</v>
      </c>
      <c r="C223" s="104">
        <v>-174000</v>
      </c>
      <c r="D223" s="167" t="s">
        <v>27</v>
      </c>
      <c r="E223" s="94"/>
      <c r="F223" s="94"/>
      <c r="G223" s="94">
        <f>C223</f>
        <v>-174000</v>
      </c>
      <c r="H223" s="94"/>
      <c r="I223" s="94"/>
      <c r="J223" s="94"/>
      <c r="K223" s="94"/>
      <c r="L223" s="94"/>
      <c r="M223" s="94"/>
      <c r="N223" s="94"/>
      <c r="O223" s="94"/>
      <c r="P223" s="98"/>
      <c r="Q223" s="98"/>
      <c r="R223" s="98"/>
      <c r="S223" s="98"/>
      <c r="T223" s="98"/>
      <c r="U223" s="98"/>
      <c r="V223" s="98"/>
      <c r="W223" s="98"/>
      <c r="X223" s="98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</row>
    <row r="224" spans="1:36" s="99" customFormat="1" x14ac:dyDescent="0.25">
      <c r="A224" s="100">
        <v>45308</v>
      </c>
      <c r="B224" s="51" t="s">
        <v>786</v>
      </c>
      <c r="C224" s="104">
        <v>-15000</v>
      </c>
      <c r="D224" s="167" t="s">
        <v>26</v>
      </c>
      <c r="E224" s="94"/>
      <c r="F224" s="94">
        <f>C224</f>
        <v>-15000</v>
      </c>
      <c r="G224" s="94"/>
      <c r="H224" s="94"/>
      <c r="I224" s="94"/>
      <c r="J224" s="94"/>
      <c r="K224" s="94"/>
      <c r="L224" s="94"/>
      <c r="M224" s="94"/>
      <c r="N224" s="94"/>
      <c r="O224" s="94"/>
      <c r="P224" s="98"/>
      <c r="Q224" s="98"/>
      <c r="R224" s="98"/>
      <c r="S224" s="98"/>
      <c r="T224" s="98"/>
      <c r="U224" s="98"/>
      <c r="V224" s="98"/>
      <c r="W224" s="98"/>
      <c r="X224" s="98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</row>
    <row r="225" spans="1:36" s="99" customFormat="1" x14ac:dyDescent="0.25">
      <c r="A225" s="100">
        <v>45308</v>
      </c>
      <c r="B225" s="51" t="s">
        <v>241</v>
      </c>
      <c r="C225" s="104">
        <v>-985000</v>
      </c>
      <c r="D225" s="167" t="s">
        <v>156</v>
      </c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8"/>
      <c r="Q225" s="98"/>
      <c r="R225" s="98"/>
      <c r="S225" s="98"/>
      <c r="T225" s="98"/>
      <c r="U225" s="98"/>
      <c r="V225" s="98"/>
      <c r="W225" s="98"/>
      <c r="X225" s="98"/>
      <c r="Y225" s="94"/>
      <c r="Z225" s="94"/>
      <c r="AA225" s="94"/>
      <c r="AB225" s="94">
        <f>C225</f>
        <v>-985000</v>
      </c>
      <c r="AC225" s="94"/>
      <c r="AD225" s="94"/>
      <c r="AE225" s="94"/>
      <c r="AF225" s="94"/>
      <c r="AG225" s="94"/>
      <c r="AH225" s="94"/>
      <c r="AI225" s="94"/>
      <c r="AJ225" s="94"/>
    </row>
    <row r="226" spans="1:36" s="99" customFormat="1" x14ac:dyDescent="0.25">
      <c r="A226" s="100">
        <v>45308</v>
      </c>
      <c r="B226" s="51" t="s">
        <v>191</v>
      </c>
      <c r="C226" s="104">
        <v>-147000</v>
      </c>
      <c r="D226" s="167" t="s">
        <v>28</v>
      </c>
      <c r="E226" s="94"/>
      <c r="F226" s="94"/>
      <c r="G226" s="94"/>
      <c r="H226" s="94">
        <f>C226</f>
        <v>-147000</v>
      </c>
      <c r="I226" s="94"/>
      <c r="J226" s="94"/>
      <c r="K226" s="94"/>
      <c r="L226" s="94"/>
      <c r="M226" s="94"/>
      <c r="N226" s="94"/>
      <c r="O226" s="94"/>
      <c r="P226" s="98"/>
      <c r="Q226" s="98"/>
      <c r="R226" s="98"/>
      <c r="S226" s="98"/>
      <c r="T226" s="98"/>
      <c r="U226" s="98"/>
      <c r="V226" s="98"/>
      <c r="W226" s="98"/>
      <c r="X226" s="98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</row>
    <row r="227" spans="1:36" s="99" customFormat="1" x14ac:dyDescent="0.25">
      <c r="A227" s="100">
        <v>45308</v>
      </c>
      <c r="B227" s="51" t="s">
        <v>296</v>
      </c>
      <c r="C227" s="104">
        <v>-100000</v>
      </c>
      <c r="D227" s="167" t="s">
        <v>131</v>
      </c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8"/>
      <c r="Q227" s="98"/>
      <c r="R227" s="98"/>
      <c r="S227" s="98"/>
      <c r="T227" s="98"/>
      <c r="U227" s="98"/>
      <c r="V227" s="98"/>
      <c r="W227" s="98"/>
      <c r="X227" s="98"/>
      <c r="Y227" s="94"/>
      <c r="Z227" s="94"/>
      <c r="AA227" s="94"/>
      <c r="AB227" s="94"/>
      <c r="AC227" s="94"/>
      <c r="AD227" s="94"/>
      <c r="AE227" s="94"/>
      <c r="AF227" s="94"/>
      <c r="AG227" s="94">
        <f>C227</f>
        <v>-100000</v>
      </c>
      <c r="AH227" s="94"/>
      <c r="AI227" s="94"/>
      <c r="AJ227" s="94"/>
    </row>
    <row r="228" spans="1:36" s="99" customFormat="1" x14ac:dyDescent="0.25">
      <c r="A228" s="100">
        <v>45308</v>
      </c>
      <c r="B228" s="51" t="s">
        <v>787</v>
      </c>
      <c r="C228" s="104">
        <v>-1360000</v>
      </c>
      <c r="D228" s="167" t="s">
        <v>28</v>
      </c>
      <c r="E228" s="94"/>
      <c r="F228" s="94"/>
      <c r="G228" s="94"/>
      <c r="H228" s="94">
        <f>C228</f>
        <v>-1360000</v>
      </c>
      <c r="I228" s="94"/>
      <c r="J228" s="94"/>
      <c r="K228" s="94"/>
      <c r="L228" s="94"/>
      <c r="M228" s="94"/>
      <c r="N228" s="94"/>
      <c r="O228" s="94"/>
      <c r="P228" s="98"/>
      <c r="Q228" s="98"/>
      <c r="R228" s="98"/>
      <c r="S228" s="98"/>
      <c r="T228" s="98"/>
      <c r="U228" s="98"/>
      <c r="V228" s="98"/>
      <c r="W228" s="98"/>
      <c r="X228" s="98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</row>
    <row r="229" spans="1:36" s="99" customFormat="1" x14ac:dyDescent="0.25">
      <c r="A229" s="100">
        <v>45308</v>
      </c>
      <c r="B229" s="51" t="s">
        <v>788</v>
      </c>
      <c r="C229" s="104">
        <v>-303000</v>
      </c>
      <c r="D229" s="167" t="s">
        <v>154</v>
      </c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8"/>
      <c r="Q229" s="98"/>
      <c r="R229" s="98"/>
      <c r="S229" s="98"/>
      <c r="T229" s="98"/>
      <c r="U229" s="98"/>
      <c r="V229" s="98"/>
      <c r="W229" s="98"/>
      <c r="X229" s="98"/>
      <c r="Y229" s="94"/>
      <c r="Z229" s="94"/>
      <c r="AA229" s="94"/>
      <c r="AB229" s="94"/>
      <c r="AC229" s="94"/>
      <c r="AD229" s="94">
        <f>C229</f>
        <v>-303000</v>
      </c>
      <c r="AE229" s="94"/>
      <c r="AF229" s="94"/>
      <c r="AG229" s="94"/>
      <c r="AH229" s="94"/>
      <c r="AI229" s="94"/>
      <c r="AJ229" s="94"/>
    </row>
    <row r="230" spans="1:36" s="99" customFormat="1" x14ac:dyDescent="0.25">
      <c r="A230" s="100">
        <v>45308</v>
      </c>
      <c r="B230" s="51" t="s">
        <v>789</v>
      </c>
      <c r="C230" s="104">
        <v>-229000</v>
      </c>
      <c r="D230" s="167" t="s">
        <v>35</v>
      </c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8"/>
      <c r="Q230" s="98"/>
      <c r="R230" s="98"/>
      <c r="S230" s="98"/>
      <c r="T230" s="98"/>
      <c r="U230" s="98"/>
      <c r="V230" s="98"/>
      <c r="W230" s="98"/>
      <c r="X230" s="98"/>
      <c r="Y230" s="94"/>
      <c r="Z230" s="94"/>
      <c r="AA230" s="94"/>
      <c r="AB230" s="94"/>
      <c r="AC230" s="94"/>
      <c r="AD230" s="94"/>
      <c r="AE230" s="94"/>
      <c r="AF230" s="94"/>
      <c r="AG230" s="94"/>
      <c r="AH230" s="94">
        <f>C230</f>
        <v>-229000</v>
      </c>
      <c r="AI230" s="94"/>
      <c r="AJ230" s="94"/>
    </row>
    <row r="231" spans="1:36" s="99" customFormat="1" x14ac:dyDescent="0.25">
      <c r="A231" s="100">
        <v>45308</v>
      </c>
      <c r="B231" s="51" t="s">
        <v>790</v>
      </c>
      <c r="C231" s="104">
        <v>-1050000</v>
      </c>
      <c r="D231" s="167" t="s">
        <v>255</v>
      </c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8"/>
      <c r="Q231" s="98"/>
      <c r="R231" s="98"/>
      <c r="S231" s="98"/>
      <c r="T231" s="98"/>
      <c r="U231" s="98"/>
      <c r="V231" s="98"/>
      <c r="W231" s="98"/>
      <c r="X231" s="98"/>
      <c r="Y231" s="94"/>
      <c r="Z231" s="94"/>
      <c r="AA231" s="94"/>
      <c r="AB231" s="94"/>
      <c r="AC231" s="94"/>
      <c r="AD231" s="94"/>
      <c r="AE231" s="94">
        <f>C231</f>
        <v>-1050000</v>
      </c>
      <c r="AF231" s="94"/>
      <c r="AG231" s="94"/>
      <c r="AH231" s="94"/>
      <c r="AI231" s="94"/>
      <c r="AJ231" s="94"/>
    </row>
    <row r="232" spans="1:36" s="99" customFormat="1" x14ac:dyDescent="0.25">
      <c r="A232" s="100">
        <v>45308</v>
      </c>
      <c r="B232" s="51" t="s">
        <v>461</v>
      </c>
      <c r="C232" s="104">
        <v>-1594000</v>
      </c>
      <c r="D232" s="167" t="s">
        <v>26</v>
      </c>
      <c r="E232" s="94"/>
      <c r="F232" s="94">
        <f>C232</f>
        <v>-1594000</v>
      </c>
      <c r="G232" s="94"/>
      <c r="H232" s="94"/>
      <c r="I232" s="94"/>
      <c r="J232" s="94"/>
      <c r="K232" s="94"/>
      <c r="L232" s="94"/>
      <c r="M232" s="94"/>
      <c r="N232" s="94"/>
      <c r="O232" s="94"/>
      <c r="P232" s="98"/>
      <c r="Q232" s="98"/>
      <c r="R232" s="98"/>
      <c r="S232" s="98"/>
      <c r="T232" s="98"/>
      <c r="U232" s="98"/>
      <c r="V232" s="98"/>
      <c r="W232" s="98"/>
      <c r="X232" s="98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</row>
    <row r="233" spans="1:36" s="99" customFormat="1" x14ac:dyDescent="0.25">
      <c r="A233" s="100">
        <v>45308</v>
      </c>
      <c r="B233" s="51" t="s">
        <v>461</v>
      </c>
      <c r="C233" s="104">
        <v>-198000</v>
      </c>
      <c r="D233" s="167" t="s">
        <v>26</v>
      </c>
      <c r="E233" s="94"/>
      <c r="F233" s="94">
        <f>C233</f>
        <v>-198000</v>
      </c>
      <c r="G233" s="94"/>
      <c r="H233" s="94"/>
      <c r="I233" s="94"/>
      <c r="J233" s="94"/>
      <c r="K233" s="94"/>
      <c r="L233" s="94"/>
      <c r="M233" s="94"/>
      <c r="N233" s="94"/>
      <c r="O233" s="94"/>
      <c r="P233" s="98"/>
      <c r="Q233" s="98"/>
      <c r="R233" s="98"/>
      <c r="S233" s="98"/>
      <c r="T233" s="98"/>
      <c r="U233" s="98"/>
      <c r="V233" s="98"/>
      <c r="W233" s="98"/>
      <c r="X233" s="98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</row>
    <row r="234" spans="1:36" s="99" customFormat="1" x14ac:dyDescent="0.25">
      <c r="A234" s="100">
        <v>45308</v>
      </c>
      <c r="B234" s="51" t="s">
        <v>796</v>
      </c>
      <c r="C234" s="104">
        <v>-65000</v>
      </c>
      <c r="D234" s="167" t="s">
        <v>25</v>
      </c>
      <c r="E234" s="94">
        <f>C234</f>
        <v>-65000</v>
      </c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8"/>
      <c r="Q234" s="98"/>
      <c r="R234" s="98"/>
      <c r="S234" s="98"/>
      <c r="T234" s="98"/>
      <c r="U234" s="98"/>
      <c r="V234" s="98"/>
      <c r="W234" s="98"/>
      <c r="X234" s="98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</row>
    <row r="235" spans="1:36" s="99" customFormat="1" x14ac:dyDescent="0.25">
      <c r="A235" s="100">
        <v>45309</v>
      </c>
      <c r="B235" s="51" t="s">
        <v>166</v>
      </c>
      <c r="C235" s="104">
        <v>-11000</v>
      </c>
      <c r="D235" s="167" t="s">
        <v>29</v>
      </c>
      <c r="E235" s="94"/>
      <c r="F235" s="94"/>
      <c r="G235" s="94"/>
      <c r="H235" s="94"/>
      <c r="I235" s="94">
        <f>C235</f>
        <v>-11000</v>
      </c>
      <c r="J235" s="94"/>
      <c r="K235" s="94"/>
      <c r="L235" s="94"/>
      <c r="M235" s="94"/>
      <c r="N235" s="94"/>
      <c r="O235" s="94"/>
      <c r="P235" s="98"/>
      <c r="Q235" s="98"/>
      <c r="R235" s="98"/>
      <c r="S235" s="98"/>
      <c r="T235" s="98"/>
      <c r="U235" s="98"/>
      <c r="V235" s="98"/>
      <c r="W235" s="98"/>
      <c r="X235" s="98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</row>
    <row r="236" spans="1:36" s="99" customFormat="1" x14ac:dyDescent="0.25">
      <c r="A236" s="100">
        <v>45309</v>
      </c>
      <c r="B236" s="51" t="s">
        <v>465</v>
      </c>
      <c r="C236" s="104">
        <v>-2896000</v>
      </c>
      <c r="D236" s="235" t="s">
        <v>28</v>
      </c>
      <c r="E236" s="94"/>
      <c r="F236" s="94"/>
      <c r="G236" s="94"/>
      <c r="H236" s="94">
        <f>C236</f>
        <v>-2896000</v>
      </c>
      <c r="I236" s="94"/>
      <c r="J236" s="94"/>
      <c r="K236" s="94"/>
      <c r="L236" s="94"/>
      <c r="M236" s="94"/>
      <c r="N236" s="94"/>
      <c r="O236" s="94"/>
      <c r="P236" s="98"/>
      <c r="Q236" s="98"/>
      <c r="R236" s="98"/>
      <c r="S236" s="98"/>
      <c r="T236" s="98"/>
      <c r="U236" s="98"/>
      <c r="V236" s="98"/>
      <c r="W236" s="98"/>
      <c r="X236" s="98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</row>
    <row r="237" spans="1:36" s="99" customFormat="1" x14ac:dyDescent="0.25">
      <c r="A237" s="100">
        <v>45309</v>
      </c>
      <c r="B237" s="51" t="s">
        <v>808</v>
      </c>
      <c r="C237" s="104">
        <v>-100000</v>
      </c>
      <c r="D237" s="167" t="s">
        <v>29</v>
      </c>
      <c r="E237" s="94"/>
      <c r="F237" s="94"/>
      <c r="G237" s="94"/>
      <c r="H237" s="94"/>
      <c r="I237" s="94">
        <f>C237</f>
        <v>-100000</v>
      </c>
      <c r="J237" s="94"/>
      <c r="K237" s="94"/>
      <c r="L237" s="94"/>
      <c r="M237" s="94"/>
      <c r="N237" s="94"/>
      <c r="O237" s="94"/>
      <c r="P237" s="98"/>
      <c r="Q237" s="98"/>
      <c r="R237" s="98"/>
      <c r="S237" s="98"/>
      <c r="T237" s="98"/>
      <c r="U237" s="98"/>
      <c r="V237" s="98"/>
      <c r="W237" s="98"/>
      <c r="X237" s="98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</row>
    <row r="238" spans="1:36" s="99" customFormat="1" x14ac:dyDescent="0.25">
      <c r="A238" s="100">
        <v>45309</v>
      </c>
      <c r="B238" s="51" t="s">
        <v>464</v>
      </c>
      <c r="C238" s="104">
        <v>-40000</v>
      </c>
      <c r="D238" s="167" t="s">
        <v>26</v>
      </c>
      <c r="E238" s="94"/>
      <c r="F238" s="94">
        <f>C238</f>
        <v>-40000</v>
      </c>
      <c r="G238" s="94"/>
      <c r="H238" s="94"/>
      <c r="I238" s="94"/>
      <c r="J238" s="94"/>
      <c r="K238" s="94"/>
      <c r="L238" s="94"/>
      <c r="M238" s="94"/>
      <c r="N238" s="94"/>
      <c r="O238" s="94"/>
      <c r="P238" s="98"/>
      <c r="Q238" s="98"/>
      <c r="R238" s="98"/>
      <c r="S238" s="98"/>
      <c r="T238" s="98"/>
      <c r="U238" s="98"/>
      <c r="V238" s="98"/>
      <c r="W238" s="98"/>
      <c r="X238" s="98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</row>
    <row r="239" spans="1:36" s="99" customFormat="1" x14ac:dyDescent="0.25">
      <c r="A239" s="100">
        <v>45309</v>
      </c>
      <c r="B239" s="51" t="s">
        <v>809</v>
      </c>
      <c r="C239" s="104">
        <v>-65000</v>
      </c>
      <c r="D239" s="167" t="s">
        <v>25</v>
      </c>
      <c r="E239" s="94">
        <f>C239</f>
        <v>-65000</v>
      </c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8"/>
      <c r="Q239" s="98"/>
      <c r="R239" s="98"/>
      <c r="S239" s="98"/>
      <c r="T239" s="98"/>
      <c r="U239" s="98"/>
      <c r="V239" s="98"/>
      <c r="W239" s="98"/>
      <c r="X239" s="98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</row>
    <row r="240" spans="1:36" s="99" customFormat="1" x14ac:dyDescent="0.25">
      <c r="A240" s="100">
        <v>45309</v>
      </c>
      <c r="B240" s="51" t="s">
        <v>810</v>
      </c>
      <c r="C240" s="104">
        <v>-1246500</v>
      </c>
      <c r="D240" s="167" t="s">
        <v>156</v>
      </c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8"/>
      <c r="Q240" s="98"/>
      <c r="R240" s="98"/>
      <c r="S240" s="98"/>
      <c r="T240" s="98"/>
      <c r="U240" s="98"/>
      <c r="V240" s="98"/>
      <c r="W240" s="98"/>
      <c r="X240" s="98"/>
      <c r="Y240" s="94"/>
      <c r="Z240" s="94"/>
      <c r="AA240" s="94"/>
      <c r="AB240" s="94">
        <f>C240</f>
        <v>-1246500</v>
      </c>
      <c r="AC240" s="94"/>
      <c r="AD240" s="94"/>
      <c r="AE240" s="94"/>
      <c r="AF240" s="94"/>
      <c r="AG240" s="94"/>
      <c r="AH240" s="94"/>
      <c r="AI240" s="94"/>
      <c r="AJ240" s="94"/>
    </row>
    <row r="241" spans="1:36" s="99" customFormat="1" x14ac:dyDescent="0.25">
      <c r="A241" s="100">
        <v>45309</v>
      </c>
      <c r="B241" s="51" t="s">
        <v>709</v>
      </c>
      <c r="C241" s="104">
        <v>-472500</v>
      </c>
      <c r="D241" s="167" t="s">
        <v>28</v>
      </c>
      <c r="E241" s="94"/>
      <c r="F241" s="94"/>
      <c r="G241" s="94"/>
      <c r="H241" s="94">
        <f>C241</f>
        <v>-472500</v>
      </c>
      <c r="I241" s="94"/>
      <c r="J241" s="94"/>
      <c r="K241" s="94"/>
      <c r="L241" s="94"/>
      <c r="M241" s="94"/>
      <c r="N241" s="94"/>
      <c r="O241" s="94"/>
      <c r="P241" s="98"/>
      <c r="Q241" s="98"/>
      <c r="R241" s="98"/>
      <c r="S241" s="98"/>
      <c r="T241" s="98"/>
      <c r="U241" s="98"/>
      <c r="V241" s="98"/>
      <c r="W241" s="98"/>
      <c r="X241" s="98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</row>
    <row r="242" spans="1:36" s="99" customFormat="1" x14ac:dyDescent="0.25">
      <c r="A242" s="100">
        <v>45309</v>
      </c>
      <c r="B242" s="51" t="s">
        <v>811</v>
      </c>
      <c r="C242" s="104">
        <v>-54100</v>
      </c>
      <c r="D242" s="167" t="s">
        <v>27</v>
      </c>
      <c r="E242" s="94"/>
      <c r="F242" s="94"/>
      <c r="G242" s="94">
        <f>C242</f>
        <v>-54100</v>
      </c>
      <c r="H242" s="94"/>
      <c r="I242" s="94"/>
      <c r="J242" s="94"/>
      <c r="K242" s="94"/>
      <c r="L242" s="94"/>
      <c r="M242" s="94"/>
      <c r="N242" s="94"/>
      <c r="O242" s="94"/>
      <c r="P242" s="98"/>
      <c r="Q242" s="98"/>
      <c r="R242" s="98"/>
      <c r="S242" s="98"/>
      <c r="T242" s="98"/>
      <c r="U242" s="98"/>
      <c r="V242" s="98"/>
      <c r="W242" s="98"/>
      <c r="X242" s="98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</row>
    <row r="243" spans="1:36" s="99" customFormat="1" x14ac:dyDescent="0.25">
      <c r="A243" s="100">
        <v>45309</v>
      </c>
      <c r="B243" s="51" t="s">
        <v>812</v>
      </c>
      <c r="C243" s="104">
        <v>-1860000</v>
      </c>
      <c r="D243" s="167" t="s">
        <v>255</v>
      </c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8"/>
      <c r="Q243" s="98"/>
      <c r="R243" s="98"/>
      <c r="S243" s="98"/>
      <c r="T243" s="98"/>
      <c r="U243" s="98"/>
      <c r="V243" s="98"/>
      <c r="W243" s="98"/>
      <c r="X243" s="98"/>
      <c r="Y243" s="94"/>
      <c r="Z243" s="94"/>
      <c r="AA243" s="94"/>
      <c r="AB243" s="94"/>
      <c r="AC243" s="94"/>
      <c r="AD243" s="94"/>
      <c r="AE243" s="94">
        <f>C243</f>
        <v>-1860000</v>
      </c>
      <c r="AF243" s="94"/>
      <c r="AG243" s="94"/>
      <c r="AH243" s="94"/>
      <c r="AI243" s="94"/>
      <c r="AJ243" s="94"/>
    </row>
    <row r="244" spans="1:36" s="99" customFormat="1" x14ac:dyDescent="0.25">
      <c r="A244" s="100">
        <v>45309</v>
      </c>
      <c r="B244" s="51" t="s">
        <v>813</v>
      </c>
      <c r="C244" s="104">
        <v>-500000</v>
      </c>
      <c r="D244" s="167" t="s">
        <v>253</v>
      </c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8"/>
      <c r="Q244" s="98"/>
      <c r="R244" s="98"/>
      <c r="S244" s="98"/>
      <c r="T244" s="98"/>
      <c r="U244" s="98"/>
      <c r="V244" s="98"/>
      <c r="W244" s="98"/>
      <c r="X244" s="98"/>
      <c r="Y244" s="94"/>
      <c r="Z244" s="94"/>
      <c r="AA244" s="94"/>
      <c r="AB244" s="94"/>
      <c r="AC244" s="94"/>
      <c r="AD244" s="94"/>
      <c r="AE244" s="94"/>
      <c r="AF244" s="94">
        <f>C244</f>
        <v>-500000</v>
      </c>
      <c r="AG244" s="94"/>
      <c r="AH244" s="94"/>
      <c r="AI244" s="94"/>
      <c r="AJ244" s="94"/>
    </row>
    <row r="245" spans="1:36" s="99" customFormat="1" x14ac:dyDescent="0.25">
      <c r="A245" s="100">
        <v>45309</v>
      </c>
      <c r="B245" s="51" t="s">
        <v>814</v>
      </c>
      <c r="C245" s="104">
        <v>-500000</v>
      </c>
      <c r="D245" s="167" t="s">
        <v>253</v>
      </c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8"/>
      <c r="Q245" s="98"/>
      <c r="R245" s="98"/>
      <c r="S245" s="98"/>
      <c r="T245" s="98"/>
      <c r="U245" s="98"/>
      <c r="V245" s="98"/>
      <c r="W245" s="98"/>
      <c r="X245" s="98"/>
      <c r="Y245" s="94"/>
      <c r="Z245" s="94"/>
      <c r="AA245" s="94"/>
      <c r="AB245" s="94"/>
      <c r="AC245" s="94"/>
      <c r="AD245" s="94"/>
      <c r="AE245" s="94"/>
      <c r="AF245" s="94">
        <f>C245</f>
        <v>-500000</v>
      </c>
      <c r="AG245" s="94"/>
      <c r="AH245" s="94"/>
      <c r="AI245" s="94"/>
      <c r="AJ245" s="94"/>
    </row>
    <row r="246" spans="1:36" s="99" customFormat="1" x14ac:dyDescent="0.25">
      <c r="A246" s="100">
        <v>45309</v>
      </c>
      <c r="B246" s="51" t="s">
        <v>815</v>
      </c>
      <c r="C246" s="104">
        <v>-275000</v>
      </c>
      <c r="D246" s="167" t="s">
        <v>27</v>
      </c>
      <c r="E246" s="94"/>
      <c r="F246" s="94"/>
      <c r="G246" s="94">
        <f>C246</f>
        <v>-275000</v>
      </c>
      <c r="H246" s="94"/>
      <c r="I246" s="94"/>
      <c r="J246" s="94"/>
      <c r="K246" s="94"/>
      <c r="L246" s="94"/>
      <c r="M246" s="94"/>
      <c r="N246" s="94"/>
      <c r="O246" s="94"/>
      <c r="P246" s="98"/>
      <c r="Q246" s="98"/>
      <c r="R246" s="98"/>
      <c r="S246" s="98"/>
      <c r="T246" s="98"/>
      <c r="U246" s="98"/>
      <c r="V246" s="98"/>
      <c r="W246" s="98"/>
      <c r="X246" s="98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</row>
    <row r="247" spans="1:36" s="99" customFormat="1" x14ac:dyDescent="0.25">
      <c r="A247" s="100">
        <v>45310</v>
      </c>
      <c r="B247" s="51" t="s">
        <v>236</v>
      </c>
      <c r="C247" s="104">
        <v>-464000</v>
      </c>
      <c r="D247" s="167" t="s">
        <v>26</v>
      </c>
      <c r="E247" s="94"/>
      <c r="F247" s="94">
        <f>C247</f>
        <v>-464000</v>
      </c>
      <c r="G247" s="94"/>
      <c r="H247" s="94"/>
      <c r="I247" s="94"/>
      <c r="J247" s="94"/>
      <c r="K247" s="94"/>
      <c r="L247" s="94"/>
      <c r="M247" s="94"/>
      <c r="N247" s="94"/>
      <c r="O247" s="94"/>
      <c r="P247" s="98"/>
      <c r="Q247" s="98"/>
      <c r="R247" s="98"/>
      <c r="S247" s="98"/>
      <c r="T247" s="98"/>
      <c r="U247" s="98"/>
      <c r="V247" s="98"/>
      <c r="W247" s="98"/>
      <c r="X247" s="98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</row>
    <row r="248" spans="1:36" s="99" customFormat="1" x14ac:dyDescent="0.25">
      <c r="A248" s="100">
        <v>45310</v>
      </c>
      <c r="B248" s="51" t="s">
        <v>166</v>
      </c>
      <c r="C248" s="104">
        <v>-11000</v>
      </c>
      <c r="D248" s="167" t="s">
        <v>29</v>
      </c>
      <c r="E248" s="94"/>
      <c r="F248" s="94"/>
      <c r="G248" s="94"/>
      <c r="H248" s="94"/>
      <c r="I248" s="94">
        <f>C248</f>
        <v>-11000</v>
      </c>
      <c r="J248" s="94"/>
      <c r="K248" s="94"/>
      <c r="L248" s="94"/>
      <c r="M248" s="94"/>
      <c r="N248" s="94"/>
      <c r="O248" s="94"/>
      <c r="P248" s="98"/>
      <c r="Q248" s="98"/>
      <c r="R248" s="98"/>
      <c r="S248" s="98"/>
      <c r="T248" s="98"/>
      <c r="U248" s="98"/>
      <c r="V248" s="98"/>
      <c r="W248" s="98"/>
      <c r="X248" s="98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</row>
    <row r="249" spans="1:36" s="99" customFormat="1" x14ac:dyDescent="0.25">
      <c r="A249" s="100">
        <v>45310</v>
      </c>
      <c r="B249" s="51" t="s">
        <v>192</v>
      </c>
      <c r="C249" s="104">
        <v>-573000</v>
      </c>
      <c r="D249" s="167" t="s">
        <v>26</v>
      </c>
      <c r="E249" s="94"/>
      <c r="F249" s="94">
        <f>C249</f>
        <v>-573000</v>
      </c>
      <c r="G249" s="94"/>
      <c r="H249" s="94"/>
      <c r="I249" s="94"/>
      <c r="J249" s="94"/>
      <c r="K249" s="94"/>
      <c r="L249" s="94"/>
      <c r="M249" s="94"/>
      <c r="N249" s="94"/>
      <c r="O249" s="94"/>
      <c r="P249" s="98"/>
      <c r="Q249" s="98"/>
      <c r="R249" s="98"/>
      <c r="S249" s="98"/>
      <c r="T249" s="98"/>
      <c r="U249" s="98"/>
      <c r="V249" s="98"/>
      <c r="W249" s="98"/>
      <c r="X249" s="98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</row>
    <row r="250" spans="1:36" s="99" customFormat="1" x14ac:dyDescent="0.25">
      <c r="A250" s="100">
        <v>45310</v>
      </c>
      <c r="B250" s="51" t="s">
        <v>772</v>
      </c>
      <c r="C250" s="104">
        <v>-16000</v>
      </c>
      <c r="D250" s="167" t="s">
        <v>32</v>
      </c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8"/>
      <c r="Q250" s="98"/>
      <c r="R250" s="98"/>
      <c r="S250" s="98"/>
      <c r="T250" s="98"/>
      <c r="U250" s="98"/>
      <c r="V250" s="98"/>
      <c r="W250" s="98"/>
      <c r="X250" s="98"/>
      <c r="Y250" s="94"/>
      <c r="Z250" s="94">
        <f>C250</f>
        <v>-16000</v>
      </c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</row>
    <row r="251" spans="1:36" s="99" customFormat="1" x14ac:dyDescent="0.25">
      <c r="A251" s="100">
        <v>45310</v>
      </c>
      <c r="B251" s="51" t="s">
        <v>191</v>
      </c>
      <c r="C251" s="104">
        <v>-107000</v>
      </c>
      <c r="D251" s="167" t="s">
        <v>28</v>
      </c>
      <c r="E251" s="94"/>
      <c r="F251" s="94"/>
      <c r="G251" s="94"/>
      <c r="H251" s="94">
        <f>C251</f>
        <v>-107000</v>
      </c>
      <c r="I251" s="94"/>
      <c r="J251" s="94"/>
      <c r="K251" s="94"/>
      <c r="L251" s="94"/>
      <c r="M251" s="94"/>
      <c r="N251" s="94"/>
      <c r="O251" s="94"/>
      <c r="P251" s="98"/>
      <c r="Q251" s="98"/>
      <c r="R251" s="98"/>
      <c r="S251" s="98"/>
      <c r="T251" s="98"/>
      <c r="U251" s="98"/>
      <c r="V251" s="98"/>
      <c r="W251" s="98"/>
      <c r="X251" s="98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</row>
    <row r="252" spans="1:36" s="99" customFormat="1" x14ac:dyDescent="0.25">
      <c r="A252" s="100">
        <v>45310</v>
      </c>
      <c r="B252" s="51" t="s">
        <v>821</v>
      </c>
      <c r="C252" s="104">
        <v>-1360000</v>
      </c>
      <c r="D252" s="167" t="s">
        <v>28</v>
      </c>
      <c r="E252" s="94"/>
      <c r="F252" s="94"/>
      <c r="G252" s="94"/>
      <c r="H252" s="94">
        <f>C252</f>
        <v>-1360000</v>
      </c>
      <c r="I252" s="94"/>
      <c r="J252" s="94"/>
      <c r="K252" s="94"/>
      <c r="L252" s="94"/>
      <c r="M252" s="94"/>
      <c r="N252" s="94"/>
      <c r="O252" s="94"/>
      <c r="P252" s="98"/>
      <c r="Q252" s="98"/>
      <c r="R252" s="98"/>
      <c r="S252" s="98"/>
      <c r="T252" s="98"/>
      <c r="U252" s="98"/>
      <c r="V252" s="98"/>
      <c r="W252" s="98"/>
      <c r="X252" s="98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</row>
    <row r="253" spans="1:36" s="99" customFormat="1" x14ac:dyDescent="0.25">
      <c r="A253" s="100">
        <v>45310</v>
      </c>
      <c r="B253" s="51" t="s">
        <v>461</v>
      </c>
      <c r="C253" s="104">
        <v>-1079000</v>
      </c>
      <c r="D253" s="167" t="s">
        <v>26</v>
      </c>
      <c r="E253" s="94"/>
      <c r="F253" s="94">
        <f>C253</f>
        <v>-1079000</v>
      </c>
      <c r="G253" s="94"/>
      <c r="H253" s="94"/>
      <c r="I253" s="94"/>
      <c r="J253" s="94"/>
      <c r="K253" s="94"/>
      <c r="L253" s="94"/>
      <c r="M253" s="94"/>
      <c r="N253" s="94"/>
      <c r="O253" s="94"/>
      <c r="P253" s="98"/>
      <c r="Q253" s="98"/>
      <c r="R253" s="98"/>
      <c r="S253" s="98"/>
      <c r="T253" s="98"/>
      <c r="U253" s="98"/>
      <c r="V253" s="98"/>
      <c r="W253" s="98"/>
      <c r="X253" s="98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</row>
    <row r="254" spans="1:36" s="99" customFormat="1" x14ac:dyDescent="0.25">
      <c r="A254" s="100">
        <v>45311</v>
      </c>
      <c r="B254" s="51" t="s">
        <v>166</v>
      </c>
      <c r="C254" s="104">
        <v>-11000</v>
      </c>
      <c r="D254" s="167" t="s">
        <v>29</v>
      </c>
      <c r="E254" s="94"/>
      <c r="F254" s="94"/>
      <c r="G254" s="94"/>
      <c r="H254" s="94"/>
      <c r="I254" s="94">
        <f>C254</f>
        <v>-11000</v>
      </c>
      <c r="J254" s="94"/>
      <c r="K254" s="94"/>
      <c r="L254" s="94"/>
      <c r="M254" s="94"/>
      <c r="N254" s="94"/>
      <c r="O254" s="94"/>
      <c r="P254" s="98"/>
      <c r="Q254" s="98"/>
      <c r="R254" s="98"/>
      <c r="S254" s="98"/>
      <c r="T254" s="98"/>
      <c r="U254" s="98"/>
      <c r="V254" s="98"/>
      <c r="W254" s="98"/>
      <c r="X254" s="98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</row>
    <row r="255" spans="1:36" s="99" customFormat="1" x14ac:dyDescent="0.25">
      <c r="A255" s="100">
        <v>45311</v>
      </c>
      <c r="B255" s="51" t="s">
        <v>192</v>
      </c>
      <c r="C255" s="104">
        <v>-558000</v>
      </c>
      <c r="D255" s="167" t="s">
        <v>26</v>
      </c>
      <c r="E255" s="94"/>
      <c r="F255" s="94">
        <f>C255</f>
        <v>-558000</v>
      </c>
      <c r="G255" s="94"/>
      <c r="H255" s="94"/>
      <c r="I255" s="94"/>
      <c r="J255" s="94"/>
      <c r="K255" s="94"/>
      <c r="L255" s="94"/>
      <c r="M255" s="94"/>
      <c r="N255" s="94"/>
      <c r="O255" s="94"/>
      <c r="P255" s="98"/>
      <c r="Q255" s="98"/>
      <c r="R255" s="98"/>
      <c r="S255" s="98"/>
      <c r="T255" s="98"/>
      <c r="U255" s="98"/>
      <c r="V255" s="98"/>
      <c r="W255" s="98"/>
      <c r="X255" s="98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</row>
    <row r="256" spans="1:36" s="99" customFormat="1" x14ac:dyDescent="0.25">
      <c r="A256" s="100">
        <v>45311</v>
      </c>
      <c r="B256" s="51" t="s">
        <v>838</v>
      </c>
      <c r="C256" s="104">
        <v>-385000</v>
      </c>
      <c r="D256" s="167" t="s">
        <v>26</v>
      </c>
      <c r="E256" s="94"/>
      <c r="F256" s="94">
        <f>C256</f>
        <v>-385000</v>
      </c>
      <c r="G256" s="94"/>
      <c r="H256" s="94"/>
      <c r="I256" s="94"/>
      <c r="J256" s="94"/>
      <c r="K256" s="94"/>
      <c r="L256" s="94"/>
      <c r="M256" s="94"/>
      <c r="N256" s="94"/>
      <c r="O256" s="94"/>
      <c r="P256" s="98"/>
      <c r="Q256" s="98"/>
      <c r="R256" s="98"/>
      <c r="S256" s="98"/>
      <c r="T256" s="98"/>
      <c r="U256" s="98"/>
      <c r="V256" s="98"/>
      <c r="W256" s="98"/>
      <c r="X256" s="98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</row>
    <row r="257" spans="1:36" s="99" customFormat="1" x14ac:dyDescent="0.25">
      <c r="A257" s="100">
        <v>45311</v>
      </c>
      <c r="B257" s="51" t="s">
        <v>839</v>
      </c>
      <c r="C257" s="104">
        <v>-65000</v>
      </c>
      <c r="D257" s="167" t="s">
        <v>25</v>
      </c>
      <c r="E257" s="94">
        <f>C257</f>
        <v>-65000</v>
      </c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8"/>
      <c r="Q257" s="98"/>
      <c r="R257" s="98"/>
      <c r="S257" s="98"/>
      <c r="T257" s="98"/>
      <c r="U257" s="98"/>
      <c r="V257" s="98"/>
      <c r="W257" s="98"/>
      <c r="X257" s="98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</row>
    <row r="258" spans="1:36" s="99" customFormat="1" x14ac:dyDescent="0.25">
      <c r="A258" s="100">
        <v>45311</v>
      </c>
      <c r="B258" s="51" t="s">
        <v>841</v>
      </c>
      <c r="C258" s="104">
        <v>-35000</v>
      </c>
      <c r="D258" s="167" t="s">
        <v>26</v>
      </c>
      <c r="E258" s="94"/>
      <c r="F258" s="94">
        <f>C258</f>
        <v>-35000</v>
      </c>
      <c r="G258" s="94"/>
      <c r="H258" s="94"/>
      <c r="I258" s="94"/>
      <c r="J258" s="94"/>
      <c r="K258" s="94"/>
      <c r="L258" s="94"/>
      <c r="M258" s="94"/>
      <c r="N258" s="94"/>
      <c r="O258" s="94"/>
      <c r="P258" s="98"/>
      <c r="Q258" s="98"/>
      <c r="R258" s="98"/>
      <c r="S258" s="98"/>
      <c r="T258" s="98"/>
      <c r="U258" s="98"/>
      <c r="V258" s="98"/>
      <c r="W258" s="98"/>
      <c r="X258" s="98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</row>
    <row r="259" spans="1:36" s="99" customFormat="1" x14ac:dyDescent="0.25">
      <c r="A259" s="100">
        <v>45311</v>
      </c>
      <c r="B259" s="51" t="s">
        <v>189</v>
      </c>
      <c r="C259" s="104">
        <v>-423000</v>
      </c>
      <c r="D259" s="167" t="s">
        <v>26</v>
      </c>
      <c r="E259" s="94"/>
      <c r="F259" s="94">
        <f>C259</f>
        <v>-423000</v>
      </c>
      <c r="G259" s="94"/>
      <c r="H259" s="94"/>
      <c r="I259" s="94"/>
      <c r="J259" s="94"/>
      <c r="K259" s="94"/>
      <c r="L259" s="94"/>
      <c r="M259" s="94"/>
      <c r="N259" s="94"/>
      <c r="O259" s="94"/>
      <c r="P259" s="98"/>
      <c r="Q259" s="98"/>
      <c r="R259" s="98"/>
      <c r="S259" s="98"/>
      <c r="T259" s="98"/>
      <c r="U259" s="98"/>
      <c r="V259" s="98"/>
      <c r="W259" s="98"/>
      <c r="X259" s="98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</row>
    <row r="260" spans="1:36" s="99" customFormat="1" x14ac:dyDescent="0.25">
      <c r="A260" s="100">
        <v>45311</v>
      </c>
      <c r="B260" s="51" t="s">
        <v>200</v>
      </c>
      <c r="C260" s="104">
        <v>-630000</v>
      </c>
      <c r="D260" s="167" t="s">
        <v>26</v>
      </c>
      <c r="E260" s="94"/>
      <c r="F260" s="94">
        <f>C260</f>
        <v>-630000</v>
      </c>
      <c r="G260" s="94"/>
      <c r="H260" s="94"/>
      <c r="I260" s="94"/>
      <c r="J260" s="94"/>
      <c r="K260" s="94"/>
      <c r="L260" s="94"/>
      <c r="M260" s="94"/>
      <c r="N260" s="94"/>
      <c r="O260" s="94"/>
      <c r="P260" s="98"/>
      <c r="Q260" s="98"/>
      <c r="R260" s="98"/>
      <c r="S260" s="98"/>
      <c r="T260" s="98"/>
      <c r="U260" s="98"/>
      <c r="V260" s="98"/>
      <c r="W260" s="98"/>
      <c r="X260" s="98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</row>
    <row r="261" spans="1:36" s="99" customFormat="1" x14ac:dyDescent="0.25">
      <c r="A261" s="100">
        <v>45311</v>
      </c>
      <c r="B261" s="51" t="s">
        <v>842</v>
      </c>
      <c r="C261" s="104">
        <v>-94500</v>
      </c>
      <c r="D261" s="167" t="s">
        <v>28</v>
      </c>
      <c r="E261" s="94"/>
      <c r="F261" s="94"/>
      <c r="G261" s="94"/>
      <c r="H261" s="94">
        <f>C261</f>
        <v>-94500</v>
      </c>
      <c r="I261" s="94"/>
      <c r="J261" s="94"/>
      <c r="K261" s="94"/>
      <c r="L261" s="94"/>
      <c r="M261" s="94"/>
      <c r="N261" s="94"/>
      <c r="O261" s="94"/>
      <c r="P261" s="98"/>
      <c r="Q261" s="98"/>
      <c r="R261" s="98"/>
      <c r="S261" s="98"/>
      <c r="T261" s="98"/>
      <c r="U261" s="98"/>
      <c r="V261" s="98"/>
      <c r="W261" s="98"/>
      <c r="X261" s="98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</row>
    <row r="262" spans="1:36" s="99" customFormat="1" x14ac:dyDescent="0.25">
      <c r="A262" s="100">
        <v>45311</v>
      </c>
      <c r="B262" s="51" t="s">
        <v>843</v>
      </c>
      <c r="C262" s="104">
        <v>-162000</v>
      </c>
      <c r="D262" s="167" t="s">
        <v>154</v>
      </c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8"/>
      <c r="Q262" s="98"/>
      <c r="R262" s="98"/>
      <c r="S262" s="98"/>
      <c r="T262" s="98"/>
      <c r="U262" s="98"/>
      <c r="V262" s="98"/>
      <c r="W262" s="98"/>
      <c r="X262" s="98"/>
      <c r="Y262" s="94"/>
      <c r="Z262" s="94"/>
      <c r="AA262" s="94"/>
      <c r="AB262" s="94"/>
      <c r="AC262" s="94"/>
      <c r="AD262" s="94">
        <f>C262</f>
        <v>-162000</v>
      </c>
      <c r="AE262" s="94"/>
      <c r="AF262" s="94"/>
      <c r="AG262" s="94"/>
      <c r="AH262" s="94"/>
      <c r="AI262" s="94"/>
      <c r="AJ262" s="94"/>
    </row>
    <row r="263" spans="1:36" s="99" customFormat="1" x14ac:dyDescent="0.25">
      <c r="A263" s="100">
        <v>45311</v>
      </c>
      <c r="B263" s="51" t="s">
        <v>241</v>
      </c>
      <c r="C263" s="104">
        <v>-120000</v>
      </c>
      <c r="D263" s="167" t="s">
        <v>156</v>
      </c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8"/>
      <c r="Q263" s="98"/>
      <c r="R263" s="98"/>
      <c r="S263" s="98"/>
      <c r="T263" s="98"/>
      <c r="U263" s="98"/>
      <c r="V263" s="98"/>
      <c r="W263" s="98"/>
      <c r="X263" s="98"/>
      <c r="Y263" s="94"/>
      <c r="Z263" s="94"/>
      <c r="AA263" s="94"/>
      <c r="AB263" s="94">
        <f>C263</f>
        <v>-120000</v>
      </c>
      <c r="AC263" s="94"/>
      <c r="AD263" s="94"/>
      <c r="AE263" s="94"/>
      <c r="AF263" s="94"/>
      <c r="AG263" s="94"/>
      <c r="AH263" s="94"/>
      <c r="AI263" s="94"/>
      <c r="AJ263" s="94"/>
    </row>
    <row r="264" spans="1:36" s="99" customFormat="1" x14ac:dyDescent="0.25">
      <c r="A264" s="100">
        <v>45311</v>
      </c>
      <c r="B264" s="51" t="s">
        <v>844</v>
      </c>
      <c r="C264" s="104">
        <v>-400000</v>
      </c>
      <c r="D264" s="167" t="s">
        <v>253</v>
      </c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8"/>
      <c r="Q264" s="98"/>
      <c r="R264" s="98"/>
      <c r="S264" s="98"/>
      <c r="T264" s="98"/>
      <c r="U264" s="98"/>
      <c r="V264" s="98"/>
      <c r="W264" s="98"/>
      <c r="X264" s="98"/>
      <c r="Y264" s="94"/>
      <c r="Z264" s="94"/>
      <c r="AA264" s="94"/>
      <c r="AB264" s="94"/>
      <c r="AC264" s="94"/>
      <c r="AD264" s="94"/>
      <c r="AE264" s="94"/>
      <c r="AF264" s="94">
        <f>C264</f>
        <v>-400000</v>
      </c>
      <c r="AG264" s="94"/>
      <c r="AH264" s="94"/>
      <c r="AI264" s="94"/>
      <c r="AJ264" s="94"/>
    </row>
    <row r="265" spans="1:36" s="99" customFormat="1" x14ac:dyDescent="0.25">
      <c r="A265" s="100">
        <v>45311</v>
      </c>
      <c r="B265" s="51" t="s">
        <v>845</v>
      </c>
      <c r="C265" s="104">
        <v>-200000</v>
      </c>
      <c r="D265" s="167" t="s">
        <v>253</v>
      </c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8"/>
      <c r="Q265" s="98"/>
      <c r="R265" s="98"/>
      <c r="S265" s="98"/>
      <c r="T265" s="98"/>
      <c r="U265" s="98"/>
      <c r="V265" s="98"/>
      <c r="W265" s="98"/>
      <c r="X265" s="98"/>
      <c r="Y265" s="94"/>
      <c r="Z265" s="94"/>
      <c r="AA265" s="94"/>
      <c r="AB265" s="94"/>
      <c r="AC265" s="94"/>
      <c r="AD265" s="94"/>
      <c r="AE265" s="94"/>
      <c r="AF265" s="94">
        <f>C265</f>
        <v>-200000</v>
      </c>
      <c r="AG265" s="94"/>
      <c r="AH265" s="94"/>
      <c r="AI265" s="94"/>
      <c r="AJ265" s="94"/>
    </row>
    <row r="266" spans="1:36" s="99" customFormat="1" x14ac:dyDescent="0.25">
      <c r="A266" s="100">
        <v>45311</v>
      </c>
      <c r="B266" s="51" t="s">
        <v>846</v>
      </c>
      <c r="C266" s="104">
        <v>-2000000</v>
      </c>
      <c r="D266" s="167" t="s">
        <v>156</v>
      </c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8"/>
      <c r="Q266" s="98"/>
      <c r="R266" s="98"/>
      <c r="S266" s="98"/>
      <c r="T266" s="98"/>
      <c r="U266" s="98"/>
      <c r="V266" s="98"/>
      <c r="W266" s="98"/>
      <c r="X266" s="98"/>
      <c r="Y266" s="94"/>
      <c r="Z266" s="94"/>
      <c r="AA266" s="94"/>
      <c r="AB266" s="94">
        <f>C266</f>
        <v>-2000000</v>
      </c>
      <c r="AC266" s="94"/>
      <c r="AD266" s="94"/>
      <c r="AE266" s="94"/>
      <c r="AF266" s="94"/>
      <c r="AG266" s="94"/>
      <c r="AH266" s="94"/>
      <c r="AI266" s="94"/>
      <c r="AJ266" s="94"/>
    </row>
    <row r="267" spans="1:36" s="99" customFormat="1" x14ac:dyDescent="0.25">
      <c r="A267" s="100">
        <v>45311</v>
      </c>
      <c r="B267" s="51" t="s">
        <v>461</v>
      </c>
      <c r="C267" s="104">
        <v>-1696000</v>
      </c>
      <c r="D267" s="167" t="s">
        <v>26</v>
      </c>
      <c r="E267" s="94"/>
      <c r="F267" s="94">
        <f>C267</f>
        <v>-1696000</v>
      </c>
      <c r="G267" s="94"/>
      <c r="H267" s="94"/>
      <c r="I267" s="94"/>
      <c r="J267" s="94"/>
      <c r="K267" s="94"/>
      <c r="L267" s="94"/>
      <c r="M267" s="94"/>
      <c r="N267" s="94"/>
      <c r="O267" s="94"/>
      <c r="P267" s="98"/>
      <c r="Q267" s="98"/>
      <c r="R267" s="98"/>
      <c r="S267" s="98"/>
      <c r="T267" s="98"/>
      <c r="U267" s="98"/>
      <c r="V267" s="98"/>
      <c r="W267" s="98"/>
      <c r="X267" s="98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</row>
    <row r="268" spans="1:36" s="99" customFormat="1" x14ac:dyDescent="0.25">
      <c r="A268" s="100">
        <v>45311</v>
      </c>
      <c r="B268" s="51" t="s">
        <v>190</v>
      </c>
      <c r="C268" s="104">
        <v>-172000</v>
      </c>
      <c r="D268" s="167" t="s">
        <v>26</v>
      </c>
      <c r="E268" s="94"/>
      <c r="F268" s="94">
        <f>C268</f>
        <v>-172000</v>
      </c>
      <c r="G268" s="94"/>
      <c r="H268" s="94"/>
      <c r="I268" s="94"/>
      <c r="J268" s="94"/>
      <c r="K268" s="94"/>
      <c r="L268" s="94"/>
      <c r="M268" s="94"/>
      <c r="N268" s="94"/>
      <c r="O268" s="94"/>
      <c r="P268" s="98"/>
      <c r="Q268" s="98"/>
      <c r="R268" s="98"/>
      <c r="S268" s="98"/>
      <c r="T268" s="98"/>
      <c r="U268" s="98"/>
      <c r="V268" s="98"/>
      <c r="W268" s="98"/>
      <c r="X268" s="98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</row>
    <row r="269" spans="1:36" s="99" customFormat="1" x14ac:dyDescent="0.25">
      <c r="A269" s="100">
        <v>45311</v>
      </c>
      <c r="B269" s="51" t="s">
        <v>192</v>
      </c>
      <c r="C269" s="104">
        <v>-608000</v>
      </c>
      <c r="D269" s="167" t="s">
        <v>26</v>
      </c>
      <c r="E269" s="94"/>
      <c r="F269" s="94">
        <f>C269</f>
        <v>-608000</v>
      </c>
      <c r="G269" s="94"/>
      <c r="H269" s="94"/>
      <c r="I269" s="94"/>
      <c r="J269" s="94"/>
      <c r="K269" s="94"/>
      <c r="L269" s="94"/>
      <c r="M269" s="94"/>
      <c r="N269" s="94"/>
      <c r="O269" s="94"/>
      <c r="P269" s="98"/>
      <c r="Q269" s="98"/>
      <c r="R269" s="98"/>
      <c r="S269" s="98"/>
      <c r="T269" s="98"/>
      <c r="U269" s="98"/>
      <c r="V269" s="98"/>
      <c r="W269" s="98"/>
      <c r="X269" s="98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</row>
    <row r="270" spans="1:36" s="99" customFormat="1" x14ac:dyDescent="0.25">
      <c r="A270" s="100">
        <v>45311</v>
      </c>
      <c r="B270" s="51" t="s">
        <v>848</v>
      </c>
      <c r="C270" s="104">
        <v>-75000</v>
      </c>
      <c r="D270" s="167" t="s">
        <v>25</v>
      </c>
      <c r="E270" s="94">
        <f>C270</f>
        <v>-75000</v>
      </c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8"/>
      <c r="Q270" s="98"/>
      <c r="R270" s="98"/>
      <c r="S270" s="98"/>
      <c r="T270" s="98"/>
      <c r="U270" s="98"/>
      <c r="V270" s="98"/>
      <c r="W270" s="98"/>
      <c r="X270" s="98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</row>
    <row r="271" spans="1:36" s="99" customFormat="1" x14ac:dyDescent="0.25">
      <c r="A271" s="100">
        <v>45312</v>
      </c>
      <c r="B271" s="51" t="s">
        <v>166</v>
      </c>
      <c r="C271" s="104">
        <v>-11000</v>
      </c>
      <c r="D271" s="167" t="s">
        <v>29</v>
      </c>
      <c r="E271" s="94"/>
      <c r="F271" s="94"/>
      <c r="G271" s="94"/>
      <c r="H271" s="94"/>
      <c r="I271" s="94">
        <f>C271</f>
        <v>-11000</v>
      </c>
      <c r="J271" s="94"/>
      <c r="K271" s="94"/>
      <c r="L271" s="94"/>
      <c r="M271" s="94"/>
      <c r="N271" s="94"/>
      <c r="O271" s="94"/>
      <c r="P271" s="98"/>
      <c r="Q271" s="98"/>
      <c r="R271" s="98"/>
      <c r="S271" s="98"/>
      <c r="T271" s="98"/>
      <c r="U271" s="98"/>
      <c r="V271" s="98"/>
      <c r="W271" s="98"/>
      <c r="X271" s="98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</row>
    <row r="272" spans="1:36" s="99" customFormat="1" x14ac:dyDescent="0.25">
      <c r="A272" s="100">
        <v>45312</v>
      </c>
      <c r="B272" s="51" t="s">
        <v>852</v>
      </c>
      <c r="C272" s="104">
        <v>-70000</v>
      </c>
      <c r="D272" s="167" t="s">
        <v>26</v>
      </c>
      <c r="E272" s="94"/>
      <c r="F272" s="94">
        <f>C272</f>
        <v>-70000</v>
      </c>
      <c r="G272" s="94"/>
      <c r="H272" s="94"/>
      <c r="I272" s="94"/>
      <c r="J272" s="94"/>
      <c r="K272" s="94"/>
      <c r="L272" s="94"/>
      <c r="M272" s="94"/>
      <c r="N272" s="94"/>
      <c r="O272" s="94"/>
      <c r="P272" s="98"/>
      <c r="Q272" s="98"/>
      <c r="R272" s="98"/>
      <c r="S272" s="98"/>
      <c r="T272" s="98"/>
      <c r="U272" s="98"/>
      <c r="V272" s="98"/>
      <c r="W272" s="98"/>
      <c r="X272" s="98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</row>
    <row r="273" spans="1:36" s="99" customFormat="1" x14ac:dyDescent="0.25">
      <c r="A273" s="100">
        <v>45312</v>
      </c>
      <c r="B273" s="51" t="s">
        <v>295</v>
      </c>
      <c r="C273" s="104">
        <v>-15000</v>
      </c>
      <c r="D273" s="167" t="s">
        <v>255</v>
      </c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8"/>
      <c r="Q273" s="98"/>
      <c r="R273" s="98"/>
      <c r="S273" s="98"/>
      <c r="T273" s="98"/>
      <c r="U273" s="98"/>
      <c r="V273" s="98"/>
      <c r="W273" s="98"/>
      <c r="X273" s="98"/>
      <c r="Y273" s="94"/>
      <c r="Z273" s="94"/>
      <c r="AA273" s="94"/>
      <c r="AB273" s="94"/>
      <c r="AC273" s="94"/>
      <c r="AD273" s="94"/>
      <c r="AE273" s="94">
        <f>C273</f>
        <v>-15000</v>
      </c>
      <c r="AF273" s="94"/>
      <c r="AG273" s="94"/>
      <c r="AH273" s="94"/>
      <c r="AI273" s="94"/>
      <c r="AJ273" s="94"/>
    </row>
    <row r="274" spans="1:36" s="99" customFormat="1" x14ac:dyDescent="0.25">
      <c r="A274" s="100">
        <v>45312</v>
      </c>
      <c r="B274" s="51" t="s">
        <v>853</v>
      </c>
      <c r="C274" s="104">
        <v>-1687500</v>
      </c>
      <c r="D274" s="167" t="s">
        <v>26</v>
      </c>
      <c r="E274" s="94"/>
      <c r="F274" s="94">
        <f>C274</f>
        <v>-1687500</v>
      </c>
      <c r="G274" s="94"/>
      <c r="H274" s="94"/>
      <c r="I274" s="94"/>
      <c r="J274" s="94"/>
      <c r="K274" s="94"/>
      <c r="L274" s="94"/>
      <c r="M274" s="94"/>
      <c r="N274" s="94"/>
      <c r="O274" s="94"/>
      <c r="P274" s="98"/>
      <c r="Q274" s="98"/>
      <c r="R274" s="98"/>
      <c r="S274" s="98"/>
      <c r="T274" s="98"/>
      <c r="U274" s="98"/>
      <c r="V274" s="98"/>
      <c r="W274" s="98"/>
      <c r="X274" s="98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</row>
    <row r="275" spans="1:36" s="99" customFormat="1" x14ac:dyDescent="0.25">
      <c r="A275" s="100">
        <v>45312</v>
      </c>
      <c r="B275" s="51" t="s">
        <v>855</v>
      </c>
      <c r="C275" s="104">
        <v>-79000</v>
      </c>
      <c r="D275" s="167" t="s">
        <v>32</v>
      </c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8"/>
      <c r="Q275" s="98"/>
      <c r="R275" s="98"/>
      <c r="S275" s="98"/>
      <c r="T275" s="98"/>
      <c r="U275" s="98"/>
      <c r="V275" s="98"/>
      <c r="W275" s="98"/>
      <c r="X275" s="98"/>
      <c r="Y275" s="94"/>
      <c r="Z275" s="94">
        <f>C275</f>
        <v>-79000</v>
      </c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</row>
    <row r="276" spans="1:36" s="99" customFormat="1" x14ac:dyDescent="0.25">
      <c r="A276" s="100">
        <v>45312</v>
      </c>
      <c r="B276" s="51" t="s">
        <v>857</v>
      </c>
      <c r="C276" s="104">
        <v>-65000</v>
      </c>
      <c r="D276" s="167" t="s">
        <v>25</v>
      </c>
      <c r="E276" s="94">
        <f>C276</f>
        <v>-65000</v>
      </c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8"/>
      <c r="Q276" s="98"/>
      <c r="R276" s="98"/>
      <c r="S276" s="98"/>
      <c r="T276" s="98"/>
      <c r="U276" s="98"/>
      <c r="V276" s="98"/>
      <c r="W276" s="98"/>
      <c r="X276" s="98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</row>
    <row r="277" spans="1:36" s="99" customFormat="1" x14ac:dyDescent="0.25">
      <c r="A277" s="100">
        <v>45312</v>
      </c>
      <c r="B277" s="51" t="s">
        <v>858</v>
      </c>
      <c r="C277" s="104">
        <v>-65000</v>
      </c>
      <c r="D277" s="167" t="s">
        <v>25</v>
      </c>
      <c r="E277" s="94">
        <f>C277</f>
        <v>-65000</v>
      </c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8"/>
      <c r="Q277" s="98"/>
      <c r="R277" s="98"/>
      <c r="S277" s="98"/>
      <c r="T277" s="98"/>
      <c r="U277" s="98"/>
      <c r="V277" s="98"/>
      <c r="W277" s="98"/>
      <c r="X277" s="98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</row>
    <row r="278" spans="1:36" s="99" customFormat="1" x14ac:dyDescent="0.25">
      <c r="A278" s="100">
        <v>45312</v>
      </c>
      <c r="B278" s="51" t="s">
        <v>860</v>
      </c>
      <c r="C278" s="104">
        <v>-160000</v>
      </c>
      <c r="D278" s="167" t="s">
        <v>29</v>
      </c>
      <c r="E278" s="94"/>
      <c r="F278" s="94"/>
      <c r="G278" s="94"/>
      <c r="H278" s="94"/>
      <c r="I278" s="94">
        <f>C278</f>
        <v>-160000</v>
      </c>
      <c r="J278" s="94"/>
      <c r="K278" s="94"/>
      <c r="L278" s="94"/>
      <c r="M278" s="94"/>
      <c r="N278" s="94"/>
      <c r="O278" s="94"/>
      <c r="P278" s="98"/>
      <c r="Q278" s="98"/>
      <c r="R278" s="98"/>
      <c r="S278" s="98"/>
      <c r="T278" s="98"/>
      <c r="U278" s="98"/>
      <c r="V278" s="98"/>
      <c r="W278" s="98"/>
      <c r="X278" s="98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</row>
    <row r="279" spans="1:36" s="99" customFormat="1" x14ac:dyDescent="0.25">
      <c r="A279" s="100">
        <v>45312</v>
      </c>
      <c r="B279" s="51" t="s">
        <v>861</v>
      </c>
      <c r="C279" s="104">
        <v>-88800</v>
      </c>
      <c r="D279" s="167" t="s">
        <v>34</v>
      </c>
      <c r="E279" s="94"/>
      <c r="F279" s="94"/>
      <c r="G279" s="94"/>
      <c r="H279" s="94"/>
      <c r="I279" s="94"/>
      <c r="J279" s="94">
        <f>C279</f>
        <v>-88800</v>
      </c>
      <c r="K279" s="94"/>
      <c r="L279" s="94"/>
      <c r="M279" s="94"/>
      <c r="N279" s="94"/>
      <c r="O279" s="94"/>
      <c r="P279" s="98"/>
      <c r="Q279" s="98"/>
      <c r="R279" s="98"/>
      <c r="S279" s="98"/>
      <c r="T279" s="98"/>
      <c r="U279" s="98"/>
      <c r="V279" s="98"/>
      <c r="W279" s="98"/>
      <c r="X279" s="98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</row>
    <row r="280" spans="1:36" s="99" customFormat="1" x14ac:dyDescent="0.25">
      <c r="A280" s="100">
        <v>45313</v>
      </c>
      <c r="B280" s="51" t="s">
        <v>166</v>
      </c>
      <c r="C280" s="104">
        <v>-11000</v>
      </c>
      <c r="D280" s="167" t="s">
        <v>29</v>
      </c>
      <c r="E280" s="94"/>
      <c r="F280" s="94"/>
      <c r="G280" s="94"/>
      <c r="H280" s="94"/>
      <c r="I280" s="94">
        <f>C280</f>
        <v>-11000</v>
      </c>
      <c r="J280" s="94"/>
      <c r="K280" s="94"/>
      <c r="L280" s="94"/>
      <c r="M280" s="94"/>
      <c r="N280" s="94"/>
      <c r="O280" s="94"/>
      <c r="P280" s="98"/>
      <c r="Q280" s="98"/>
      <c r="R280" s="98"/>
      <c r="S280" s="98"/>
      <c r="T280" s="98"/>
      <c r="U280" s="98"/>
      <c r="V280" s="98"/>
      <c r="W280" s="98"/>
      <c r="X280" s="98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</row>
    <row r="281" spans="1:36" s="99" customFormat="1" x14ac:dyDescent="0.25">
      <c r="A281" s="100">
        <v>45313</v>
      </c>
      <c r="B281" s="51" t="s">
        <v>887</v>
      </c>
      <c r="C281" s="104">
        <v>-40000</v>
      </c>
      <c r="D281" s="167" t="s">
        <v>255</v>
      </c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8"/>
      <c r="Q281" s="98"/>
      <c r="R281" s="98"/>
      <c r="S281" s="98"/>
      <c r="T281" s="98"/>
      <c r="U281" s="98"/>
      <c r="V281" s="98"/>
      <c r="W281" s="98"/>
      <c r="X281" s="98"/>
      <c r="Y281" s="94"/>
      <c r="Z281" s="94"/>
      <c r="AA281" s="94"/>
      <c r="AB281" s="94"/>
      <c r="AC281" s="94"/>
      <c r="AD281" s="94"/>
      <c r="AE281" s="94">
        <f>C281</f>
        <v>-40000</v>
      </c>
      <c r="AF281" s="94"/>
      <c r="AG281" s="94"/>
      <c r="AH281" s="94"/>
      <c r="AI281" s="94"/>
      <c r="AJ281" s="94"/>
    </row>
    <row r="282" spans="1:36" s="99" customFormat="1" x14ac:dyDescent="0.25">
      <c r="A282" s="100">
        <v>45313</v>
      </c>
      <c r="B282" s="51" t="s">
        <v>889</v>
      </c>
      <c r="C282" s="104">
        <v>-395000</v>
      </c>
      <c r="D282" s="167" t="s">
        <v>26</v>
      </c>
      <c r="E282" s="94"/>
      <c r="F282" s="94">
        <f>C282</f>
        <v>-395000</v>
      </c>
      <c r="G282" s="94"/>
      <c r="H282" s="94"/>
      <c r="I282" s="94"/>
      <c r="J282" s="94"/>
      <c r="K282" s="94"/>
      <c r="L282" s="94"/>
      <c r="M282" s="94"/>
      <c r="N282" s="94"/>
      <c r="O282" s="94"/>
      <c r="P282" s="98"/>
      <c r="Q282" s="98"/>
      <c r="R282" s="98"/>
      <c r="S282" s="98"/>
      <c r="T282" s="98"/>
      <c r="U282" s="98"/>
      <c r="V282" s="98"/>
      <c r="W282" s="98"/>
      <c r="X282" s="98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</row>
    <row r="283" spans="1:36" s="99" customFormat="1" x14ac:dyDescent="0.25">
      <c r="A283" s="100">
        <v>45313</v>
      </c>
      <c r="B283" s="51" t="s">
        <v>890</v>
      </c>
      <c r="C283" s="104">
        <v>-219000</v>
      </c>
      <c r="D283" s="167" t="s">
        <v>26</v>
      </c>
      <c r="E283" s="94"/>
      <c r="F283" s="94">
        <f>C283</f>
        <v>-219000</v>
      </c>
      <c r="G283" s="94"/>
      <c r="H283" s="94"/>
      <c r="I283" s="94"/>
      <c r="J283" s="94"/>
      <c r="K283" s="94"/>
      <c r="L283" s="94"/>
      <c r="M283" s="94"/>
      <c r="N283" s="94"/>
      <c r="O283" s="94"/>
      <c r="P283" s="98"/>
      <c r="Q283" s="98"/>
      <c r="R283" s="98"/>
      <c r="S283" s="98"/>
      <c r="T283" s="98"/>
      <c r="U283" s="98"/>
      <c r="V283" s="98"/>
      <c r="W283" s="98"/>
      <c r="X283" s="98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</row>
    <row r="284" spans="1:36" s="99" customFormat="1" x14ac:dyDescent="0.25">
      <c r="A284" s="100">
        <v>45313</v>
      </c>
      <c r="B284" s="51" t="s">
        <v>683</v>
      </c>
      <c r="C284" s="104">
        <v>-1148500</v>
      </c>
      <c r="D284" s="167" t="s">
        <v>156</v>
      </c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8"/>
      <c r="Q284" s="98"/>
      <c r="R284" s="98"/>
      <c r="S284" s="98"/>
      <c r="T284" s="98"/>
      <c r="U284" s="98"/>
      <c r="V284" s="98"/>
      <c r="W284" s="98"/>
      <c r="X284" s="98"/>
      <c r="Y284" s="94"/>
      <c r="Z284" s="94"/>
      <c r="AA284" s="94"/>
      <c r="AB284" s="94">
        <f>C284</f>
        <v>-1148500</v>
      </c>
      <c r="AC284" s="94"/>
      <c r="AD284" s="94"/>
      <c r="AE284" s="94"/>
      <c r="AF284" s="94"/>
      <c r="AG284" s="94"/>
      <c r="AH284" s="94"/>
      <c r="AI284" s="94"/>
      <c r="AJ284" s="94"/>
    </row>
    <row r="285" spans="1:36" s="99" customFormat="1" x14ac:dyDescent="0.25">
      <c r="A285" s="100">
        <v>45313</v>
      </c>
      <c r="B285" s="51" t="s">
        <v>891</v>
      </c>
      <c r="C285" s="104">
        <v>-50900</v>
      </c>
      <c r="D285" s="167" t="s">
        <v>29</v>
      </c>
      <c r="E285" s="94"/>
      <c r="F285" s="94"/>
      <c r="G285" s="94"/>
      <c r="H285" s="94"/>
      <c r="I285" s="94">
        <f>C285</f>
        <v>-50900</v>
      </c>
      <c r="J285" s="94"/>
      <c r="K285" s="94"/>
      <c r="L285" s="94"/>
      <c r="M285" s="94"/>
      <c r="N285" s="94"/>
      <c r="O285" s="94"/>
      <c r="P285" s="98"/>
      <c r="Q285" s="98"/>
      <c r="R285" s="98"/>
      <c r="S285" s="98"/>
      <c r="T285" s="98"/>
      <c r="U285" s="98"/>
      <c r="V285" s="98"/>
      <c r="W285" s="98"/>
      <c r="X285" s="98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</row>
    <row r="286" spans="1:36" s="99" customFormat="1" x14ac:dyDescent="0.25">
      <c r="A286" s="100">
        <v>45313</v>
      </c>
      <c r="B286" s="51" t="s">
        <v>494</v>
      </c>
      <c r="C286" s="104">
        <v>-16700</v>
      </c>
      <c r="D286" s="167" t="s">
        <v>26</v>
      </c>
      <c r="E286" s="94"/>
      <c r="F286" s="94">
        <f>C286</f>
        <v>-16700</v>
      </c>
      <c r="G286" s="94"/>
      <c r="H286" s="94"/>
      <c r="I286" s="94"/>
      <c r="J286" s="94"/>
      <c r="K286" s="94"/>
      <c r="L286" s="94"/>
      <c r="M286" s="94"/>
      <c r="N286" s="94"/>
      <c r="O286" s="94"/>
      <c r="P286" s="98"/>
      <c r="Q286" s="98"/>
      <c r="R286" s="98"/>
      <c r="S286" s="98"/>
      <c r="T286" s="98"/>
      <c r="U286" s="98"/>
      <c r="V286" s="98"/>
      <c r="W286" s="98"/>
      <c r="X286" s="98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</row>
    <row r="287" spans="1:36" s="99" customFormat="1" x14ac:dyDescent="0.25">
      <c r="A287" s="100">
        <v>45313</v>
      </c>
      <c r="B287" s="51" t="s">
        <v>893</v>
      </c>
      <c r="C287" s="104">
        <v>-5300000</v>
      </c>
      <c r="D287" s="167" t="s">
        <v>255</v>
      </c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8"/>
      <c r="Q287" s="98"/>
      <c r="R287" s="98"/>
      <c r="S287" s="98"/>
      <c r="T287" s="98"/>
      <c r="U287" s="98"/>
      <c r="V287" s="98"/>
      <c r="W287" s="98"/>
      <c r="X287" s="98"/>
      <c r="Y287" s="94"/>
      <c r="Z287" s="94"/>
      <c r="AA287" s="94"/>
      <c r="AB287" s="94"/>
      <c r="AC287" s="94"/>
      <c r="AD287" s="94"/>
      <c r="AE287" s="94">
        <f>C287</f>
        <v>-5300000</v>
      </c>
      <c r="AF287" s="94"/>
      <c r="AG287" s="94"/>
      <c r="AH287" s="94"/>
      <c r="AI287" s="94"/>
      <c r="AJ287" s="94"/>
    </row>
    <row r="288" spans="1:36" s="99" customFormat="1" x14ac:dyDescent="0.25">
      <c r="A288" s="100">
        <v>45313</v>
      </c>
      <c r="B288" s="51" t="s">
        <v>683</v>
      </c>
      <c r="C288" s="104">
        <v>-490500</v>
      </c>
      <c r="D288" s="167" t="s">
        <v>156</v>
      </c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8"/>
      <c r="Q288" s="98"/>
      <c r="R288" s="98"/>
      <c r="S288" s="98"/>
      <c r="T288" s="98"/>
      <c r="U288" s="98"/>
      <c r="V288" s="98"/>
      <c r="W288" s="98"/>
      <c r="X288" s="98"/>
      <c r="Y288" s="94"/>
      <c r="Z288" s="94"/>
      <c r="AA288" s="94"/>
      <c r="AB288" s="94">
        <f>C288</f>
        <v>-490500</v>
      </c>
      <c r="AC288" s="94"/>
      <c r="AD288" s="94"/>
      <c r="AE288" s="94"/>
      <c r="AF288" s="94"/>
      <c r="AG288" s="94"/>
      <c r="AH288" s="94"/>
      <c r="AI288" s="94"/>
      <c r="AJ288" s="94"/>
    </row>
    <row r="289" spans="1:36" s="99" customFormat="1" x14ac:dyDescent="0.25">
      <c r="A289" s="100">
        <v>45313</v>
      </c>
      <c r="B289" s="51" t="s">
        <v>684</v>
      </c>
      <c r="C289" s="104">
        <v>-259000</v>
      </c>
      <c r="D289" s="167" t="s">
        <v>28</v>
      </c>
      <c r="E289" s="94"/>
      <c r="F289" s="94"/>
      <c r="G289" s="94"/>
      <c r="H289" s="94">
        <f>C289</f>
        <v>-259000</v>
      </c>
      <c r="I289" s="94"/>
      <c r="J289" s="94"/>
      <c r="K289" s="94"/>
      <c r="L289" s="94"/>
      <c r="M289" s="94"/>
      <c r="N289" s="94"/>
      <c r="O289" s="94"/>
      <c r="P289" s="98"/>
      <c r="Q289" s="98"/>
      <c r="R289" s="98"/>
      <c r="S289" s="98"/>
      <c r="T289" s="98"/>
      <c r="U289" s="98"/>
      <c r="V289" s="98"/>
      <c r="W289" s="98"/>
      <c r="X289" s="98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</row>
    <row r="290" spans="1:36" s="99" customFormat="1" x14ac:dyDescent="0.25">
      <c r="A290" s="100">
        <v>45313</v>
      </c>
      <c r="B290" s="51" t="s">
        <v>894</v>
      </c>
      <c r="C290" s="104">
        <v>-1497800</v>
      </c>
      <c r="D290" s="167" t="s">
        <v>301</v>
      </c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8"/>
      <c r="Q290" s="98"/>
      <c r="R290" s="98"/>
      <c r="S290" s="98"/>
      <c r="T290" s="98"/>
      <c r="U290" s="98"/>
      <c r="V290" s="98"/>
      <c r="W290" s="98"/>
      <c r="X290" s="98">
        <f>C290</f>
        <v>-1497800</v>
      </c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</row>
    <row r="291" spans="1:36" s="99" customFormat="1" x14ac:dyDescent="0.25">
      <c r="A291" s="100">
        <v>45313</v>
      </c>
      <c r="B291" s="51" t="s">
        <v>895</v>
      </c>
      <c r="C291" s="104">
        <v>-26000</v>
      </c>
      <c r="D291" s="167" t="s">
        <v>32</v>
      </c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8"/>
      <c r="Q291" s="98"/>
      <c r="R291" s="98"/>
      <c r="S291" s="98"/>
      <c r="T291" s="98"/>
      <c r="U291" s="98"/>
      <c r="V291" s="98"/>
      <c r="W291" s="98"/>
      <c r="X291" s="98"/>
      <c r="Y291" s="94"/>
      <c r="Z291" s="94">
        <f>C291</f>
        <v>-26000</v>
      </c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</row>
    <row r="292" spans="1:36" s="99" customFormat="1" x14ac:dyDescent="0.25">
      <c r="A292" s="100">
        <v>45313</v>
      </c>
      <c r="B292" s="51" t="s">
        <v>896</v>
      </c>
      <c r="C292" s="104">
        <v>-500000</v>
      </c>
      <c r="D292" s="167" t="s">
        <v>255</v>
      </c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8"/>
      <c r="Q292" s="98"/>
      <c r="R292" s="98"/>
      <c r="S292" s="98"/>
      <c r="T292" s="98"/>
      <c r="U292" s="98"/>
      <c r="V292" s="98"/>
      <c r="W292" s="98"/>
      <c r="X292" s="98"/>
      <c r="Y292" s="94"/>
      <c r="Z292" s="94"/>
      <c r="AA292" s="94"/>
      <c r="AB292" s="94"/>
      <c r="AC292" s="94"/>
      <c r="AD292" s="94"/>
      <c r="AE292" s="94">
        <f>C292</f>
        <v>-500000</v>
      </c>
      <c r="AF292" s="94"/>
      <c r="AG292" s="94"/>
      <c r="AH292" s="94"/>
      <c r="AI292" s="94"/>
      <c r="AJ292" s="94"/>
    </row>
    <row r="293" spans="1:36" s="99" customFormat="1" x14ac:dyDescent="0.25">
      <c r="A293" s="100">
        <v>45313</v>
      </c>
      <c r="B293" s="51" t="s">
        <v>298</v>
      </c>
      <c r="C293" s="104">
        <v>-350000</v>
      </c>
      <c r="D293" s="167" t="s">
        <v>28</v>
      </c>
      <c r="E293" s="94"/>
      <c r="F293" s="94"/>
      <c r="G293" s="94"/>
      <c r="H293" s="94">
        <f>C293</f>
        <v>-350000</v>
      </c>
      <c r="I293" s="94"/>
      <c r="J293" s="94"/>
      <c r="K293" s="94"/>
      <c r="L293" s="94"/>
      <c r="M293" s="94"/>
      <c r="N293" s="94"/>
      <c r="O293" s="94"/>
      <c r="P293" s="98"/>
      <c r="Q293" s="98"/>
      <c r="R293" s="98"/>
      <c r="S293" s="98"/>
      <c r="T293" s="98"/>
      <c r="U293" s="98"/>
      <c r="V293" s="98"/>
      <c r="W293" s="98"/>
      <c r="X293" s="98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</row>
    <row r="294" spans="1:36" s="99" customFormat="1" x14ac:dyDescent="0.25">
      <c r="A294" s="100">
        <v>45313</v>
      </c>
      <c r="B294" s="51" t="s">
        <v>812</v>
      </c>
      <c r="C294" s="104">
        <v>-5334500</v>
      </c>
      <c r="D294" s="167" t="s">
        <v>255</v>
      </c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8"/>
      <c r="Q294" s="98"/>
      <c r="R294" s="98"/>
      <c r="S294" s="98"/>
      <c r="T294" s="98"/>
      <c r="U294" s="98"/>
      <c r="V294" s="98"/>
      <c r="W294" s="98"/>
      <c r="X294" s="98"/>
      <c r="Y294" s="94"/>
      <c r="Z294" s="94"/>
      <c r="AA294" s="94"/>
      <c r="AB294" s="94"/>
      <c r="AC294" s="94"/>
      <c r="AD294" s="94"/>
      <c r="AE294" s="94">
        <f>C294</f>
        <v>-5334500</v>
      </c>
      <c r="AF294" s="94"/>
      <c r="AG294" s="94"/>
      <c r="AH294" s="94"/>
      <c r="AI294" s="94"/>
      <c r="AJ294" s="94"/>
    </row>
    <row r="295" spans="1:36" s="99" customFormat="1" x14ac:dyDescent="0.25">
      <c r="A295" s="100">
        <v>45313</v>
      </c>
      <c r="B295" s="51" t="s">
        <v>898</v>
      </c>
      <c r="C295" s="104">
        <v>-5000000</v>
      </c>
      <c r="D295" s="167" t="s">
        <v>153</v>
      </c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8"/>
      <c r="Q295" s="98"/>
      <c r="R295" s="98"/>
      <c r="S295" s="98"/>
      <c r="T295" s="98"/>
      <c r="U295" s="98"/>
      <c r="V295" s="98">
        <f>C295</f>
        <v>-5000000</v>
      </c>
      <c r="W295" s="98"/>
      <c r="X295" s="98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</row>
    <row r="296" spans="1:36" s="99" customFormat="1" x14ac:dyDescent="0.25">
      <c r="A296" s="100">
        <v>45313</v>
      </c>
      <c r="B296" s="51" t="s">
        <v>461</v>
      </c>
      <c r="C296" s="104">
        <v>-534000</v>
      </c>
      <c r="D296" s="167" t="s">
        <v>26</v>
      </c>
      <c r="E296" s="94"/>
      <c r="F296" s="94">
        <f>C296</f>
        <v>-534000</v>
      </c>
      <c r="G296" s="94"/>
      <c r="H296" s="94"/>
      <c r="I296" s="94"/>
      <c r="J296" s="94"/>
      <c r="K296" s="94"/>
      <c r="L296" s="94"/>
      <c r="M296" s="94"/>
      <c r="N296" s="94"/>
      <c r="O296" s="94"/>
      <c r="P296" s="98"/>
      <c r="Q296" s="98"/>
      <c r="R296" s="98"/>
      <c r="S296" s="98"/>
      <c r="T296" s="98"/>
      <c r="U296" s="98"/>
      <c r="V296" s="98"/>
      <c r="W296" s="98"/>
      <c r="X296" s="98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</row>
    <row r="297" spans="1:36" s="99" customFormat="1" x14ac:dyDescent="0.25">
      <c r="A297" s="100">
        <v>45314</v>
      </c>
      <c r="B297" s="51" t="s">
        <v>166</v>
      </c>
      <c r="C297" s="104">
        <v>-11000</v>
      </c>
      <c r="D297" s="167" t="s">
        <v>29</v>
      </c>
      <c r="E297" s="94"/>
      <c r="F297" s="94"/>
      <c r="G297" s="94"/>
      <c r="H297" s="94"/>
      <c r="I297" s="94">
        <f>C297</f>
        <v>-11000</v>
      </c>
      <c r="J297" s="94"/>
      <c r="K297" s="94"/>
      <c r="L297" s="94"/>
      <c r="M297" s="94"/>
      <c r="N297" s="94"/>
      <c r="O297" s="94"/>
      <c r="P297" s="98"/>
      <c r="Q297" s="98"/>
      <c r="R297" s="98"/>
      <c r="S297" s="98"/>
      <c r="T297" s="98"/>
      <c r="U297" s="98"/>
      <c r="V297" s="98"/>
      <c r="W297" s="98"/>
      <c r="X297" s="98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</row>
    <row r="298" spans="1:36" s="99" customFormat="1" x14ac:dyDescent="0.25">
      <c r="A298" s="100">
        <v>45314</v>
      </c>
      <c r="B298" s="51" t="s">
        <v>887</v>
      </c>
      <c r="C298" s="104">
        <v>-64000</v>
      </c>
      <c r="D298" s="167" t="s">
        <v>255</v>
      </c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8"/>
      <c r="Q298" s="98"/>
      <c r="R298" s="98"/>
      <c r="S298" s="98"/>
      <c r="T298" s="98"/>
      <c r="U298" s="98"/>
      <c r="V298" s="98"/>
      <c r="W298" s="98"/>
      <c r="X298" s="98"/>
      <c r="Y298" s="94"/>
      <c r="Z298" s="94"/>
      <c r="AA298" s="94"/>
      <c r="AB298" s="94"/>
      <c r="AC298" s="94"/>
      <c r="AD298" s="94"/>
      <c r="AE298" s="94">
        <f>C298</f>
        <v>-64000</v>
      </c>
      <c r="AF298" s="94"/>
      <c r="AG298" s="94"/>
      <c r="AH298" s="94"/>
      <c r="AI298" s="94"/>
      <c r="AJ298" s="94"/>
    </row>
    <row r="299" spans="1:36" s="99" customFormat="1" x14ac:dyDescent="0.25">
      <c r="A299" s="100">
        <v>45314</v>
      </c>
      <c r="B299" s="51" t="s">
        <v>464</v>
      </c>
      <c r="C299" s="104">
        <v>-818000</v>
      </c>
      <c r="D299" s="167" t="s">
        <v>26</v>
      </c>
      <c r="E299" s="94"/>
      <c r="F299" s="94">
        <f>C299</f>
        <v>-818000</v>
      </c>
      <c r="G299" s="94"/>
      <c r="H299" s="94"/>
      <c r="I299" s="94"/>
      <c r="J299" s="94"/>
      <c r="K299" s="94"/>
      <c r="L299" s="94"/>
      <c r="M299" s="94"/>
      <c r="N299" s="94"/>
      <c r="O299" s="94"/>
      <c r="P299" s="98"/>
      <c r="Q299" s="98"/>
      <c r="R299" s="98"/>
      <c r="S299" s="98"/>
      <c r="T299" s="98"/>
      <c r="U299" s="98"/>
      <c r="V299" s="98"/>
      <c r="W299" s="98"/>
      <c r="X299" s="98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</row>
    <row r="300" spans="1:36" s="99" customFormat="1" x14ac:dyDescent="0.25">
      <c r="A300" s="100">
        <v>45314</v>
      </c>
      <c r="B300" s="51" t="s">
        <v>905</v>
      </c>
      <c r="C300" s="104">
        <v>-288000</v>
      </c>
      <c r="D300" s="167" t="s">
        <v>27</v>
      </c>
      <c r="E300" s="94"/>
      <c r="F300" s="94"/>
      <c r="G300" s="94">
        <f>C300</f>
        <v>-288000</v>
      </c>
      <c r="H300" s="94"/>
      <c r="I300" s="94"/>
      <c r="J300" s="94"/>
      <c r="K300" s="94"/>
      <c r="L300" s="94"/>
      <c r="M300" s="94"/>
      <c r="N300" s="94"/>
      <c r="O300" s="94"/>
      <c r="P300" s="98"/>
      <c r="Q300" s="98"/>
      <c r="R300" s="98"/>
      <c r="S300" s="98"/>
      <c r="T300" s="98"/>
      <c r="U300" s="98"/>
      <c r="V300" s="98"/>
      <c r="W300" s="98"/>
      <c r="X300" s="98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</row>
    <row r="301" spans="1:36" s="99" customFormat="1" x14ac:dyDescent="0.25">
      <c r="A301" s="100">
        <v>45314</v>
      </c>
      <c r="B301" s="51" t="s">
        <v>683</v>
      </c>
      <c r="C301" s="104">
        <v>-582500</v>
      </c>
      <c r="D301" s="167" t="s">
        <v>156</v>
      </c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8"/>
      <c r="Q301" s="98"/>
      <c r="R301" s="98"/>
      <c r="S301" s="98"/>
      <c r="T301" s="98"/>
      <c r="U301" s="98"/>
      <c r="V301" s="98"/>
      <c r="W301" s="98"/>
      <c r="X301" s="98"/>
      <c r="Y301" s="94"/>
      <c r="Z301" s="94"/>
      <c r="AA301" s="94"/>
      <c r="AB301" s="94">
        <f>C301</f>
        <v>-582500</v>
      </c>
      <c r="AC301" s="94"/>
      <c r="AD301" s="94"/>
      <c r="AE301" s="94"/>
      <c r="AF301" s="94"/>
      <c r="AG301" s="94"/>
      <c r="AH301" s="94"/>
      <c r="AI301" s="94"/>
      <c r="AJ301" s="94"/>
    </row>
    <row r="302" spans="1:36" s="99" customFormat="1" x14ac:dyDescent="0.25">
      <c r="A302" s="100">
        <v>45314</v>
      </c>
      <c r="B302" s="51" t="s">
        <v>684</v>
      </c>
      <c r="C302" s="104">
        <v>-220000</v>
      </c>
      <c r="D302" s="167" t="s">
        <v>28</v>
      </c>
      <c r="E302" s="94"/>
      <c r="F302" s="94"/>
      <c r="G302" s="94"/>
      <c r="H302" s="94">
        <f>C302</f>
        <v>-220000</v>
      </c>
      <c r="I302" s="94"/>
      <c r="J302" s="94"/>
      <c r="K302" s="94"/>
      <c r="L302" s="94"/>
      <c r="M302" s="94"/>
      <c r="N302" s="94"/>
      <c r="O302" s="94"/>
      <c r="P302" s="98"/>
      <c r="Q302" s="98"/>
      <c r="R302" s="98"/>
      <c r="S302" s="98"/>
      <c r="T302" s="98"/>
      <c r="U302" s="98"/>
      <c r="V302" s="98"/>
      <c r="W302" s="98"/>
      <c r="X302" s="98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  <c r="AJ302" s="94"/>
    </row>
    <row r="303" spans="1:36" s="99" customFormat="1" x14ac:dyDescent="0.25">
      <c r="A303" s="100">
        <v>45314</v>
      </c>
      <c r="B303" s="51" t="s">
        <v>303</v>
      </c>
      <c r="C303" s="104">
        <v>-60000</v>
      </c>
      <c r="D303" s="167" t="s">
        <v>911</v>
      </c>
      <c r="E303" s="94"/>
      <c r="F303" s="94"/>
      <c r="G303" s="94"/>
      <c r="H303" s="94"/>
      <c r="I303" s="94"/>
      <c r="J303" s="94"/>
      <c r="K303" s="94">
        <f>C303</f>
        <v>-60000</v>
      </c>
      <c r="L303" s="94"/>
      <c r="M303" s="94"/>
      <c r="N303" s="94"/>
      <c r="O303" s="94"/>
      <c r="P303" s="98"/>
      <c r="Q303" s="98"/>
      <c r="R303" s="98"/>
      <c r="S303" s="98"/>
      <c r="T303" s="98"/>
      <c r="U303" s="98"/>
      <c r="V303" s="98"/>
      <c r="W303" s="98"/>
      <c r="X303" s="98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</row>
    <row r="304" spans="1:36" s="99" customFormat="1" x14ac:dyDescent="0.25">
      <c r="A304" s="100">
        <v>45314</v>
      </c>
      <c r="B304" s="51" t="s">
        <v>709</v>
      </c>
      <c r="C304" s="104">
        <v>-51000</v>
      </c>
      <c r="D304" s="167" t="s">
        <v>28</v>
      </c>
      <c r="E304" s="94"/>
      <c r="F304" s="94"/>
      <c r="G304" s="94"/>
      <c r="H304" s="94">
        <f>C304</f>
        <v>-51000</v>
      </c>
      <c r="I304" s="94"/>
      <c r="J304" s="94"/>
      <c r="K304" s="94"/>
      <c r="L304" s="94"/>
      <c r="M304" s="94"/>
      <c r="N304" s="94"/>
      <c r="O304" s="94"/>
      <c r="P304" s="98"/>
      <c r="Q304" s="98"/>
      <c r="R304" s="98"/>
      <c r="S304" s="98"/>
      <c r="T304" s="98"/>
      <c r="U304" s="98"/>
      <c r="V304" s="98"/>
      <c r="W304" s="98"/>
      <c r="X304" s="98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</row>
    <row r="305" spans="1:36" s="99" customFormat="1" x14ac:dyDescent="0.25">
      <c r="A305" s="100">
        <v>45314</v>
      </c>
      <c r="B305" s="51" t="s">
        <v>812</v>
      </c>
      <c r="C305" s="104">
        <v>-2350000</v>
      </c>
      <c r="D305" s="167" t="s">
        <v>255</v>
      </c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8"/>
      <c r="Q305" s="98"/>
      <c r="R305" s="98"/>
      <c r="S305" s="98"/>
      <c r="T305" s="98"/>
      <c r="U305" s="98"/>
      <c r="V305" s="98"/>
      <c r="W305" s="98"/>
      <c r="X305" s="98"/>
      <c r="Y305" s="94"/>
      <c r="Z305" s="94"/>
      <c r="AA305" s="94"/>
      <c r="AB305" s="94"/>
      <c r="AC305" s="94"/>
      <c r="AD305" s="94"/>
      <c r="AE305" s="94">
        <f>C305</f>
        <v>-2350000</v>
      </c>
      <c r="AF305" s="94"/>
      <c r="AG305" s="94"/>
      <c r="AH305" s="94"/>
      <c r="AI305" s="94"/>
      <c r="AJ305" s="94"/>
    </row>
    <row r="306" spans="1:36" s="99" customFormat="1" x14ac:dyDescent="0.25">
      <c r="A306" s="100">
        <v>45314</v>
      </c>
      <c r="B306" s="51" t="s">
        <v>464</v>
      </c>
      <c r="C306" s="104">
        <v>-1077000</v>
      </c>
      <c r="D306" s="167" t="s">
        <v>26</v>
      </c>
      <c r="E306" s="94"/>
      <c r="F306" s="94">
        <f>C306</f>
        <v>-1077000</v>
      </c>
      <c r="G306" s="94"/>
      <c r="H306" s="94"/>
      <c r="I306" s="94"/>
      <c r="J306" s="94"/>
      <c r="K306" s="94"/>
      <c r="L306" s="94"/>
      <c r="M306" s="94"/>
      <c r="N306" s="94"/>
      <c r="O306" s="94"/>
      <c r="P306" s="98"/>
      <c r="Q306" s="98"/>
      <c r="R306" s="98"/>
      <c r="S306" s="98"/>
      <c r="T306" s="98"/>
      <c r="U306" s="98"/>
      <c r="V306" s="98"/>
      <c r="W306" s="98"/>
      <c r="X306" s="98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  <c r="AJ306" s="94"/>
    </row>
    <row r="307" spans="1:36" s="99" customFormat="1" x14ac:dyDescent="0.25">
      <c r="A307" s="100">
        <v>45314</v>
      </c>
      <c r="B307" s="51" t="s">
        <v>505</v>
      </c>
      <c r="C307" s="104">
        <v>-75000</v>
      </c>
      <c r="D307" s="167" t="s">
        <v>29</v>
      </c>
      <c r="E307" s="94"/>
      <c r="F307" s="94"/>
      <c r="G307" s="94"/>
      <c r="H307" s="94"/>
      <c r="I307" s="94">
        <f>C307</f>
        <v>-75000</v>
      </c>
      <c r="J307" s="94"/>
      <c r="K307" s="94"/>
      <c r="L307" s="94"/>
      <c r="M307" s="94"/>
      <c r="N307" s="94"/>
      <c r="O307" s="94"/>
      <c r="P307" s="98"/>
      <c r="Q307" s="98"/>
      <c r="R307" s="98"/>
      <c r="S307" s="98"/>
      <c r="T307" s="98"/>
      <c r="U307" s="98"/>
      <c r="V307" s="98"/>
      <c r="W307" s="98"/>
      <c r="X307" s="98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  <c r="AJ307" s="94"/>
    </row>
    <row r="308" spans="1:36" s="99" customFormat="1" x14ac:dyDescent="0.25">
      <c r="A308" s="100">
        <v>45315</v>
      </c>
      <c r="B308" s="51" t="s">
        <v>166</v>
      </c>
      <c r="C308" s="104">
        <v>-11000</v>
      </c>
      <c r="D308" s="167" t="s">
        <v>29</v>
      </c>
      <c r="E308" s="94"/>
      <c r="F308" s="94"/>
      <c r="G308" s="94"/>
      <c r="H308" s="94"/>
      <c r="I308" s="94">
        <f>C308</f>
        <v>-11000</v>
      </c>
      <c r="J308" s="94"/>
      <c r="K308" s="94"/>
      <c r="L308" s="94"/>
      <c r="M308" s="94"/>
      <c r="N308" s="94"/>
      <c r="O308" s="94"/>
      <c r="P308" s="98"/>
      <c r="Q308" s="98"/>
      <c r="R308" s="98"/>
      <c r="S308" s="98"/>
      <c r="T308" s="98"/>
      <c r="U308" s="98"/>
      <c r="V308" s="98"/>
      <c r="W308" s="98"/>
      <c r="X308" s="98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</row>
    <row r="309" spans="1:36" s="99" customFormat="1" x14ac:dyDescent="0.25">
      <c r="A309" s="100">
        <v>45315</v>
      </c>
      <c r="B309" s="51" t="s">
        <v>192</v>
      </c>
      <c r="C309" s="104">
        <v>-759500</v>
      </c>
      <c r="D309" s="167" t="s">
        <v>26</v>
      </c>
      <c r="E309" s="94"/>
      <c r="F309" s="94">
        <f>C309</f>
        <v>-759500</v>
      </c>
      <c r="G309" s="94"/>
      <c r="H309" s="94"/>
      <c r="I309" s="94"/>
      <c r="J309" s="94"/>
      <c r="K309" s="94"/>
      <c r="L309" s="94"/>
      <c r="M309" s="94"/>
      <c r="N309" s="94"/>
      <c r="O309" s="94"/>
      <c r="P309" s="98"/>
      <c r="Q309" s="98"/>
      <c r="R309" s="98"/>
      <c r="S309" s="98"/>
      <c r="T309" s="98"/>
      <c r="U309" s="98"/>
      <c r="V309" s="98"/>
      <c r="W309" s="98"/>
      <c r="X309" s="98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  <c r="AJ309" s="94"/>
    </row>
    <row r="310" spans="1:36" s="99" customFormat="1" x14ac:dyDescent="0.25">
      <c r="A310" s="100">
        <v>45315</v>
      </c>
      <c r="B310" s="51" t="s">
        <v>236</v>
      </c>
      <c r="C310" s="104">
        <v>-797000</v>
      </c>
      <c r="D310" s="167" t="s">
        <v>26</v>
      </c>
      <c r="E310" s="94"/>
      <c r="F310" s="94">
        <f>C310</f>
        <v>-797000</v>
      </c>
      <c r="G310" s="94"/>
      <c r="H310" s="94"/>
      <c r="I310" s="94"/>
      <c r="J310" s="94"/>
      <c r="K310" s="94"/>
      <c r="L310" s="94"/>
      <c r="M310" s="94"/>
      <c r="N310" s="94"/>
      <c r="O310" s="94"/>
      <c r="P310" s="98"/>
      <c r="Q310" s="98"/>
      <c r="R310" s="98"/>
      <c r="S310" s="98"/>
      <c r="T310" s="98"/>
      <c r="U310" s="98"/>
      <c r="V310" s="98"/>
      <c r="W310" s="98"/>
      <c r="X310" s="98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</row>
    <row r="311" spans="1:36" s="99" customFormat="1" x14ac:dyDescent="0.25">
      <c r="A311" s="100">
        <v>45315</v>
      </c>
      <c r="B311" s="51" t="s">
        <v>925</v>
      </c>
      <c r="C311" s="104">
        <v>-62500</v>
      </c>
      <c r="D311" s="167" t="s">
        <v>27</v>
      </c>
      <c r="E311" s="94"/>
      <c r="F311" s="94"/>
      <c r="G311" s="94">
        <f>C311</f>
        <v>-62500</v>
      </c>
      <c r="H311" s="94"/>
      <c r="I311" s="94"/>
      <c r="J311" s="94"/>
      <c r="K311" s="94"/>
      <c r="L311" s="94"/>
      <c r="M311" s="94"/>
      <c r="N311" s="94"/>
      <c r="O311" s="94"/>
      <c r="P311" s="98"/>
      <c r="Q311" s="98"/>
      <c r="R311" s="98"/>
      <c r="S311" s="98"/>
      <c r="T311" s="98"/>
      <c r="U311" s="98"/>
      <c r="V311" s="98"/>
      <c r="W311" s="98"/>
      <c r="X311" s="98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</row>
    <row r="312" spans="1:36" s="99" customFormat="1" x14ac:dyDescent="0.25">
      <c r="A312" s="100">
        <v>45315</v>
      </c>
      <c r="B312" s="51" t="s">
        <v>189</v>
      </c>
      <c r="C312" s="104">
        <v>-413000</v>
      </c>
      <c r="D312" s="167" t="s">
        <v>26</v>
      </c>
      <c r="E312" s="94"/>
      <c r="F312" s="94">
        <f>C312</f>
        <v>-413000</v>
      </c>
      <c r="G312" s="94"/>
      <c r="H312" s="94"/>
      <c r="I312" s="94"/>
      <c r="J312" s="94"/>
      <c r="K312" s="94"/>
      <c r="L312" s="94"/>
      <c r="M312" s="94"/>
      <c r="N312" s="94"/>
      <c r="O312" s="94"/>
      <c r="P312" s="98"/>
      <c r="Q312" s="98"/>
      <c r="R312" s="98"/>
      <c r="S312" s="98"/>
      <c r="T312" s="98"/>
      <c r="U312" s="98"/>
      <c r="V312" s="98"/>
      <c r="W312" s="98"/>
      <c r="X312" s="98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  <c r="AJ312" s="94"/>
    </row>
    <row r="313" spans="1:36" s="99" customFormat="1" x14ac:dyDescent="0.25">
      <c r="A313" s="100">
        <v>45315</v>
      </c>
      <c r="B313" s="51" t="s">
        <v>842</v>
      </c>
      <c r="C313" s="104">
        <v>-150000</v>
      </c>
      <c r="D313" s="167" t="s">
        <v>28</v>
      </c>
      <c r="E313" s="94"/>
      <c r="F313" s="94"/>
      <c r="G313" s="94"/>
      <c r="H313" s="94">
        <f>C313</f>
        <v>-150000</v>
      </c>
      <c r="I313" s="94"/>
      <c r="J313" s="94"/>
      <c r="K313" s="94"/>
      <c r="L313" s="94"/>
      <c r="M313" s="94"/>
      <c r="N313" s="94"/>
      <c r="O313" s="94"/>
      <c r="P313" s="98"/>
      <c r="Q313" s="98"/>
      <c r="R313" s="98"/>
      <c r="S313" s="98"/>
      <c r="T313" s="98"/>
      <c r="U313" s="98"/>
      <c r="V313" s="98"/>
      <c r="W313" s="98"/>
      <c r="X313" s="98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  <c r="AJ313" s="94"/>
    </row>
    <row r="314" spans="1:36" s="99" customFormat="1" x14ac:dyDescent="0.25">
      <c r="A314" s="100">
        <v>45315</v>
      </c>
      <c r="B314" s="51" t="s">
        <v>927</v>
      </c>
      <c r="C314" s="104">
        <v>-750000</v>
      </c>
      <c r="D314" s="167" t="s">
        <v>255</v>
      </c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8"/>
      <c r="Q314" s="98"/>
      <c r="R314" s="98"/>
      <c r="S314" s="98"/>
      <c r="T314" s="98"/>
      <c r="U314" s="98"/>
      <c r="V314" s="98"/>
      <c r="W314" s="98"/>
      <c r="X314" s="98"/>
      <c r="Y314" s="94"/>
      <c r="Z314" s="94"/>
      <c r="AA314" s="94"/>
      <c r="AB314" s="94"/>
      <c r="AC314" s="94"/>
      <c r="AD314" s="94"/>
      <c r="AE314" s="94">
        <f>C314</f>
        <v>-750000</v>
      </c>
      <c r="AF314" s="94"/>
      <c r="AG314" s="94"/>
      <c r="AH314" s="94"/>
      <c r="AI314" s="94"/>
      <c r="AJ314" s="94"/>
    </row>
    <row r="315" spans="1:36" s="99" customFormat="1" x14ac:dyDescent="0.25">
      <c r="A315" s="100">
        <v>45315</v>
      </c>
      <c r="B315" s="51" t="s">
        <v>190</v>
      </c>
      <c r="C315" s="104">
        <v>-1169000</v>
      </c>
      <c r="D315" s="167" t="s">
        <v>26</v>
      </c>
      <c r="E315" s="94"/>
      <c r="F315" s="94">
        <f>C315</f>
        <v>-1169000</v>
      </c>
      <c r="G315" s="94"/>
      <c r="H315" s="94"/>
      <c r="I315" s="94"/>
      <c r="J315" s="94"/>
      <c r="K315" s="94"/>
      <c r="L315" s="94"/>
      <c r="M315" s="94"/>
      <c r="N315" s="94"/>
      <c r="O315" s="94"/>
      <c r="P315" s="98"/>
      <c r="Q315" s="98"/>
      <c r="R315" s="98"/>
      <c r="S315" s="98"/>
      <c r="T315" s="98"/>
      <c r="U315" s="98"/>
      <c r="V315" s="98"/>
      <c r="W315" s="98"/>
      <c r="X315" s="98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</row>
    <row r="316" spans="1:36" s="99" customFormat="1" x14ac:dyDescent="0.25">
      <c r="A316" s="100">
        <v>45315</v>
      </c>
      <c r="B316" s="51" t="s">
        <v>556</v>
      </c>
      <c r="C316" s="104">
        <v>-100000</v>
      </c>
      <c r="D316" s="167" t="s">
        <v>153</v>
      </c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8"/>
      <c r="Q316" s="98"/>
      <c r="R316" s="98"/>
      <c r="S316" s="98"/>
      <c r="T316" s="98"/>
      <c r="U316" s="98"/>
      <c r="V316" s="98">
        <f>C316</f>
        <v>-100000</v>
      </c>
      <c r="W316" s="98"/>
      <c r="X316" s="98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</row>
    <row r="317" spans="1:36" s="99" customFormat="1" x14ac:dyDescent="0.25">
      <c r="A317" s="100">
        <v>45315</v>
      </c>
      <c r="B317" s="51" t="s">
        <v>929</v>
      </c>
      <c r="C317" s="104">
        <v>-550000</v>
      </c>
      <c r="D317" s="167" t="s">
        <v>28</v>
      </c>
      <c r="E317" s="94"/>
      <c r="F317" s="94"/>
      <c r="G317" s="94"/>
      <c r="H317" s="94">
        <f>C317</f>
        <v>-550000</v>
      </c>
      <c r="I317" s="94"/>
      <c r="J317" s="94"/>
      <c r="K317" s="94"/>
      <c r="L317" s="94"/>
      <c r="M317" s="94"/>
      <c r="N317" s="94"/>
      <c r="O317" s="94"/>
      <c r="P317" s="98"/>
      <c r="Q317" s="98"/>
      <c r="R317" s="98"/>
      <c r="S317" s="98"/>
      <c r="T317" s="98"/>
      <c r="U317" s="98"/>
      <c r="V317" s="98"/>
      <c r="W317" s="98"/>
      <c r="X317" s="98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</row>
    <row r="318" spans="1:36" s="99" customFormat="1" x14ac:dyDescent="0.25">
      <c r="A318" s="100">
        <v>45315</v>
      </c>
      <c r="B318" s="51" t="s">
        <v>930</v>
      </c>
      <c r="C318" s="104">
        <v>-697500</v>
      </c>
      <c r="D318" s="167" t="s">
        <v>156</v>
      </c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8"/>
      <c r="Q318" s="98"/>
      <c r="R318" s="98"/>
      <c r="S318" s="98"/>
      <c r="T318" s="98"/>
      <c r="U318" s="98"/>
      <c r="V318" s="98"/>
      <c r="W318" s="98"/>
      <c r="X318" s="98"/>
      <c r="Y318" s="94"/>
      <c r="Z318" s="94"/>
      <c r="AA318" s="94"/>
      <c r="AB318" s="94">
        <f>C318</f>
        <v>-697500</v>
      </c>
      <c r="AC318" s="94"/>
      <c r="AD318" s="94"/>
      <c r="AE318" s="94"/>
      <c r="AF318" s="94"/>
      <c r="AG318" s="94"/>
      <c r="AH318" s="94"/>
      <c r="AI318" s="94"/>
      <c r="AJ318" s="94"/>
    </row>
    <row r="319" spans="1:36" s="99" customFormat="1" x14ac:dyDescent="0.25">
      <c r="A319" s="100">
        <v>45316</v>
      </c>
      <c r="B319" s="51" t="s">
        <v>166</v>
      </c>
      <c r="C319" s="104">
        <v>-11000</v>
      </c>
      <c r="D319" s="167" t="s">
        <v>29</v>
      </c>
      <c r="E319" s="94"/>
      <c r="F319" s="94"/>
      <c r="G319" s="94"/>
      <c r="H319" s="94"/>
      <c r="I319" s="94">
        <f>C319</f>
        <v>-11000</v>
      </c>
      <c r="J319" s="94"/>
      <c r="K319" s="94"/>
      <c r="L319" s="94"/>
      <c r="M319" s="94"/>
      <c r="N319" s="94"/>
      <c r="O319" s="94"/>
      <c r="P319" s="98"/>
      <c r="Q319" s="98"/>
      <c r="R319" s="98"/>
      <c r="S319" s="98"/>
      <c r="T319" s="98"/>
      <c r="U319" s="98"/>
      <c r="V319" s="98"/>
      <c r="W319" s="98"/>
      <c r="X319" s="98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</row>
    <row r="320" spans="1:36" s="99" customFormat="1" x14ac:dyDescent="0.25">
      <c r="A320" s="100">
        <v>45316</v>
      </c>
      <c r="B320" s="51" t="s">
        <v>270</v>
      </c>
      <c r="C320" s="104">
        <v>-487500</v>
      </c>
      <c r="D320" s="167" t="s">
        <v>255</v>
      </c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8"/>
      <c r="Q320" s="98"/>
      <c r="R320" s="98"/>
      <c r="S320" s="98"/>
      <c r="T320" s="98"/>
      <c r="U320" s="98"/>
      <c r="V320" s="98"/>
      <c r="W320" s="98"/>
      <c r="X320" s="98"/>
      <c r="Y320" s="94"/>
      <c r="Z320" s="94"/>
      <c r="AA320" s="94"/>
      <c r="AB320" s="94"/>
      <c r="AC320" s="94"/>
      <c r="AD320" s="94"/>
      <c r="AE320" s="94">
        <f>C320</f>
        <v>-487500</v>
      </c>
      <c r="AF320" s="94"/>
      <c r="AG320" s="94"/>
      <c r="AH320" s="94"/>
      <c r="AI320" s="94"/>
      <c r="AJ320" s="94"/>
    </row>
    <row r="321" spans="1:36" s="99" customFormat="1" x14ac:dyDescent="0.25">
      <c r="A321" s="100">
        <v>45316</v>
      </c>
      <c r="B321" s="51" t="s">
        <v>938</v>
      </c>
      <c r="C321" s="104">
        <v>-280000</v>
      </c>
      <c r="D321" s="167" t="s">
        <v>29</v>
      </c>
      <c r="E321" s="94"/>
      <c r="F321" s="94"/>
      <c r="G321" s="94"/>
      <c r="H321" s="94"/>
      <c r="I321" s="94">
        <f>C321</f>
        <v>-280000</v>
      </c>
      <c r="J321" s="94"/>
      <c r="K321" s="94"/>
      <c r="L321" s="94"/>
      <c r="M321" s="94"/>
      <c r="N321" s="94"/>
      <c r="O321" s="94"/>
      <c r="P321" s="98"/>
      <c r="Q321" s="98"/>
      <c r="R321" s="98"/>
      <c r="S321" s="98"/>
      <c r="T321" s="98"/>
      <c r="U321" s="98"/>
      <c r="V321" s="98"/>
      <c r="W321" s="98"/>
      <c r="X321" s="98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  <c r="AJ321" s="94"/>
    </row>
    <row r="322" spans="1:36" s="99" customFormat="1" x14ac:dyDescent="0.25">
      <c r="A322" s="100">
        <v>45316</v>
      </c>
      <c r="B322" s="51" t="s">
        <v>939</v>
      </c>
      <c r="C322" s="104">
        <v>-200000</v>
      </c>
      <c r="D322" s="167" t="s">
        <v>29</v>
      </c>
      <c r="E322" s="94"/>
      <c r="F322" s="94"/>
      <c r="G322" s="94"/>
      <c r="H322" s="94"/>
      <c r="I322" s="94">
        <f>C322</f>
        <v>-200000</v>
      </c>
      <c r="J322" s="94"/>
      <c r="K322" s="94"/>
      <c r="L322" s="94"/>
      <c r="M322" s="94"/>
      <c r="N322" s="94"/>
      <c r="O322" s="94"/>
      <c r="P322" s="98"/>
      <c r="Q322" s="98"/>
      <c r="R322" s="98"/>
      <c r="S322" s="98"/>
      <c r="T322" s="98"/>
      <c r="U322" s="98"/>
      <c r="V322" s="98"/>
      <c r="W322" s="98"/>
      <c r="X322" s="98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</row>
    <row r="323" spans="1:36" s="99" customFormat="1" x14ac:dyDescent="0.25">
      <c r="A323" s="100">
        <v>45316</v>
      </c>
      <c r="B323" s="51" t="s">
        <v>940</v>
      </c>
      <c r="C323" s="104">
        <v>-65000</v>
      </c>
      <c r="D323" s="167" t="s">
        <v>25</v>
      </c>
      <c r="E323" s="94">
        <f>C323</f>
        <v>-65000</v>
      </c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8"/>
      <c r="Q323" s="98"/>
      <c r="R323" s="98"/>
      <c r="S323" s="98"/>
      <c r="T323" s="98"/>
      <c r="U323" s="98"/>
      <c r="V323" s="98"/>
      <c r="W323" s="98"/>
      <c r="X323" s="98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  <c r="AJ323" s="94"/>
    </row>
    <row r="324" spans="1:36" s="99" customFormat="1" x14ac:dyDescent="0.25">
      <c r="A324" s="100">
        <v>45316</v>
      </c>
      <c r="B324" s="51" t="s">
        <v>941</v>
      </c>
      <c r="C324" s="104">
        <v>-214000</v>
      </c>
      <c r="D324" s="167" t="s">
        <v>26</v>
      </c>
      <c r="E324" s="94"/>
      <c r="F324" s="94">
        <f>C324</f>
        <v>-214000</v>
      </c>
      <c r="G324" s="94"/>
      <c r="H324" s="94"/>
      <c r="I324" s="94"/>
      <c r="J324" s="94"/>
      <c r="K324" s="94"/>
      <c r="L324" s="94"/>
      <c r="M324" s="94"/>
      <c r="N324" s="94"/>
      <c r="O324" s="94"/>
      <c r="P324" s="98"/>
      <c r="Q324" s="98"/>
      <c r="R324" s="98"/>
      <c r="S324" s="98"/>
      <c r="T324" s="98"/>
      <c r="U324" s="98"/>
      <c r="V324" s="98"/>
      <c r="W324" s="98"/>
      <c r="X324" s="98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</row>
    <row r="325" spans="1:36" s="99" customFormat="1" x14ac:dyDescent="0.25">
      <c r="A325" s="100">
        <v>45316</v>
      </c>
      <c r="B325" s="51" t="s">
        <v>565</v>
      </c>
      <c r="C325" s="104">
        <v>-340000</v>
      </c>
      <c r="D325" s="167" t="s">
        <v>26</v>
      </c>
      <c r="E325" s="94"/>
      <c r="F325" s="94">
        <f>C325</f>
        <v>-340000</v>
      </c>
      <c r="G325" s="94"/>
      <c r="H325" s="94"/>
      <c r="I325" s="94"/>
      <c r="J325" s="94"/>
      <c r="K325" s="94"/>
      <c r="L325" s="94"/>
      <c r="M325" s="94"/>
      <c r="N325" s="94"/>
      <c r="O325" s="94"/>
      <c r="P325" s="98"/>
      <c r="Q325" s="98"/>
      <c r="R325" s="98"/>
      <c r="S325" s="98"/>
      <c r="T325" s="98"/>
      <c r="U325" s="98"/>
      <c r="V325" s="98"/>
      <c r="W325" s="98"/>
      <c r="X325" s="98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  <c r="AJ325" s="94"/>
    </row>
    <row r="326" spans="1:36" s="99" customFormat="1" x14ac:dyDescent="0.25">
      <c r="A326" s="100">
        <v>45316</v>
      </c>
      <c r="B326" s="51" t="s">
        <v>942</v>
      </c>
      <c r="C326" s="104">
        <v>-110000</v>
      </c>
      <c r="D326" s="167" t="s">
        <v>28</v>
      </c>
      <c r="E326" s="94"/>
      <c r="F326" s="94"/>
      <c r="G326" s="94"/>
      <c r="H326" s="94">
        <f>C326</f>
        <v>-110000</v>
      </c>
      <c r="I326" s="94"/>
      <c r="J326" s="94"/>
      <c r="K326" s="94"/>
      <c r="L326" s="94"/>
      <c r="M326" s="94"/>
      <c r="N326" s="94"/>
      <c r="O326" s="94"/>
      <c r="P326" s="98"/>
      <c r="Q326" s="98"/>
      <c r="R326" s="98"/>
      <c r="S326" s="98"/>
      <c r="T326" s="98"/>
      <c r="U326" s="98"/>
      <c r="V326" s="98"/>
      <c r="W326" s="98"/>
      <c r="X326" s="98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</row>
    <row r="327" spans="1:36" s="99" customFormat="1" x14ac:dyDescent="0.25">
      <c r="A327" s="100">
        <v>45316</v>
      </c>
      <c r="B327" s="51" t="s">
        <v>943</v>
      </c>
      <c r="C327" s="104">
        <v>-1029000</v>
      </c>
      <c r="D327" s="167" t="s">
        <v>156</v>
      </c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8"/>
      <c r="Q327" s="98"/>
      <c r="R327" s="98"/>
      <c r="S327" s="98"/>
      <c r="T327" s="98"/>
      <c r="U327" s="98"/>
      <c r="V327" s="98"/>
      <c r="W327" s="98"/>
      <c r="X327" s="98"/>
      <c r="Y327" s="94"/>
      <c r="Z327" s="94"/>
      <c r="AA327" s="94"/>
      <c r="AB327" s="94">
        <f>C327</f>
        <v>-1029000</v>
      </c>
      <c r="AC327" s="94"/>
      <c r="AD327" s="94"/>
      <c r="AE327" s="94"/>
      <c r="AF327" s="94"/>
      <c r="AG327" s="94"/>
      <c r="AH327" s="94"/>
      <c r="AI327" s="94"/>
      <c r="AJ327" s="94"/>
    </row>
    <row r="328" spans="1:36" s="99" customFormat="1" x14ac:dyDescent="0.25">
      <c r="A328" s="100">
        <v>45316</v>
      </c>
      <c r="B328" s="51" t="s">
        <v>944</v>
      </c>
      <c r="C328" s="104">
        <v>-750000</v>
      </c>
      <c r="D328" s="167" t="s">
        <v>255</v>
      </c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8"/>
      <c r="Q328" s="98"/>
      <c r="R328" s="98"/>
      <c r="S328" s="98"/>
      <c r="T328" s="98"/>
      <c r="U328" s="98"/>
      <c r="V328" s="98"/>
      <c r="W328" s="98"/>
      <c r="X328" s="98"/>
      <c r="Y328" s="94"/>
      <c r="Z328" s="94"/>
      <c r="AA328" s="94"/>
      <c r="AB328" s="94"/>
      <c r="AC328" s="94"/>
      <c r="AD328" s="94"/>
      <c r="AE328" s="94">
        <f>C328</f>
        <v>-750000</v>
      </c>
      <c r="AF328" s="94"/>
      <c r="AG328" s="94"/>
      <c r="AH328" s="94"/>
      <c r="AI328" s="94"/>
      <c r="AJ328" s="94"/>
    </row>
    <row r="329" spans="1:36" s="99" customFormat="1" x14ac:dyDescent="0.25">
      <c r="A329" s="100">
        <v>45316</v>
      </c>
      <c r="B329" s="51" t="s">
        <v>945</v>
      </c>
      <c r="C329" s="104">
        <v>-125000</v>
      </c>
      <c r="D329" s="167" t="s">
        <v>156</v>
      </c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8"/>
      <c r="Q329" s="98"/>
      <c r="R329" s="98"/>
      <c r="S329" s="98"/>
      <c r="T329" s="98"/>
      <c r="U329" s="98"/>
      <c r="V329" s="98"/>
      <c r="W329" s="98"/>
      <c r="X329" s="98"/>
      <c r="Y329" s="94"/>
      <c r="Z329" s="94"/>
      <c r="AA329" s="94"/>
      <c r="AB329" s="94">
        <f>C329</f>
        <v>-125000</v>
      </c>
      <c r="AC329" s="94"/>
      <c r="AD329" s="94"/>
      <c r="AE329" s="94"/>
      <c r="AF329" s="94"/>
      <c r="AG329" s="94"/>
      <c r="AH329" s="94"/>
      <c r="AI329" s="94"/>
      <c r="AJ329" s="94"/>
    </row>
    <row r="330" spans="1:36" s="99" customFormat="1" x14ac:dyDescent="0.25">
      <c r="A330" s="100">
        <v>45316</v>
      </c>
      <c r="B330" s="51" t="s">
        <v>561</v>
      </c>
      <c r="C330" s="104">
        <v>-179500</v>
      </c>
      <c r="D330" s="167" t="s">
        <v>26</v>
      </c>
      <c r="E330" s="94"/>
      <c r="F330" s="94">
        <f>C330</f>
        <v>-179500</v>
      </c>
      <c r="G330" s="94"/>
      <c r="H330" s="94"/>
      <c r="I330" s="94"/>
      <c r="J330" s="94"/>
      <c r="K330" s="94"/>
      <c r="L330" s="94"/>
      <c r="M330" s="94"/>
      <c r="N330" s="94"/>
      <c r="O330" s="94"/>
      <c r="P330" s="98"/>
      <c r="Q330" s="98"/>
      <c r="R330" s="98"/>
      <c r="S330" s="98"/>
      <c r="T330" s="98"/>
      <c r="U330" s="98"/>
      <c r="V330" s="98"/>
      <c r="W330" s="98"/>
      <c r="X330" s="98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  <c r="AJ330" s="94"/>
    </row>
    <row r="331" spans="1:36" s="99" customFormat="1" x14ac:dyDescent="0.25">
      <c r="A331" s="100">
        <v>45316</v>
      </c>
      <c r="B331" s="51" t="s">
        <v>947</v>
      </c>
      <c r="C331" s="104">
        <v>-925000</v>
      </c>
      <c r="D331" s="167" t="s">
        <v>28</v>
      </c>
      <c r="E331" s="94"/>
      <c r="F331" s="94"/>
      <c r="G331" s="94"/>
      <c r="H331" s="94">
        <f>C331</f>
        <v>-925000</v>
      </c>
      <c r="I331" s="94"/>
      <c r="J331" s="94"/>
      <c r="K331" s="94"/>
      <c r="L331" s="94"/>
      <c r="M331" s="94"/>
      <c r="N331" s="94"/>
      <c r="O331" s="94"/>
      <c r="P331" s="98"/>
      <c r="Q331" s="98"/>
      <c r="R331" s="98"/>
      <c r="S331" s="98"/>
      <c r="T331" s="98"/>
      <c r="U331" s="98"/>
      <c r="V331" s="98"/>
      <c r="W331" s="98"/>
      <c r="X331" s="98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  <c r="AJ331" s="94"/>
    </row>
    <row r="332" spans="1:36" s="99" customFormat="1" x14ac:dyDescent="0.25">
      <c r="A332" s="100">
        <v>45316</v>
      </c>
      <c r="B332" s="51" t="s">
        <v>190</v>
      </c>
      <c r="C332" s="104">
        <v>-149000</v>
      </c>
      <c r="D332" s="167" t="s">
        <v>26</v>
      </c>
      <c r="E332" s="94"/>
      <c r="F332" s="94">
        <f>C332</f>
        <v>-149000</v>
      </c>
      <c r="G332" s="94"/>
      <c r="H332" s="94"/>
      <c r="I332" s="94"/>
      <c r="J332" s="94"/>
      <c r="K332" s="94"/>
      <c r="L332" s="94"/>
      <c r="M332" s="94"/>
      <c r="N332" s="94"/>
      <c r="O332" s="94"/>
      <c r="P332" s="98"/>
      <c r="Q332" s="98"/>
      <c r="R332" s="98"/>
      <c r="S332" s="98"/>
      <c r="T332" s="98"/>
      <c r="U332" s="98"/>
      <c r="V332" s="98"/>
      <c r="W332" s="98"/>
      <c r="X332" s="98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  <c r="AJ332" s="94"/>
    </row>
    <row r="333" spans="1:36" s="99" customFormat="1" x14ac:dyDescent="0.25">
      <c r="A333" s="100">
        <v>45317</v>
      </c>
      <c r="B333" s="51" t="s">
        <v>166</v>
      </c>
      <c r="C333" s="104">
        <v>-11000</v>
      </c>
      <c r="D333" s="94" t="s">
        <v>29</v>
      </c>
      <c r="E333" s="94"/>
      <c r="F333" s="94"/>
      <c r="G333" s="94"/>
      <c r="H333" s="94"/>
      <c r="I333" s="94">
        <f>C333</f>
        <v>-11000</v>
      </c>
      <c r="J333" s="94"/>
      <c r="K333" s="94"/>
      <c r="L333" s="94"/>
      <c r="M333" s="94"/>
      <c r="N333" s="94"/>
      <c r="O333" s="94"/>
      <c r="P333" s="98"/>
      <c r="Q333" s="98"/>
      <c r="R333" s="98"/>
      <c r="S333" s="98"/>
      <c r="T333" s="98"/>
      <c r="U333" s="98"/>
      <c r="V333" s="98"/>
      <c r="W333" s="98"/>
      <c r="X333" s="98"/>
      <c r="Y333" s="94"/>
      <c r="Z333" s="94"/>
      <c r="AA333" s="94"/>
      <c r="AB333" s="98"/>
      <c r="AC333" s="94"/>
      <c r="AD333" s="98"/>
      <c r="AE333" s="98"/>
      <c r="AF333" s="98"/>
      <c r="AG333" s="94"/>
      <c r="AH333" s="94"/>
      <c r="AI333" s="94"/>
      <c r="AJ333" s="94"/>
    </row>
    <row r="334" spans="1:36" s="99" customFormat="1" x14ac:dyDescent="0.25">
      <c r="A334" s="100">
        <v>45317</v>
      </c>
      <c r="B334" s="51" t="s">
        <v>464</v>
      </c>
      <c r="C334" s="104">
        <v>-782000</v>
      </c>
      <c r="D334" s="94" t="s">
        <v>26</v>
      </c>
      <c r="E334" s="94"/>
      <c r="F334" s="94">
        <f>C334</f>
        <v>-782000</v>
      </c>
      <c r="G334" s="94"/>
      <c r="H334" s="94"/>
      <c r="I334" s="94"/>
      <c r="J334" s="94"/>
      <c r="K334" s="94"/>
      <c r="L334" s="94"/>
      <c r="M334" s="94"/>
      <c r="N334" s="94"/>
      <c r="O334" s="94"/>
      <c r="P334" s="98"/>
      <c r="Q334" s="98"/>
      <c r="R334" s="98"/>
      <c r="S334" s="98"/>
      <c r="T334" s="98"/>
      <c r="U334" s="98"/>
      <c r="V334" s="98"/>
      <c r="W334" s="98"/>
      <c r="X334" s="98"/>
      <c r="Y334" s="94"/>
      <c r="Z334" s="94"/>
      <c r="AA334" s="94"/>
      <c r="AB334" s="98"/>
      <c r="AC334" s="94"/>
      <c r="AD334" s="98"/>
      <c r="AE334" s="98"/>
      <c r="AF334" s="98"/>
      <c r="AG334" s="94"/>
      <c r="AH334" s="94"/>
      <c r="AI334" s="94"/>
      <c r="AJ334" s="94"/>
    </row>
    <row r="335" spans="1:36" s="99" customFormat="1" x14ac:dyDescent="0.25">
      <c r="A335" s="100">
        <v>45317</v>
      </c>
      <c r="B335" s="51" t="s">
        <v>705</v>
      </c>
      <c r="C335" s="104">
        <v>-295000</v>
      </c>
      <c r="D335" s="167" t="s">
        <v>28</v>
      </c>
      <c r="E335" s="94"/>
      <c r="F335" s="94"/>
      <c r="G335" s="94"/>
      <c r="H335" s="94">
        <f>C335</f>
        <v>-295000</v>
      </c>
      <c r="I335" s="94"/>
      <c r="J335" s="94"/>
      <c r="K335" s="94"/>
      <c r="L335" s="94"/>
      <c r="M335" s="94"/>
      <c r="N335" s="94"/>
      <c r="O335" s="94"/>
      <c r="P335" s="98"/>
      <c r="Q335" s="98"/>
      <c r="R335" s="98"/>
      <c r="S335" s="98"/>
      <c r="T335" s="98"/>
      <c r="U335" s="98"/>
      <c r="V335" s="98"/>
      <c r="W335" s="98"/>
      <c r="X335" s="98"/>
      <c r="Y335" s="94"/>
      <c r="Z335" s="94"/>
      <c r="AA335" s="94"/>
      <c r="AB335" s="98"/>
      <c r="AC335" s="94"/>
      <c r="AD335" s="98"/>
      <c r="AE335" s="98"/>
      <c r="AF335" s="98"/>
      <c r="AG335" s="94"/>
      <c r="AH335" s="94"/>
      <c r="AI335" s="94"/>
      <c r="AJ335" s="94"/>
    </row>
    <row r="336" spans="1:36" s="99" customFormat="1" x14ac:dyDescent="0.25">
      <c r="A336" s="100">
        <v>45317</v>
      </c>
      <c r="B336" s="51" t="s">
        <v>683</v>
      </c>
      <c r="C336" s="104">
        <v>-400000</v>
      </c>
      <c r="D336" s="167" t="s">
        <v>1051</v>
      </c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8"/>
      <c r="Q336" s="98"/>
      <c r="R336" s="98"/>
      <c r="S336" s="98"/>
      <c r="T336" s="98"/>
      <c r="U336" s="98"/>
      <c r="V336" s="98"/>
      <c r="W336" s="98"/>
      <c r="X336" s="98"/>
      <c r="Y336" s="94"/>
      <c r="Z336" s="94"/>
      <c r="AA336" s="94"/>
      <c r="AB336" s="98">
        <f>C336</f>
        <v>-400000</v>
      </c>
      <c r="AC336" s="94"/>
      <c r="AD336" s="98"/>
      <c r="AE336" s="98"/>
      <c r="AF336" s="98"/>
      <c r="AG336" s="94"/>
      <c r="AH336" s="94"/>
      <c r="AI336" s="94"/>
      <c r="AJ336" s="94"/>
    </row>
    <row r="337" spans="1:36" s="99" customFormat="1" x14ac:dyDescent="0.25">
      <c r="A337" s="100">
        <v>45317</v>
      </c>
      <c r="B337" s="51" t="s">
        <v>684</v>
      </c>
      <c r="C337" s="104">
        <v>-235500</v>
      </c>
      <c r="D337" s="94" t="s">
        <v>28</v>
      </c>
      <c r="E337" s="94"/>
      <c r="F337" s="94"/>
      <c r="G337" s="94"/>
      <c r="H337" s="94">
        <f>C337</f>
        <v>-235500</v>
      </c>
      <c r="I337" s="94"/>
      <c r="J337" s="94"/>
      <c r="K337" s="94"/>
      <c r="L337" s="94"/>
      <c r="M337" s="94"/>
      <c r="N337" s="94"/>
      <c r="O337" s="94"/>
      <c r="P337" s="98"/>
      <c r="Q337" s="98"/>
      <c r="R337" s="98"/>
      <c r="S337" s="98"/>
      <c r="T337" s="98"/>
      <c r="U337" s="98"/>
      <c r="V337" s="98"/>
      <c r="W337" s="98"/>
      <c r="X337" s="98"/>
      <c r="Y337" s="94"/>
      <c r="Z337" s="94"/>
      <c r="AA337" s="94"/>
      <c r="AB337" s="98"/>
      <c r="AC337" s="94"/>
      <c r="AD337" s="98"/>
      <c r="AE337" s="98"/>
      <c r="AF337" s="98"/>
      <c r="AG337" s="94"/>
      <c r="AH337" s="94"/>
      <c r="AI337" s="94"/>
      <c r="AJ337" s="94"/>
    </row>
    <row r="338" spans="1:36" s="99" customFormat="1" x14ac:dyDescent="0.25">
      <c r="A338" s="100">
        <v>45317</v>
      </c>
      <c r="B338" s="51" t="s">
        <v>685</v>
      </c>
      <c r="C338" s="104">
        <v>-15000</v>
      </c>
      <c r="D338" s="94" t="s">
        <v>26</v>
      </c>
      <c r="E338" s="94"/>
      <c r="F338" s="94">
        <f>C338</f>
        <v>-15000</v>
      </c>
      <c r="G338" s="94"/>
      <c r="H338" s="94"/>
      <c r="I338" s="94"/>
      <c r="J338" s="94"/>
      <c r="K338" s="94"/>
      <c r="L338" s="94"/>
      <c r="M338" s="94"/>
      <c r="N338" s="94"/>
      <c r="O338" s="94"/>
      <c r="P338" s="98"/>
      <c r="Q338" s="98"/>
      <c r="R338" s="98"/>
      <c r="S338" s="98"/>
      <c r="T338" s="98"/>
      <c r="U338" s="98"/>
      <c r="V338" s="98"/>
      <c r="W338" s="98"/>
      <c r="X338" s="98"/>
      <c r="Y338" s="94"/>
      <c r="Z338" s="94"/>
      <c r="AA338" s="94"/>
      <c r="AB338" s="98"/>
      <c r="AC338" s="94"/>
      <c r="AD338" s="98"/>
      <c r="AE338" s="98"/>
      <c r="AF338" s="98"/>
      <c r="AG338" s="94"/>
      <c r="AH338" s="94"/>
      <c r="AI338" s="94"/>
      <c r="AJ338" s="94"/>
    </row>
    <row r="339" spans="1:36" s="99" customFormat="1" x14ac:dyDescent="0.25">
      <c r="A339" s="100">
        <v>45317</v>
      </c>
      <c r="B339" s="51" t="s">
        <v>991</v>
      </c>
      <c r="C339" s="104">
        <v>-35000</v>
      </c>
      <c r="D339" s="167" t="s">
        <v>259</v>
      </c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8"/>
      <c r="Q339" s="98"/>
      <c r="R339" s="98"/>
      <c r="S339" s="98"/>
      <c r="T339" s="98"/>
      <c r="U339" s="98"/>
      <c r="V339" s="98"/>
      <c r="W339" s="98"/>
      <c r="X339" s="98"/>
      <c r="Y339" s="94"/>
      <c r="Z339" s="94"/>
      <c r="AA339" s="94"/>
      <c r="AB339" s="98"/>
      <c r="AC339" s="94"/>
      <c r="AD339" s="98"/>
      <c r="AE339" s="98">
        <f>C339</f>
        <v>-35000</v>
      </c>
      <c r="AF339" s="98"/>
      <c r="AG339" s="94"/>
      <c r="AH339" s="94"/>
      <c r="AI339" s="94"/>
      <c r="AJ339" s="94"/>
    </row>
    <row r="340" spans="1:36" s="99" customFormat="1" x14ac:dyDescent="0.25">
      <c r="A340" s="100">
        <v>45317</v>
      </c>
      <c r="B340" s="51" t="s">
        <v>467</v>
      </c>
      <c r="C340" s="104">
        <v>-1489000</v>
      </c>
      <c r="D340" s="167" t="s">
        <v>26</v>
      </c>
      <c r="E340" s="94"/>
      <c r="F340" s="94">
        <f>C340</f>
        <v>-1489000</v>
      </c>
      <c r="G340" s="94"/>
      <c r="H340" s="94"/>
      <c r="I340" s="94"/>
      <c r="J340" s="94"/>
      <c r="K340" s="94"/>
      <c r="L340" s="94"/>
      <c r="M340" s="94"/>
      <c r="N340" s="94"/>
      <c r="O340" s="94"/>
      <c r="P340" s="98"/>
      <c r="Q340" s="98"/>
      <c r="R340" s="98"/>
      <c r="S340" s="98"/>
      <c r="T340" s="98"/>
      <c r="U340" s="98"/>
      <c r="V340" s="98"/>
      <c r="W340" s="98"/>
      <c r="X340" s="98"/>
      <c r="Y340" s="94"/>
      <c r="Z340" s="94"/>
      <c r="AA340" s="94"/>
      <c r="AB340" s="98"/>
      <c r="AC340" s="94"/>
      <c r="AD340" s="98"/>
      <c r="AE340" s="98"/>
      <c r="AF340" s="98"/>
      <c r="AG340" s="94"/>
      <c r="AH340" s="94"/>
      <c r="AI340" s="94"/>
      <c r="AJ340" s="94"/>
    </row>
    <row r="341" spans="1:36" s="99" customFormat="1" x14ac:dyDescent="0.25">
      <c r="A341" s="100">
        <v>45318</v>
      </c>
      <c r="B341" s="51" t="s">
        <v>999</v>
      </c>
      <c r="C341" s="104">
        <v>-65000</v>
      </c>
      <c r="D341" s="167" t="s">
        <v>25</v>
      </c>
      <c r="E341" s="94">
        <f>C341</f>
        <v>-65000</v>
      </c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8"/>
      <c r="Q341" s="98"/>
      <c r="R341" s="98"/>
      <c r="S341" s="98"/>
      <c r="T341" s="98"/>
      <c r="U341" s="98"/>
      <c r="V341" s="98"/>
      <c r="W341" s="98"/>
      <c r="X341" s="98"/>
      <c r="Y341" s="94"/>
      <c r="Z341" s="94"/>
      <c r="AA341" s="94"/>
      <c r="AB341" s="98"/>
      <c r="AC341" s="94"/>
      <c r="AD341" s="98"/>
      <c r="AE341" s="98"/>
      <c r="AF341" s="98"/>
      <c r="AG341" s="94"/>
      <c r="AH341" s="94"/>
      <c r="AI341" s="94"/>
      <c r="AJ341" s="94"/>
    </row>
    <row r="342" spans="1:36" s="99" customFormat="1" x14ac:dyDescent="0.25">
      <c r="A342" s="100">
        <v>45318</v>
      </c>
      <c r="B342" s="51" t="s">
        <v>464</v>
      </c>
      <c r="C342" s="104">
        <v>-1815000</v>
      </c>
      <c r="D342" s="167" t="s">
        <v>26</v>
      </c>
      <c r="E342" s="94"/>
      <c r="F342" s="94">
        <f>C342</f>
        <v>-1815000</v>
      </c>
      <c r="G342" s="94"/>
      <c r="H342" s="94"/>
      <c r="I342" s="94"/>
      <c r="J342" s="94"/>
      <c r="K342" s="94"/>
      <c r="L342" s="94"/>
      <c r="M342" s="94"/>
      <c r="N342" s="94"/>
      <c r="O342" s="94"/>
      <c r="P342" s="98"/>
      <c r="Q342" s="98"/>
      <c r="R342" s="98"/>
      <c r="S342" s="98"/>
      <c r="T342" s="98"/>
      <c r="U342" s="98"/>
      <c r="V342" s="98"/>
      <c r="W342" s="98"/>
      <c r="X342" s="98"/>
      <c r="Y342" s="94"/>
      <c r="Z342" s="94"/>
      <c r="AA342" s="94"/>
      <c r="AB342" s="98"/>
      <c r="AC342" s="94"/>
      <c r="AD342" s="98"/>
      <c r="AE342" s="98"/>
      <c r="AF342" s="98"/>
      <c r="AG342" s="94"/>
      <c r="AH342" s="94"/>
      <c r="AI342" s="94"/>
      <c r="AJ342" s="94"/>
    </row>
    <row r="343" spans="1:36" s="99" customFormat="1" x14ac:dyDescent="0.25">
      <c r="A343" s="100">
        <v>45318</v>
      </c>
      <c r="B343" s="51" t="s">
        <v>1000</v>
      </c>
      <c r="C343" s="104">
        <v>-65000</v>
      </c>
      <c r="D343" s="94" t="s">
        <v>259</v>
      </c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8"/>
      <c r="Q343" s="98"/>
      <c r="R343" s="98"/>
      <c r="S343" s="98"/>
      <c r="T343" s="98"/>
      <c r="U343" s="98"/>
      <c r="V343" s="98"/>
      <c r="W343" s="98"/>
      <c r="X343" s="98"/>
      <c r="Y343" s="94"/>
      <c r="Z343" s="94"/>
      <c r="AA343" s="94"/>
      <c r="AB343" s="98"/>
      <c r="AC343" s="94"/>
      <c r="AD343" s="98"/>
      <c r="AE343" s="98">
        <f>C343</f>
        <v>-65000</v>
      </c>
      <c r="AF343" s="98"/>
      <c r="AG343" s="94"/>
      <c r="AH343" s="94"/>
      <c r="AI343" s="94"/>
      <c r="AJ343" s="94"/>
    </row>
    <row r="344" spans="1:36" s="99" customFormat="1" x14ac:dyDescent="0.25">
      <c r="A344" s="100">
        <v>45318</v>
      </c>
      <c r="B344" s="51" t="s">
        <v>462</v>
      </c>
      <c r="C344" s="104">
        <v>-108000</v>
      </c>
      <c r="D344" s="167" t="s">
        <v>27</v>
      </c>
      <c r="E344" s="94"/>
      <c r="F344" s="94"/>
      <c r="G344" s="94">
        <f>C344</f>
        <v>-108000</v>
      </c>
      <c r="H344" s="94"/>
      <c r="I344" s="94"/>
      <c r="J344" s="94"/>
      <c r="K344" s="94"/>
      <c r="L344" s="94"/>
      <c r="M344" s="94"/>
      <c r="N344" s="94"/>
      <c r="O344" s="94"/>
      <c r="P344" s="98"/>
      <c r="Q344" s="98"/>
      <c r="R344" s="98"/>
      <c r="S344" s="98"/>
      <c r="T344" s="98"/>
      <c r="U344" s="98"/>
      <c r="V344" s="98"/>
      <c r="W344" s="98"/>
      <c r="X344" s="98"/>
      <c r="Y344" s="94"/>
      <c r="Z344" s="94"/>
      <c r="AA344" s="94"/>
      <c r="AB344" s="98"/>
      <c r="AC344" s="94"/>
      <c r="AD344" s="98"/>
      <c r="AE344" s="98"/>
      <c r="AF344" s="98"/>
      <c r="AG344" s="94"/>
      <c r="AH344" s="94"/>
      <c r="AI344" s="94"/>
      <c r="AJ344" s="94"/>
    </row>
    <row r="345" spans="1:36" s="99" customFormat="1" x14ac:dyDescent="0.25">
      <c r="A345" s="100">
        <v>45318</v>
      </c>
      <c r="B345" s="51" t="s">
        <v>685</v>
      </c>
      <c r="C345" s="104">
        <v>-10000</v>
      </c>
      <c r="D345" s="167" t="s">
        <v>26</v>
      </c>
      <c r="E345" s="94"/>
      <c r="F345" s="94">
        <f>C345</f>
        <v>-10000</v>
      </c>
      <c r="G345" s="94"/>
      <c r="H345" s="94"/>
      <c r="I345" s="94"/>
      <c r="J345" s="94"/>
      <c r="K345" s="94"/>
      <c r="L345" s="94"/>
      <c r="M345" s="94"/>
      <c r="N345" s="94"/>
      <c r="O345" s="94"/>
      <c r="P345" s="98"/>
      <c r="Q345" s="98"/>
      <c r="R345" s="98"/>
      <c r="S345" s="98"/>
      <c r="T345" s="98"/>
      <c r="U345" s="98"/>
      <c r="V345" s="98"/>
      <c r="W345" s="98"/>
      <c r="X345" s="98"/>
      <c r="Y345" s="94"/>
      <c r="Z345" s="94"/>
      <c r="AA345" s="94"/>
      <c r="AB345" s="98"/>
      <c r="AC345" s="94"/>
      <c r="AD345" s="98"/>
      <c r="AE345" s="98"/>
      <c r="AF345" s="98"/>
      <c r="AG345" s="94"/>
      <c r="AH345" s="94"/>
      <c r="AI345" s="94"/>
      <c r="AJ345" s="94"/>
    </row>
    <row r="346" spans="1:36" s="99" customFormat="1" x14ac:dyDescent="0.25">
      <c r="A346" s="100">
        <v>45318</v>
      </c>
      <c r="B346" s="51" t="s">
        <v>166</v>
      </c>
      <c r="C346" s="104">
        <v>-11000</v>
      </c>
      <c r="D346" s="167" t="s">
        <v>29</v>
      </c>
      <c r="E346" s="94"/>
      <c r="F346" s="94"/>
      <c r="G346" s="94"/>
      <c r="H346" s="94"/>
      <c r="I346" s="94">
        <f>C346</f>
        <v>-11000</v>
      </c>
      <c r="J346" s="94"/>
      <c r="K346" s="94"/>
      <c r="L346" s="94"/>
      <c r="M346" s="94"/>
      <c r="N346" s="94"/>
      <c r="O346" s="94"/>
      <c r="P346" s="98"/>
      <c r="Q346" s="98"/>
      <c r="R346" s="98"/>
      <c r="S346" s="98"/>
      <c r="T346" s="98"/>
      <c r="U346" s="98"/>
      <c r="V346" s="98"/>
      <c r="W346" s="98"/>
      <c r="X346" s="98"/>
      <c r="Y346" s="94"/>
      <c r="Z346" s="94"/>
      <c r="AA346" s="94"/>
      <c r="AB346" s="98"/>
      <c r="AC346" s="94"/>
      <c r="AD346" s="98"/>
      <c r="AE346" s="98"/>
      <c r="AF346" s="98"/>
      <c r="AG346" s="94"/>
      <c r="AH346" s="94"/>
      <c r="AI346" s="94"/>
      <c r="AJ346" s="94"/>
    </row>
    <row r="347" spans="1:36" s="99" customFormat="1" x14ac:dyDescent="0.25">
      <c r="A347" s="100">
        <v>45318</v>
      </c>
      <c r="B347" s="51" t="s">
        <v>1002</v>
      </c>
      <c r="C347" s="104">
        <v>-2641830</v>
      </c>
      <c r="D347" s="167" t="s">
        <v>1051</v>
      </c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8"/>
      <c r="Q347" s="98"/>
      <c r="R347" s="98"/>
      <c r="S347" s="98"/>
      <c r="T347" s="98"/>
      <c r="U347" s="98"/>
      <c r="V347" s="98"/>
      <c r="W347" s="98"/>
      <c r="X347" s="98"/>
      <c r="Y347" s="94"/>
      <c r="Z347" s="94"/>
      <c r="AA347" s="94"/>
      <c r="AB347" s="98">
        <f>C347</f>
        <v>-2641830</v>
      </c>
      <c r="AC347" s="94"/>
      <c r="AD347" s="98"/>
      <c r="AE347" s="98"/>
      <c r="AF347" s="98"/>
      <c r="AG347" s="94"/>
      <c r="AH347" s="94"/>
      <c r="AI347" s="94"/>
      <c r="AJ347" s="94"/>
    </row>
    <row r="348" spans="1:36" s="99" customFormat="1" x14ac:dyDescent="0.25">
      <c r="A348" s="100">
        <v>45318</v>
      </c>
      <c r="B348" s="51" t="s">
        <v>1003</v>
      </c>
      <c r="C348" s="104">
        <v>-460000</v>
      </c>
      <c r="D348" s="167" t="s">
        <v>26</v>
      </c>
      <c r="E348" s="94"/>
      <c r="F348" s="94">
        <f>C348</f>
        <v>-460000</v>
      </c>
      <c r="G348" s="94"/>
      <c r="H348" s="94"/>
      <c r="I348" s="94"/>
      <c r="J348" s="94"/>
      <c r="K348" s="94"/>
      <c r="L348" s="94"/>
      <c r="M348" s="94"/>
      <c r="N348" s="94"/>
      <c r="O348" s="94"/>
      <c r="P348" s="98"/>
      <c r="Q348" s="98"/>
      <c r="R348" s="98"/>
      <c r="S348" s="98"/>
      <c r="T348" s="98"/>
      <c r="U348" s="98"/>
      <c r="V348" s="98"/>
      <c r="W348" s="98"/>
      <c r="X348" s="98"/>
      <c r="Y348" s="94"/>
      <c r="Z348" s="94"/>
      <c r="AA348" s="94"/>
      <c r="AB348" s="98"/>
      <c r="AC348" s="94"/>
      <c r="AD348" s="98"/>
      <c r="AE348" s="98"/>
      <c r="AF348" s="98"/>
      <c r="AG348" s="94"/>
      <c r="AH348" s="94"/>
      <c r="AI348" s="94"/>
      <c r="AJ348" s="94"/>
    </row>
    <row r="349" spans="1:36" s="99" customFormat="1" x14ac:dyDescent="0.25">
      <c r="A349" s="100">
        <v>45318</v>
      </c>
      <c r="B349" s="51" t="s">
        <v>466</v>
      </c>
      <c r="C349" s="104">
        <v>-476000</v>
      </c>
      <c r="D349" s="167" t="s">
        <v>259</v>
      </c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8"/>
      <c r="Q349" s="98"/>
      <c r="R349" s="98"/>
      <c r="S349" s="98"/>
      <c r="T349" s="98"/>
      <c r="U349" s="98"/>
      <c r="V349" s="98"/>
      <c r="W349" s="98"/>
      <c r="X349" s="98"/>
      <c r="Y349" s="94"/>
      <c r="Z349" s="94"/>
      <c r="AA349" s="94"/>
      <c r="AB349" s="98"/>
      <c r="AC349" s="94"/>
      <c r="AD349" s="98"/>
      <c r="AE349" s="98">
        <f>C349</f>
        <v>-476000</v>
      </c>
      <c r="AF349" s="98"/>
      <c r="AG349" s="94"/>
      <c r="AH349" s="94"/>
      <c r="AI349" s="94"/>
      <c r="AJ349" s="94"/>
    </row>
    <row r="350" spans="1:36" s="99" customFormat="1" x14ac:dyDescent="0.25">
      <c r="A350" s="100">
        <v>45318</v>
      </c>
      <c r="B350" s="51" t="s">
        <v>709</v>
      </c>
      <c r="C350" s="104">
        <v>-219000</v>
      </c>
      <c r="D350" s="167" t="s">
        <v>28</v>
      </c>
      <c r="E350" s="94"/>
      <c r="F350" s="94"/>
      <c r="G350" s="94"/>
      <c r="H350" s="94">
        <f>C350</f>
        <v>-219000</v>
      </c>
      <c r="I350" s="94"/>
      <c r="J350" s="94"/>
      <c r="K350" s="94"/>
      <c r="L350" s="94"/>
      <c r="M350" s="94"/>
      <c r="N350" s="94"/>
      <c r="O350" s="94"/>
      <c r="P350" s="98"/>
      <c r="Q350" s="98"/>
      <c r="R350" s="98"/>
      <c r="S350" s="98"/>
      <c r="T350" s="98"/>
      <c r="U350" s="98"/>
      <c r="V350" s="98"/>
      <c r="W350" s="98"/>
      <c r="X350" s="98"/>
      <c r="Y350" s="94"/>
      <c r="Z350" s="94"/>
      <c r="AA350" s="94"/>
      <c r="AB350" s="98"/>
      <c r="AC350" s="94"/>
      <c r="AD350" s="98"/>
      <c r="AE350" s="98"/>
      <c r="AF350" s="98"/>
      <c r="AG350" s="94"/>
      <c r="AH350" s="94"/>
      <c r="AI350" s="94"/>
      <c r="AJ350" s="94"/>
    </row>
    <row r="351" spans="1:36" s="99" customFormat="1" x14ac:dyDescent="0.25">
      <c r="A351" s="100">
        <v>45318</v>
      </c>
      <c r="B351" s="51" t="s">
        <v>1004</v>
      </c>
      <c r="C351" s="104">
        <v>-2500000</v>
      </c>
      <c r="D351" s="167" t="s">
        <v>1051</v>
      </c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8"/>
      <c r="Q351" s="98"/>
      <c r="R351" s="98"/>
      <c r="S351" s="98"/>
      <c r="T351" s="98"/>
      <c r="U351" s="98"/>
      <c r="V351" s="98"/>
      <c r="W351" s="98"/>
      <c r="X351" s="98"/>
      <c r="Y351" s="94"/>
      <c r="Z351" s="94"/>
      <c r="AA351" s="94"/>
      <c r="AB351" s="98">
        <f>C351</f>
        <v>-2500000</v>
      </c>
      <c r="AC351" s="94"/>
      <c r="AD351" s="98"/>
      <c r="AE351" s="98"/>
      <c r="AF351" s="98"/>
      <c r="AG351" s="94"/>
      <c r="AH351" s="94"/>
      <c r="AI351" s="94"/>
      <c r="AJ351" s="94"/>
    </row>
    <row r="352" spans="1:36" s="99" customFormat="1" x14ac:dyDescent="0.25">
      <c r="A352" s="100">
        <v>45318</v>
      </c>
      <c r="B352" s="51" t="s">
        <v>1006</v>
      </c>
      <c r="C352" s="104">
        <v>-2500000</v>
      </c>
      <c r="D352" s="167" t="s">
        <v>259</v>
      </c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8"/>
      <c r="Q352" s="98"/>
      <c r="R352" s="98"/>
      <c r="S352" s="98"/>
      <c r="T352" s="98"/>
      <c r="U352" s="98"/>
      <c r="V352" s="98"/>
      <c r="W352" s="98"/>
      <c r="X352" s="98"/>
      <c r="Y352" s="94"/>
      <c r="Z352" s="94"/>
      <c r="AA352" s="94"/>
      <c r="AB352" s="98"/>
      <c r="AC352" s="94"/>
      <c r="AD352" s="98"/>
      <c r="AE352" s="98">
        <f>C352</f>
        <v>-2500000</v>
      </c>
      <c r="AF352" s="98"/>
      <c r="AG352" s="94"/>
      <c r="AH352" s="94"/>
      <c r="AI352" s="94"/>
      <c r="AJ352" s="94"/>
    </row>
    <row r="353" spans="1:36" s="99" customFormat="1" x14ac:dyDescent="0.25">
      <c r="A353" s="100">
        <v>45318</v>
      </c>
      <c r="B353" s="51" t="s">
        <v>1009</v>
      </c>
      <c r="C353" s="104">
        <v>-65000</v>
      </c>
      <c r="D353" s="167" t="s">
        <v>25</v>
      </c>
      <c r="E353" s="94">
        <f>C353</f>
        <v>-65000</v>
      </c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8"/>
      <c r="Q353" s="98"/>
      <c r="R353" s="98"/>
      <c r="S353" s="98"/>
      <c r="T353" s="98"/>
      <c r="U353" s="98"/>
      <c r="V353" s="98"/>
      <c r="W353" s="98"/>
      <c r="X353" s="98"/>
      <c r="Y353" s="94"/>
      <c r="Z353" s="94"/>
      <c r="AA353" s="94"/>
      <c r="AB353" s="98"/>
      <c r="AC353" s="94"/>
      <c r="AD353" s="98"/>
      <c r="AE353" s="98"/>
      <c r="AF353" s="98"/>
      <c r="AG353" s="94"/>
      <c r="AH353" s="94"/>
      <c r="AI353" s="94"/>
      <c r="AJ353" s="94"/>
    </row>
    <row r="354" spans="1:36" s="99" customFormat="1" x14ac:dyDescent="0.25">
      <c r="A354" s="100">
        <v>45318</v>
      </c>
      <c r="B354" s="51" t="s">
        <v>461</v>
      </c>
      <c r="C354" s="104">
        <v>-1311000</v>
      </c>
      <c r="D354" s="167" t="s">
        <v>26</v>
      </c>
      <c r="E354" s="94"/>
      <c r="F354" s="94">
        <f>C354</f>
        <v>-1311000</v>
      </c>
      <c r="G354" s="94"/>
      <c r="H354" s="94"/>
      <c r="I354" s="94"/>
      <c r="J354" s="94"/>
      <c r="K354" s="94"/>
      <c r="L354" s="94"/>
      <c r="M354" s="94"/>
      <c r="N354" s="94"/>
      <c r="O354" s="94"/>
      <c r="P354" s="98"/>
      <c r="Q354" s="98"/>
      <c r="R354" s="98"/>
      <c r="S354" s="98"/>
      <c r="T354" s="98"/>
      <c r="U354" s="98"/>
      <c r="V354" s="98"/>
      <c r="W354" s="98"/>
      <c r="X354" s="98"/>
      <c r="Y354" s="94"/>
      <c r="Z354" s="94"/>
      <c r="AA354" s="94"/>
      <c r="AB354" s="98"/>
      <c r="AC354" s="94"/>
      <c r="AD354" s="98"/>
      <c r="AE354" s="98"/>
      <c r="AF354" s="98"/>
      <c r="AG354" s="94"/>
      <c r="AH354" s="94"/>
      <c r="AI354" s="94"/>
      <c r="AJ354" s="94"/>
    </row>
    <row r="355" spans="1:36" s="99" customFormat="1" x14ac:dyDescent="0.25">
      <c r="A355" s="100">
        <v>45319</v>
      </c>
      <c r="B355" s="51" t="s">
        <v>166</v>
      </c>
      <c r="C355" s="104">
        <v>-11000</v>
      </c>
      <c r="D355" s="167" t="s">
        <v>29</v>
      </c>
      <c r="E355" s="94"/>
      <c r="F355" s="94"/>
      <c r="G355" s="94"/>
      <c r="H355" s="94"/>
      <c r="I355" s="94">
        <f>C355</f>
        <v>-11000</v>
      </c>
      <c r="J355" s="94"/>
      <c r="K355" s="94"/>
      <c r="L355" s="94"/>
      <c r="M355" s="94"/>
      <c r="N355" s="94"/>
      <c r="O355" s="94"/>
      <c r="P355" s="98"/>
      <c r="Q355" s="98"/>
      <c r="R355" s="98"/>
      <c r="S355" s="98"/>
      <c r="T355" s="98"/>
      <c r="U355" s="98"/>
      <c r="V355" s="98"/>
      <c r="W355" s="98"/>
      <c r="X355" s="98"/>
      <c r="Y355" s="94"/>
      <c r="Z355" s="94"/>
      <c r="AA355" s="94"/>
      <c r="AB355" s="98"/>
      <c r="AC355" s="94"/>
      <c r="AD355" s="98"/>
      <c r="AE355" s="98"/>
      <c r="AF355" s="98"/>
      <c r="AG355" s="94"/>
      <c r="AH355" s="94"/>
      <c r="AI355" s="94"/>
      <c r="AJ355" s="94"/>
    </row>
    <row r="356" spans="1:36" s="99" customFormat="1" x14ac:dyDescent="0.25">
      <c r="A356" s="100">
        <v>45319</v>
      </c>
      <c r="B356" s="51" t="s">
        <v>1012</v>
      </c>
      <c r="C356" s="104">
        <v>-65000</v>
      </c>
      <c r="D356" s="167" t="s">
        <v>25</v>
      </c>
      <c r="E356" s="94">
        <f>C356</f>
        <v>-65000</v>
      </c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8"/>
      <c r="Q356" s="98"/>
      <c r="R356" s="98"/>
      <c r="S356" s="98"/>
      <c r="T356" s="98"/>
      <c r="U356" s="98"/>
      <c r="V356" s="98"/>
      <c r="W356" s="98"/>
      <c r="X356" s="98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  <c r="AJ356" s="94"/>
    </row>
    <row r="357" spans="1:36" s="99" customFormat="1" x14ac:dyDescent="0.25">
      <c r="A357" s="100">
        <v>45319</v>
      </c>
      <c r="B357" s="51" t="s">
        <v>192</v>
      </c>
      <c r="C357" s="104">
        <v>-765000</v>
      </c>
      <c r="D357" s="167" t="s">
        <v>26</v>
      </c>
      <c r="E357" s="94"/>
      <c r="F357" s="94">
        <f>C357</f>
        <v>-765000</v>
      </c>
      <c r="G357" s="94"/>
      <c r="H357" s="94"/>
      <c r="I357" s="94"/>
      <c r="J357" s="94"/>
      <c r="K357" s="94"/>
      <c r="L357" s="94"/>
      <c r="M357" s="94"/>
      <c r="N357" s="94"/>
      <c r="O357" s="94"/>
      <c r="P357" s="98"/>
      <c r="Q357" s="98"/>
      <c r="R357" s="98"/>
      <c r="S357" s="98"/>
      <c r="T357" s="98"/>
      <c r="U357" s="98"/>
      <c r="V357" s="98"/>
      <c r="W357" s="98"/>
      <c r="X357" s="98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  <c r="AJ357" s="94"/>
    </row>
    <row r="358" spans="1:36" s="99" customFormat="1" x14ac:dyDescent="0.25">
      <c r="A358" s="100">
        <v>45319</v>
      </c>
      <c r="B358" s="51" t="s">
        <v>464</v>
      </c>
      <c r="C358" s="104">
        <v>-2569000</v>
      </c>
      <c r="D358" s="167" t="s">
        <v>26</v>
      </c>
      <c r="E358" s="94"/>
      <c r="F358" s="94">
        <f>C358</f>
        <v>-2569000</v>
      </c>
      <c r="G358" s="94"/>
      <c r="H358" s="94"/>
      <c r="I358" s="94"/>
      <c r="J358" s="94"/>
      <c r="K358" s="94"/>
      <c r="L358" s="94"/>
      <c r="M358" s="94"/>
      <c r="N358" s="94"/>
      <c r="O358" s="94"/>
      <c r="P358" s="98"/>
      <c r="Q358" s="98"/>
      <c r="R358" s="98"/>
      <c r="S358" s="98"/>
      <c r="T358" s="98"/>
      <c r="U358" s="98"/>
      <c r="V358" s="98"/>
      <c r="W358" s="98"/>
      <c r="X358" s="98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</row>
    <row r="359" spans="1:36" s="99" customFormat="1" x14ac:dyDescent="0.25">
      <c r="A359" s="100">
        <v>45320</v>
      </c>
      <c r="B359" s="51" t="s">
        <v>166</v>
      </c>
      <c r="C359" s="104">
        <v>-11000</v>
      </c>
      <c r="D359" s="167" t="s">
        <v>29</v>
      </c>
      <c r="E359" s="94"/>
      <c r="F359" s="94"/>
      <c r="G359" s="94"/>
      <c r="H359" s="94"/>
      <c r="I359" s="94">
        <f>C359</f>
        <v>-11000</v>
      </c>
      <c r="J359" s="94"/>
      <c r="K359" s="94"/>
      <c r="L359" s="94"/>
      <c r="M359" s="94"/>
      <c r="N359" s="94"/>
      <c r="O359" s="94"/>
      <c r="P359" s="98"/>
      <c r="Q359" s="98"/>
      <c r="R359" s="98"/>
      <c r="S359" s="98"/>
      <c r="T359" s="98"/>
      <c r="U359" s="98"/>
      <c r="V359" s="98"/>
      <c r="W359" s="98"/>
      <c r="X359" s="98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  <c r="AJ359" s="94"/>
    </row>
    <row r="360" spans="1:36" s="99" customFormat="1" x14ac:dyDescent="0.25">
      <c r="A360" s="100">
        <v>45320</v>
      </c>
      <c r="B360" s="51" t="s">
        <v>246</v>
      </c>
      <c r="C360" s="104">
        <v>-1744500</v>
      </c>
      <c r="D360" s="167" t="s">
        <v>26</v>
      </c>
      <c r="E360" s="94"/>
      <c r="F360" s="94">
        <f>C360</f>
        <v>-1744500</v>
      </c>
      <c r="G360" s="94"/>
      <c r="H360" s="94"/>
      <c r="I360" s="94"/>
      <c r="J360" s="94"/>
      <c r="K360" s="94"/>
      <c r="L360" s="94"/>
      <c r="M360" s="94"/>
      <c r="N360" s="94"/>
      <c r="O360" s="94"/>
      <c r="P360" s="98"/>
      <c r="Q360" s="98"/>
      <c r="R360" s="98"/>
      <c r="S360" s="98"/>
      <c r="T360" s="98"/>
      <c r="U360" s="98"/>
      <c r="V360" s="98"/>
      <c r="W360" s="98"/>
      <c r="X360" s="98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</row>
    <row r="361" spans="1:36" s="99" customFormat="1" x14ac:dyDescent="0.25">
      <c r="A361" s="100">
        <v>45320</v>
      </c>
      <c r="B361" s="51" t="s">
        <v>192</v>
      </c>
      <c r="C361" s="104">
        <v>-511000</v>
      </c>
      <c r="D361" s="167" t="s">
        <v>26</v>
      </c>
      <c r="E361" s="94"/>
      <c r="F361" s="94">
        <f>C361</f>
        <v>-511000</v>
      </c>
      <c r="G361" s="94"/>
      <c r="H361" s="94"/>
      <c r="I361" s="94"/>
      <c r="J361" s="94"/>
      <c r="K361" s="94"/>
      <c r="L361" s="94"/>
      <c r="M361" s="94"/>
      <c r="N361" s="94"/>
      <c r="O361" s="94"/>
      <c r="P361" s="98"/>
      <c r="Q361" s="98"/>
      <c r="R361" s="98"/>
      <c r="S361" s="98"/>
      <c r="T361" s="98"/>
      <c r="U361" s="98"/>
      <c r="V361" s="98"/>
      <c r="W361" s="98"/>
      <c r="X361" s="98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  <c r="AJ361" s="94"/>
    </row>
    <row r="362" spans="1:36" s="99" customFormat="1" x14ac:dyDescent="0.25">
      <c r="A362" s="100">
        <v>45320</v>
      </c>
      <c r="B362" s="51" t="s">
        <v>189</v>
      </c>
      <c r="C362" s="104">
        <v>-418000</v>
      </c>
      <c r="D362" s="167" t="s">
        <v>26</v>
      </c>
      <c r="E362" s="94"/>
      <c r="F362" s="94">
        <f>C362</f>
        <v>-418000</v>
      </c>
      <c r="G362" s="94"/>
      <c r="H362" s="94"/>
      <c r="I362" s="94"/>
      <c r="J362" s="94"/>
      <c r="K362" s="94"/>
      <c r="L362" s="94"/>
      <c r="M362" s="94"/>
      <c r="N362" s="94"/>
      <c r="O362" s="94"/>
      <c r="P362" s="98"/>
      <c r="Q362" s="98"/>
      <c r="R362" s="98"/>
      <c r="S362" s="98"/>
      <c r="T362" s="98"/>
      <c r="U362" s="98"/>
      <c r="V362" s="98"/>
      <c r="W362" s="98"/>
      <c r="X362" s="98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  <c r="AJ362" s="94"/>
    </row>
    <row r="363" spans="1:36" s="99" customFormat="1" x14ac:dyDescent="0.25">
      <c r="A363" s="100">
        <v>45320</v>
      </c>
      <c r="B363" s="51" t="s">
        <v>464</v>
      </c>
      <c r="C363" s="104">
        <v>-20000</v>
      </c>
      <c r="D363" s="167" t="s">
        <v>26</v>
      </c>
      <c r="E363" s="94"/>
      <c r="F363" s="94">
        <f>C363</f>
        <v>-20000</v>
      </c>
      <c r="G363" s="94"/>
      <c r="H363" s="94"/>
      <c r="I363" s="94"/>
      <c r="J363" s="94"/>
      <c r="K363" s="94"/>
      <c r="L363" s="94"/>
      <c r="M363" s="94"/>
      <c r="N363" s="94"/>
      <c r="O363" s="94"/>
      <c r="P363" s="98"/>
      <c r="Q363" s="98"/>
      <c r="R363" s="98"/>
      <c r="S363" s="98"/>
      <c r="T363" s="98"/>
      <c r="U363" s="98"/>
      <c r="V363" s="98"/>
      <c r="W363" s="98"/>
      <c r="X363" s="98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</row>
    <row r="364" spans="1:36" s="99" customFormat="1" x14ac:dyDescent="0.25">
      <c r="A364" s="100">
        <v>45320</v>
      </c>
      <c r="B364" s="51" t="s">
        <v>191</v>
      </c>
      <c r="C364" s="104">
        <v>-367500</v>
      </c>
      <c r="D364" s="167" t="s">
        <v>28</v>
      </c>
      <c r="E364" s="94"/>
      <c r="F364" s="94"/>
      <c r="G364" s="94"/>
      <c r="H364" s="94">
        <f>C364</f>
        <v>-367500</v>
      </c>
      <c r="I364" s="94"/>
      <c r="J364" s="94"/>
      <c r="K364" s="94"/>
      <c r="L364" s="94"/>
      <c r="M364" s="94"/>
      <c r="N364" s="94"/>
      <c r="O364" s="94"/>
      <c r="P364" s="98"/>
      <c r="Q364" s="98"/>
      <c r="R364" s="98"/>
      <c r="S364" s="98"/>
      <c r="T364" s="98"/>
      <c r="U364" s="98"/>
      <c r="V364" s="98"/>
      <c r="W364" s="98"/>
      <c r="X364" s="98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  <c r="AJ364" s="94"/>
    </row>
    <row r="365" spans="1:36" s="99" customFormat="1" x14ac:dyDescent="0.25">
      <c r="A365" s="100">
        <v>45320</v>
      </c>
      <c r="B365" s="51" t="s">
        <v>241</v>
      </c>
      <c r="C365" s="104">
        <v>-640000</v>
      </c>
      <c r="D365" s="167" t="s">
        <v>1051</v>
      </c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8"/>
      <c r="Q365" s="98"/>
      <c r="R365" s="98"/>
      <c r="S365" s="98"/>
      <c r="T365" s="98"/>
      <c r="U365" s="98"/>
      <c r="V365" s="98"/>
      <c r="W365" s="98"/>
      <c r="X365" s="98"/>
      <c r="Y365" s="94"/>
      <c r="Z365" s="94"/>
      <c r="AA365" s="94"/>
      <c r="AB365" s="94">
        <f>C365</f>
        <v>-640000</v>
      </c>
      <c r="AC365" s="94"/>
      <c r="AD365" s="94"/>
      <c r="AE365" s="94"/>
      <c r="AF365" s="94"/>
      <c r="AG365" s="94"/>
      <c r="AH365" s="94"/>
      <c r="AI365" s="94"/>
      <c r="AJ365" s="94"/>
    </row>
    <row r="366" spans="1:36" s="99" customFormat="1" x14ac:dyDescent="0.25">
      <c r="A366" s="100">
        <v>45320</v>
      </c>
      <c r="B366" s="51" t="s">
        <v>1016</v>
      </c>
      <c r="C366" s="104">
        <v>-100000</v>
      </c>
      <c r="D366" s="167" t="s">
        <v>29</v>
      </c>
      <c r="E366" s="94"/>
      <c r="F366" s="94"/>
      <c r="G366" s="94"/>
      <c r="H366" s="94"/>
      <c r="I366" s="94">
        <f>C366</f>
        <v>-100000</v>
      </c>
      <c r="J366" s="94"/>
      <c r="K366" s="94"/>
      <c r="L366" s="94"/>
      <c r="M366" s="94"/>
      <c r="N366" s="94"/>
      <c r="O366" s="94"/>
      <c r="P366" s="98"/>
      <c r="Q366" s="98"/>
      <c r="R366" s="98"/>
      <c r="S366" s="98"/>
      <c r="T366" s="98"/>
      <c r="U366" s="98"/>
      <c r="V366" s="98"/>
      <c r="W366" s="98"/>
      <c r="X366" s="98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  <c r="AJ366" s="94"/>
    </row>
    <row r="367" spans="1:36" s="99" customFormat="1" x14ac:dyDescent="0.25">
      <c r="A367" s="100">
        <v>45320</v>
      </c>
      <c r="B367" s="51" t="s">
        <v>1018</v>
      </c>
      <c r="C367" s="65">
        <v>-500000</v>
      </c>
      <c r="D367" s="167" t="s">
        <v>1052</v>
      </c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8"/>
      <c r="Q367" s="98"/>
      <c r="R367" s="98"/>
      <c r="S367" s="98"/>
      <c r="T367" s="98"/>
      <c r="U367" s="98"/>
      <c r="V367" s="98"/>
      <c r="W367" s="98"/>
      <c r="X367" s="98"/>
      <c r="Y367" s="94"/>
      <c r="Z367" s="94"/>
      <c r="AA367" s="94"/>
      <c r="AB367" s="94"/>
      <c r="AC367" s="94">
        <f>C367</f>
        <v>-500000</v>
      </c>
      <c r="AD367" s="94"/>
      <c r="AE367" s="94"/>
      <c r="AF367" s="94"/>
      <c r="AG367" s="94"/>
      <c r="AH367" s="94"/>
      <c r="AI367" s="94"/>
      <c r="AJ367" s="94"/>
    </row>
    <row r="368" spans="1:36" s="99" customFormat="1" x14ac:dyDescent="0.25">
      <c r="A368" s="100">
        <v>45320</v>
      </c>
      <c r="B368" s="51" t="s">
        <v>462</v>
      </c>
      <c r="C368" s="65">
        <v>-48900</v>
      </c>
      <c r="D368" s="167" t="s">
        <v>27</v>
      </c>
      <c r="E368" s="94"/>
      <c r="F368" s="94"/>
      <c r="G368" s="94">
        <f>C368</f>
        <v>-48900</v>
      </c>
      <c r="H368" s="94"/>
      <c r="I368" s="94"/>
      <c r="J368" s="94"/>
      <c r="K368" s="94"/>
      <c r="L368" s="94"/>
      <c r="M368" s="94"/>
      <c r="N368" s="94"/>
      <c r="O368" s="94"/>
      <c r="P368" s="98"/>
      <c r="Q368" s="98"/>
      <c r="R368" s="98"/>
      <c r="S368" s="98"/>
      <c r="T368" s="98"/>
      <c r="U368" s="98"/>
      <c r="V368" s="98"/>
      <c r="W368" s="98"/>
      <c r="X368" s="98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4"/>
    </row>
    <row r="369" spans="1:36" s="99" customFormat="1" x14ac:dyDescent="0.25">
      <c r="A369" s="100">
        <v>45320</v>
      </c>
      <c r="B369" s="51" t="s">
        <v>556</v>
      </c>
      <c r="C369" s="65">
        <v>-100000</v>
      </c>
      <c r="D369" s="167" t="s">
        <v>1053</v>
      </c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8"/>
      <c r="Q369" s="98"/>
      <c r="R369" s="98"/>
      <c r="S369" s="98"/>
      <c r="T369" s="98"/>
      <c r="U369" s="98"/>
      <c r="V369" s="98">
        <f>C369</f>
        <v>-100000</v>
      </c>
      <c r="W369" s="98"/>
      <c r="X369" s="98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</row>
    <row r="370" spans="1:36" s="99" customFormat="1" x14ac:dyDescent="0.25">
      <c r="A370" s="100">
        <v>45320</v>
      </c>
      <c r="B370" s="51" t="s">
        <v>1019</v>
      </c>
      <c r="C370" s="65">
        <v>-1000000</v>
      </c>
      <c r="D370" s="167" t="s">
        <v>260</v>
      </c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8"/>
      <c r="Q370" s="98"/>
      <c r="R370" s="98"/>
      <c r="S370" s="98"/>
      <c r="T370" s="98"/>
      <c r="U370" s="98"/>
      <c r="V370" s="98"/>
      <c r="W370" s="98"/>
      <c r="X370" s="98"/>
      <c r="Y370" s="94"/>
      <c r="Z370" s="94"/>
      <c r="AA370" s="94"/>
      <c r="AB370" s="94"/>
      <c r="AC370" s="94"/>
      <c r="AD370" s="94"/>
      <c r="AE370" s="94"/>
      <c r="AF370" s="94">
        <f>C370</f>
        <v>-1000000</v>
      </c>
      <c r="AG370" s="94"/>
      <c r="AH370" s="94"/>
      <c r="AI370" s="94"/>
      <c r="AJ370" s="94"/>
    </row>
    <row r="371" spans="1:36" s="99" customFormat="1" x14ac:dyDescent="0.25">
      <c r="A371" s="100">
        <v>45320</v>
      </c>
      <c r="B371" s="51" t="s">
        <v>461</v>
      </c>
      <c r="C371" s="65">
        <v>-2111000</v>
      </c>
      <c r="D371" s="167" t="s">
        <v>26</v>
      </c>
      <c r="E371" s="94"/>
      <c r="F371" s="94">
        <f>C371</f>
        <v>-2111000</v>
      </c>
      <c r="G371" s="94"/>
      <c r="H371" s="94"/>
      <c r="I371" s="94"/>
      <c r="J371" s="94"/>
      <c r="K371" s="94"/>
      <c r="L371" s="94"/>
      <c r="M371" s="94"/>
      <c r="N371" s="94"/>
      <c r="O371" s="94"/>
      <c r="P371" s="98"/>
      <c r="Q371" s="98"/>
      <c r="R371" s="98"/>
      <c r="S371" s="98"/>
      <c r="T371" s="98"/>
      <c r="U371" s="98"/>
      <c r="V371" s="98"/>
      <c r="W371" s="98"/>
      <c r="X371" s="98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  <c r="AJ371" s="94"/>
    </row>
    <row r="372" spans="1:36" s="99" customFormat="1" x14ac:dyDescent="0.25">
      <c r="A372" s="100">
        <v>45320</v>
      </c>
      <c r="B372" s="51" t="s">
        <v>1020</v>
      </c>
      <c r="C372" s="65">
        <v>-2270000</v>
      </c>
      <c r="D372" s="167" t="s">
        <v>259</v>
      </c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8"/>
      <c r="Q372" s="98"/>
      <c r="R372" s="98"/>
      <c r="S372" s="98"/>
      <c r="T372" s="98"/>
      <c r="U372" s="98"/>
      <c r="V372" s="98"/>
      <c r="W372" s="98"/>
      <c r="X372" s="98"/>
      <c r="Y372" s="94"/>
      <c r="Z372" s="94"/>
      <c r="AA372" s="94"/>
      <c r="AB372" s="94"/>
      <c r="AC372" s="94"/>
      <c r="AD372" s="94"/>
      <c r="AE372" s="94">
        <f>C372</f>
        <v>-2270000</v>
      </c>
      <c r="AF372" s="94"/>
      <c r="AG372" s="94"/>
      <c r="AH372" s="94"/>
      <c r="AI372" s="94"/>
      <c r="AJ372" s="94"/>
    </row>
    <row r="373" spans="1:36" s="99" customFormat="1" x14ac:dyDescent="0.25">
      <c r="A373" s="100">
        <v>45320</v>
      </c>
      <c r="B373" s="51" t="s">
        <v>1021</v>
      </c>
      <c r="C373" s="65">
        <v>-13000</v>
      </c>
      <c r="D373" s="167" t="s">
        <v>26</v>
      </c>
      <c r="E373" s="94"/>
      <c r="F373" s="94">
        <f>C373</f>
        <v>-13000</v>
      </c>
      <c r="G373" s="94"/>
      <c r="H373" s="94"/>
      <c r="I373" s="94"/>
      <c r="J373" s="94"/>
      <c r="K373" s="94"/>
      <c r="L373" s="94"/>
      <c r="M373" s="94"/>
      <c r="N373" s="94"/>
      <c r="O373" s="94"/>
      <c r="P373" s="98"/>
      <c r="Q373" s="98"/>
      <c r="R373" s="98"/>
      <c r="S373" s="98"/>
      <c r="T373" s="98"/>
      <c r="U373" s="98"/>
      <c r="V373" s="98"/>
      <c r="W373" s="98"/>
      <c r="X373" s="98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</row>
    <row r="374" spans="1:36" s="99" customFormat="1" x14ac:dyDescent="0.25">
      <c r="A374" s="100">
        <v>45320</v>
      </c>
      <c r="B374" s="51" t="s">
        <v>1022</v>
      </c>
      <c r="C374" s="65">
        <v>-510000</v>
      </c>
      <c r="D374" s="167" t="s">
        <v>26</v>
      </c>
      <c r="E374" s="94"/>
      <c r="F374" s="94">
        <f>C374</f>
        <v>-510000</v>
      </c>
      <c r="G374" s="94"/>
      <c r="H374" s="94"/>
      <c r="I374" s="94"/>
      <c r="J374" s="94"/>
      <c r="K374" s="94"/>
      <c r="L374" s="94"/>
      <c r="M374" s="94"/>
      <c r="N374" s="94"/>
      <c r="O374" s="94"/>
      <c r="P374" s="98"/>
      <c r="Q374" s="98"/>
      <c r="R374" s="98"/>
      <c r="S374" s="98"/>
      <c r="T374" s="98"/>
      <c r="U374" s="98"/>
      <c r="V374" s="98"/>
      <c r="W374" s="98"/>
      <c r="X374" s="98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  <c r="AJ374" s="94"/>
    </row>
    <row r="375" spans="1:36" s="99" customFormat="1" x14ac:dyDescent="0.25">
      <c r="A375" s="100">
        <v>45320</v>
      </c>
      <c r="B375" s="51" t="s">
        <v>1023</v>
      </c>
      <c r="C375" s="65">
        <v>-65000</v>
      </c>
      <c r="D375" s="167" t="s">
        <v>25</v>
      </c>
      <c r="E375" s="94">
        <f>C375</f>
        <v>-65000</v>
      </c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8"/>
      <c r="Q375" s="98"/>
      <c r="R375" s="98"/>
      <c r="S375" s="98"/>
      <c r="T375" s="98"/>
      <c r="U375" s="98"/>
      <c r="V375" s="98"/>
      <c r="W375" s="98"/>
      <c r="X375" s="98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  <c r="AJ375" s="94"/>
    </row>
    <row r="376" spans="1:36" s="99" customFormat="1" x14ac:dyDescent="0.25">
      <c r="A376" s="100">
        <v>45320</v>
      </c>
      <c r="B376" s="51" t="s">
        <v>1025</v>
      </c>
      <c r="C376" s="65">
        <v>-34000</v>
      </c>
      <c r="D376" s="167" t="s">
        <v>26</v>
      </c>
      <c r="E376" s="94"/>
      <c r="F376" s="94">
        <f>C376</f>
        <v>-34000</v>
      </c>
      <c r="G376" s="94"/>
      <c r="H376" s="94"/>
      <c r="I376" s="94"/>
      <c r="J376" s="94"/>
      <c r="K376" s="94"/>
      <c r="L376" s="94"/>
      <c r="M376" s="94"/>
      <c r="N376" s="94"/>
      <c r="O376" s="94"/>
      <c r="P376" s="98"/>
      <c r="Q376" s="98"/>
      <c r="R376" s="98"/>
      <c r="S376" s="98"/>
      <c r="T376" s="98"/>
      <c r="U376" s="98"/>
      <c r="V376" s="98"/>
      <c r="W376" s="98"/>
      <c r="X376" s="98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</row>
    <row r="377" spans="1:36" s="99" customFormat="1" x14ac:dyDescent="0.25">
      <c r="A377" s="100">
        <v>45321</v>
      </c>
      <c r="B377" s="51" t="s">
        <v>166</v>
      </c>
      <c r="C377" s="65">
        <v>-11000</v>
      </c>
      <c r="D377" s="167" t="s">
        <v>29</v>
      </c>
      <c r="E377" s="94"/>
      <c r="F377" s="94"/>
      <c r="G377" s="94"/>
      <c r="H377" s="94"/>
      <c r="I377" s="94">
        <f>C377</f>
        <v>-11000</v>
      </c>
      <c r="J377" s="94"/>
      <c r="K377" s="94"/>
      <c r="L377" s="94"/>
      <c r="M377" s="94"/>
      <c r="N377" s="94"/>
      <c r="O377" s="94"/>
      <c r="P377" s="98"/>
      <c r="Q377" s="98"/>
      <c r="R377" s="98"/>
      <c r="S377" s="98"/>
      <c r="T377" s="98"/>
      <c r="U377" s="98"/>
      <c r="V377" s="98"/>
      <c r="W377" s="98"/>
      <c r="X377" s="98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</row>
    <row r="378" spans="1:36" s="99" customFormat="1" x14ac:dyDescent="0.25">
      <c r="A378" s="100">
        <v>45321</v>
      </c>
      <c r="B378" s="51" t="s">
        <v>1026</v>
      </c>
      <c r="C378" s="65">
        <v>-280000</v>
      </c>
      <c r="D378" s="167" t="s">
        <v>29</v>
      </c>
      <c r="E378" s="94"/>
      <c r="F378" s="94"/>
      <c r="G378" s="94"/>
      <c r="H378" s="94"/>
      <c r="I378" s="94">
        <f>C378</f>
        <v>-280000</v>
      </c>
      <c r="J378" s="94"/>
      <c r="K378" s="94"/>
      <c r="L378" s="94"/>
      <c r="M378" s="94"/>
      <c r="N378" s="94"/>
      <c r="O378" s="94"/>
      <c r="P378" s="98"/>
      <c r="Q378" s="98"/>
      <c r="R378" s="98"/>
      <c r="S378" s="98"/>
      <c r="T378" s="98"/>
      <c r="U378" s="98"/>
      <c r="V378" s="98"/>
      <c r="W378" s="98"/>
      <c r="X378" s="98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  <c r="AJ378" s="94"/>
    </row>
    <row r="379" spans="1:36" s="99" customFormat="1" x14ac:dyDescent="0.25">
      <c r="A379" s="100">
        <v>45321</v>
      </c>
      <c r="B379" s="51" t="s">
        <v>192</v>
      </c>
      <c r="C379" s="65">
        <v>-1240000</v>
      </c>
      <c r="D379" s="167" t="s">
        <v>26</v>
      </c>
      <c r="E379" s="94"/>
      <c r="F379" s="94">
        <f>C379</f>
        <v>-1240000</v>
      </c>
      <c r="G379" s="94"/>
      <c r="H379" s="94"/>
      <c r="I379" s="94"/>
      <c r="J379" s="94"/>
      <c r="K379" s="94"/>
      <c r="L379" s="94"/>
      <c r="M379" s="94"/>
      <c r="N379" s="94"/>
      <c r="O379" s="94"/>
      <c r="P379" s="98"/>
      <c r="Q379" s="98"/>
      <c r="R379" s="98"/>
      <c r="S379" s="98"/>
      <c r="T379" s="98"/>
      <c r="U379" s="98"/>
      <c r="V379" s="98"/>
      <c r="W379" s="98"/>
      <c r="X379" s="98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  <c r="AJ379" s="94"/>
    </row>
    <row r="380" spans="1:36" s="99" customFormat="1" x14ac:dyDescent="0.25">
      <c r="A380" s="100">
        <v>45321</v>
      </c>
      <c r="B380" s="51" t="s">
        <v>236</v>
      </c>
      <c r="C380" s="65">
        <v>-1029000</v>
      </c>
      <c r="D380" s="167" t="s">
        <v>26</v>
      </c>
      <c r="E380" s="94"/>
      <c r="F380" s="94">
        <f>C380</f>
        <v>-1029000</v>
      </c>
      <c r="G380" s="94"/>
      <c r="H380" s="94"/>
      <c r="I380" s="94"/>
      <c r="J380" s="94"/>
      <c r="K380" s="94"/>
      <c r="L380" s="94"/>
      <c r="M380" s="94"/>
      <c r="N380" s="94"/>
      <c r="O380" s="94"/>
      <c r="P380" s="98"/>
      <c r="Q380" s="98"/>
      <c r="R380" s="98"/>
      <c r="S380" s="98"/>
      <c r="T380" s="98"/>
      <c r="U380" s="98"/>
      <c r="V380" s="98"/>
      <c r="W380" s="98"/>
      <c r="X380" s="98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  <c r="AJ380" s="94"/>
    </row>
    <row r="381" spans="1:36" s="99" customFormat="1" x14ac:dyDescent="0.25">
      <c r="A381" s="100">
        <v>45321</v>
      </c>
      <c r="B381" s="51" t="s">
        <v>1027</v>
      </c>
      <c r="C381" s="65">
        <v>-65000</v>
      </c>
      <c r="D381" s="167" t="s">
        <v>25</v>
      </c>
      <c r="E381" s="94">
        <f>C381</f>
        <v>-65000</v>
      </c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8"/>
      <c r="Q381" s="98"/>
      <c r="R381" s="98"/>
      <c r="S381" s="98"/>
      <c r="T381" s="98"/>
      <c r="U381" s="98"/>
      <c r="V381" s="98"/>
      <c r="W381" s="98"/>
      <c r="X381" s="98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  <c r="AJ381" s="94"/>
    </row>
    <row r="382" spans="1:36" s="99" customFormat="1" x14ac:dyDescent="0.25">
      <c r="A382" s="100">
        <v>45321</v>
      </c>
      <c r="B382" s="51" t="s">
        <v>942</v>
      </c>
      <c r="C382" s="65">
        <v>-174500</v>
      </c>
      <c r="D382" s="167" t="s">
        <v>28</v>
      </c>
      <c r="E382" s="94"/>
      <c r="F382" s="94"/>
      <c r="G382" s="94"/>
      <c r="H382" s="94">
        <f>C382</f>
        <v>-174500</v>
      </c>
      <c r="I382" s="94"/>
      <c r="J382" s="94"/>
      <c r="K382" s="94"/>
      <c r="L382" s="94"/>
      <c r="M382" s="94"/>
      <c r="N382" s="94"/>
      <c r="O382" s="94"/>
      <c r="P382" s="98"/>
      <c r="Q382" s="98"/>
      <c r="R382" s="98"/>
      <c r="S382" s="98"/>
      <c r="T382" s="98"/>
      <c r="U382" s="98"/>
      <c r="V382" s="98"/>
      <c r="W382" s="98"/>
      <c r="X382" s="98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  <c r="AJ382" s="94"/>
    </row>
    <row r="383" spans="1:36" s="99" customFormat="1" x14ac:dyDescent="0.25">
      <c r="A383" s="100">
        <v>45321</v>
      </c>
      <c r="B383" s="51" t="s">
        <v>189</v>
      </c>
      <c r="C383" s="65">
        <v>-428000</v>
      </c>
      <c r="D383" s="167" t="s">
        <v>26</v>
      </c>
      <c r="E383" s="94"/>
      <c r="F383" s="94">
        <f>C383</f>
        <v>-428000</v>
      </c>
      <c r="G383" s="94"/>
      <c r="H383" s="94"/>
      <c r="I383" s="94"/>
      <c r="J383" s="94"/>
      <c r="K383" s="94"/>
      <c r="L383" s="94"/>
      <c r="M383" s="94"/>
      <c r="N383" s="94"/>
      <c r="O383" s="94"/>
      <c r="P383" s="98"/>
      <c r="Q383" s="98"/>
      <c r="R383" s="98"/>
      <c r="S383" s="98"/>
      <c r="T383" s="98"/>
      <c r="U383" s="98"/>
      <c r="V383" s="98"/>
      <c r="W383" s="98"/>
      <c r="X383" s="98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  <c r="AJ383" s="94"/>
    </row>
    <row r="384" spans="1:36" s="99" customFormat="1" x14ac:dyDescent="0.25">
      <c r="A384" s="100">
        <v>45321</v>
      </c>
      <c r="B384" s="51" t="s">
        <v>1028</v>
      </c>
      <c r="C384" s="65">
        <v>-393000</v>
      </c>
      <c r="D384" s="167" t="s">
        <v>259</v>
      </c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8"/>
      <c r="Q384" s="98"/>
      <c r="R384" s="98"/>
      <c r="S384" s="98"/>
      <c r="T384" s="98"/>
      <c r="U384" s="98"/>
      <c r="V384" s="98"/>
      <c r="W384" s="98"/>
      <c r="X384" s="98"/>
      <c r="Y384" s="94"/>
      <c r="Z384" s="94"/>
      <c r="AA384" s="94"/>
      <c r="AB384" s="94"/>
      <c r="AC384" s="94"/>
      <c r="AD384" s="94"/>
      <c r="AE384" s="94">
        <f>C384</f>
        <v>-393000</v>
      </c>
      <c r="AF384" s="94"/>
      <c r="AG384" s="94"/>
      <c r="AH384" s="94"/>
      <c r="AI384" s="94"/>
      <c r="AJ384" s="94"/>
    </row>
    <row r="385" spans="1:36" s="99" customFormat="1" x14ac:dyDescent="0.25">
      <c r="A385" s="100">
        <v>45321</v>
      </c>
      <c r="B385" s="51" t="s">
        <v>842</v>
      </c>
      <c r="C385" s="65">
        <v>-80000</v>
      </c>
      <c r="D385" s="167" t="s">
        <v>28</v>
      </c>
      <c r="E385" s="94"/>
      <c r="F385" s="94"/>
      <c r="G385" s="94"/>
      <c r="H385" s="94">
        <f>C385</f>
        <v>-80000</v>
      </c>
      <c r="I385" s="94"/>
      <c r="J385" s="94"/>
      <c r="K385" s="94"/>
      <c r="L385" s="94"/>
      <c r="M385" s="94"/>
      <c r="N385" s="94"/>
      <c r="O385" s="94"/>
      <c r="P385" s="98"/>
      <c r="Q385" s="98"/>
      <c r="R385" s="98"/>
      <c r="S385" s="98"/>
      <c r="T385" s="98"/>
      <c r="U385" s="98"/>
      <c r="V385" s="98"/>
      <c r="W385" s="98"/>
      <c r="X385" s="98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  <c r="AJ385" s="94"/>
    </row>
    <row r="386" spans="1:36" s="99" customFormat="1" x14ac:dyDescent="0.25">
      <c r="A386" s="100">
        <v>45321</v>
      </c>
      <c r="B386" s="51" t="s">
        <v>270</v>
      </c>
      <c r="C386" s="65">
        <v>-16350000</v>
      </c>
      <c r="D386" s="167" t="s">
        <v>259</v>
      </c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8"/>
      <c r="Q386" s="98"/>
      <c r="R386" s="98"/>
      <c r="S386" s="98"/>
      <c r="T386" s="98"/>
      <c r="U386" s="98"/>
      <c r="V386" s="98"/>
      <c r="W386" s="98"/>
      <c r="X386" s="98"/>
      <c r="Y386" s="94"/>
      <c r="Z386" s="94"/>
      <c r="AA386" s="94"/>
      <c r="AB386" s="94"/>
      <c r="AC386" s="94"/>
      <c r="AD386" s="94"/>
      <c r="AE386" s="94">
        <f>C386</f>
        <v>-16350000</v>
      </c>
      <c r="AF386" s="94"/>
      <c r="AG386" s="94"/>
      <c r="AH386" s="94"/>
      <c r="AI386" s="94"/>
      <c r="AJ386" s="94"/>
    </row>
    <row r="387" spans="1:36" s="99" customFormat="1" x14ac:dyDescent="0.25">
      <c r="A387" s="100">
        <v>45321</v>
      </c>
      <c r="B387" s="51" t="s">
        <v>270</v>
      </c>
      <c r="C387" s="65">
        <v>-326000</v>
      </c>
      <c r="D387" s="167" t="s">
        <v>259</v>
      </c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8"/>
      <c r="Q387" s="98"/>
      <c r="R387" s="98"/>
      <c r="S387" s="98"/>
      <c r="T387" s="98"/>
      <c r="U387" s="98"/>
      <c r="V387" s="98"/>
      <c r="W387" s="98"/>
      <c r="X387" s="98"/>
      <c r="Y387" s="94"/>
      <c r="Z387" s="94"/>
      <c r="AA387" s="94"/>
      <c r="AB387" s="94"/>
      <c r="AC387" s="94"/>
      <c r="AD387" s="94"/>
      <c r="AE387" s="94">
        <f>C387</f>
        <v>-326000</v>
      </c>
      <c r="AF387" s="94"/>
      <c r="AG387" s="94"/>
      <c r="AH387" s="94"/>
      <c r="AI387" s="94"/>
      <c r="AJ387" s="94"/>
    </row>
    <row r="388" spans="1:36" s="99" customFormat="1" x14ac:dyDescent="0.25">
      <c r="A388" s="100">
        <v>45321</v>
      </c>
      <c r="B388" s="51" t="s">
        <v>1032</v>
      </c>
      <c r="C388" s="65">
        <v>-19000</v>
      </c>
      <c r="D388" s="167" t="s">
        <v>27</v>
      </c>
      <c r="E388" s="94"/>
      <c r="F388" s="94"/>
      <c r="G388" s="94">
        <f>C388</f>
        <v>-19000</v>
      </c>
      <c r="H388" s="94"/>
      <c r="I388" s="94"/>
      <c r="J388" s="94"/>
      <c r="K388" s="94"/>
      <c r="L388" s="94"/>
      <c r="M388" s="94"/>
      <c r="N388" s="94"/>
      <c r="O388" s="94"/>
      <c r="P388" s="98"/>
      <c r="Q388" s="98"/>
      <c r="R388" s="98"/>
      <c r="S388" s="98"/>
      <c r="T388" s="98"/>
      <c r="U388" s="98"/>
      <c r="V388" s="98"/>
      <c r="W388" s="98"/>
      <c r="X388" s="98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  <c r="AJ388" s="94"/>
    </row>
    <row r="389" spans="1:36" s="99" customFormat="1" x14ac:dyDescent="0.25">
      <c r="A389" s="100">
        <v>45321</v>
      </c>
      <c r="B389" s="51" t="s">
        <v>1033</v>
      </c>
      <c r="C389" s="65">
        <v>-1823000</v>
      </c>
      <c r="D389" s="167" t="s">
        <v>26</v>
      </c>
      <c r="E389" s="94"/>
      <c r="F389" s="94">
        <f>C389</f>
        <v>-1823000</v>
      </c>
      <c r="G389" s="94"/>
      <c r="H389" s="94"/>
      <c r="I389" s="94"/>
      <c r="J389" s="94"/>
      <c r="K389" s="94"/>
      <c r="L389" s="94"/>
      <c r="M389" s="94"/>
      <c r="N389" s="94"/>
      <c r="O389" s="94"/>
      <c r="P389" s="98"/>
      <c r="Q389" s="98"/>
      <c r="R389" s="98"/>
      <c r="S389" s="98"/>
      <c r="T389" s="98"/>
      <c r="U389" s="98"/>
      <c r="V389" s="98"/>
      <c r="W389" s="98"/>
      <c r="X389" s="98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  <c r="AJ389" s="94"/>
    </row>
    <row r="390" spans="1:36" s="99" customFormat="1" x14ac:dyDescent="0.25">
      <c r="A390" s="100">
        <v>45321</v>
      </c>
      <c r="B390" s="51" t="s">
        <v>1035</v>
      </c>
      <c r="C390" s="65">
        <v>-65000</v>
      </c>
      <c r="D390" s="167" t="s">
        <v>25</v>
      </c>
      <c r="E390" s="94">
        <f>C390</f>
        <v>-65000</v>
      </c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8"/>
      <c r="Q390" s="98"/>
      <c r="R390" s="98"/>
      <c r="S390" s="98"/>
      <c r="T390" s="98"/>
      <c r="U390" s="98"/>
      <c r="V390" s="98"/>
      <c r="W390" s="98"/>
      <c r="X390" s="98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  <c r="AJ390" s="94"/>
    </row>
    <row r="391" spans="1:36" s="99" customFormat="1" x14ac:dyDescent="0.25">
      <c r="A391" s="100">
        <v>45321</v>
      </c>
      <c r="B391" s="51" t="s">
        <v>464</v>
      </c>
      <c r="C391" s="65">
        <v>-177000</v>
      </c>
      <c r="D391" s="167" t="s">
        <v>26</v>
      </c>
      <c r="E391" s="94"/>
      <c r="F391" s="94">
        <f>C391</f>
        <v>-177000</v>
      </c>
      <c r="G391" s="94"/>
      <c r="H391" s="94"/>
      <c r="I391" s="94"/>
      <c r="J391" s="94"/>
      <c r="K391" s="94"/>
      <c r="L391" s="94"/>
      <c r="M391" s="94"/>
      <c r="N391" s="94"/>
      <c r="O391" s="94"/>
      <c r="P391" s="98"/>
      <c r="Q391" s="98"/>
      <c r="R391" s="98"/>
      <c r="S391" s="98"/>
      <c r="T391" s="98"/>
      <c r="U391" s="98"/>
      <c r="V391" s="98"/>
      <c r="W391" s="98"/>
      <c r="X391" s="98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  <c r="AJ391" s="94"/>
    </row>
    <row r="392" spans="1:36" s="99" customFormat="1" x14ac:dyDescent="0.25">
      <c r="A392" s="100">
        <v>45322</v>
      </c>
      <c r="B392" s="51" t="s">
        <v>166</v>
      </c>
      <c r="C392" s="65">
        <v>-11000</v>
      </c>
      <c r="D392" s="167" t="s">
        <v>29</v>
      </c>
      <c r="E392" s="94"/>
      <c r="F392" s="94"/>
      <c r="G392" s="94"/>
      <c r="H392" s="94"/>
      <c r="I392" s="94">
        <f>C392</f>
        <v>-11000</v>
      </c>
      <c r="J392" s="94"/>
      <c r="K392" s="94"/>
      <c r="L392" s="94"/>
      <c r="M392" s="94"/>
      <c r="N392" s="94"/>
      <c r="O392" s="94"/>
      <c r="P392" s="98"/>
      <c r="Q392" s="98"/>
      <c r="R392" s="98"/>
      <c r="S392" s="98"/>
      <c r="T392" s="98"/>
      <c r="U392" s="98"/>
      <c r="V392" s="98"/>
      <c r="W392" s="98"/>
      <c r="X392" s="98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  <c r="AJ392" s="94"/>
    </row>
    <row r="393" spans="1:36" s="99" customFormat="1" x14ac:dyDescent="0.25">
      <c r="A393" s="100">
        <v>45322</v>
      </c>
      <c r="B393" s="51" t="s">
        <v>236</v>
      </c>
      <c r="C393" s="65">
        <v>-710000</v>
      </c>
      <c r="D393" s="167" t="s">
        <v>26</v>
      </c>
      <c r="E393" s="94"/>
      <c r="F393" s="94">
        <f>C393</f>
        <v>-710000</v>
      </c>
      <c r="G393" s="94"/>
      <c r="H393" s="94"/>
      <c r="I393" s="94"/>
      <c r="J393" s="94"/>
      <c r="K393" s="94"/>
      <c r="L393" s="94"/>
      <c r="M393" s="94"/>
      <c r="N393" s="94"/>
      <c r="O393" s="94"/>
      <c r="P393" s="98"/>
      <c r="Q393" s="98"/>
      <c r="R393" s="98"/>
      <c r="S393" s="98"/>
      <c r="T393" s="98"/>
      <c r="U393" s="98"/>
      <c r="V393" s="98"/>
      <c r="W393" s="98"/>
      <c r="X393" s="98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  <c r="AJ393" s="94"/>
    </row>
    <row r="394" spans="1:36" s="99" customFormat="1" x14ac:dyDescent="0.25">
      <c r="A394" s="100">
        <v>45322</v>
      </c>
      <c r="B394" s="51" t="s">
        <v>1038</v>
      </c>
      <c r="C394" s="65">
        <v>-1000000</v>
      </c>
      <c r="D394" s="167" t="s">
        <v>259</v>
      </c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8"/>
      <c r="Q394" s="98"/>
      <c r="R394" s="98"/>
      <c r="S394" s="98"/>
      <c r="T394" s="98"/>
      <c r="U394" s="98"/>
      <c r="V394" s="98"/>
      <c r="W394" s="98"/>
      <c r="X394" s="98"/>
      <c r="Y394" s="94"/>
      <c r="Z394" s="94"/>
      <c r="AA394" s="94"/>
      <c r="AB394" s="94"/>
      <c r="AC394" s="94"/>
      <c r="AD394" s="94"/>
      <c r="AE394" s="94">
        <f>C394</f>
        <v>-1000000</v>
      </c>
      <c r="AF394" s="94"/>
      <c r="AG394" s="94"/>
      <c r="AH394" s="94"/>
      <c r="AI394" s="94"/>
      <c r="AJ394" s="94"/>
    </row>
    <row r="395" spans="1:36" s="99" customFormat="1" x14ac:dyDescent="0.25">
      <c r="A395" s="100">
        <v>45322</v>
      </c>
      <c r="B395" s="51" t="s">
        <v>1039</v>
      </c>
      <c r="C395" s="65">
        <v>-80000</v>
      </c>
      <c r="D395" s="167" t="s">
        <v>29</v>
      </c>
      <c r="E395" s="94"/>
      <c r="F395" s="94"/>
      <c r="G395" s="94"/>
      <c r="H395" s="94"/>
      <c r="I395" s="94">
        <f>C395</f>
        <v>-80000</v>
      </c>
      <c r="J395" s="94"/>
      <c r="K395" s="94"/>
      <c r="L395" s="94"/>
      <c r="M395" s="94"/>
      <c r="N395" s="94"/>
      <c r="O395" s="94"/>
      <c r="P395" s="98"/>
      <c r="Q395" s="98"/>
      <c r="R395" s="98"/>
      <c r="S395" s="98"/>
      <c r="T395" s="98"/>
      <c r="U395" s="98"/>
      <c r="V395" s="98"/>
      <c r="W395" s="98"/>
      <c r="X395" s="98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  <c r="AJ395" s="94"/>
    </row>
    <row r="396" spans="1:36" s="99" customFormat="1" x14ac:dyDescent="0.25">
      <c r="A396" s="100">
        <v>45322</v>
      </c>
      <c r="B396" s="51" t="s">
        <v>1040</v>
      </c>
      <c r="C396" s="65">
        <v>-65000</v>
      </c>
      <c r="D396" s="167" t="s">
        <v>25</v>
      </c>
      <c r="E396" s="94">
        <f>C396</f>
        <v>-65000</v>
      </c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8"/>
      <c r="Q396" s="98"/>
      <c r="R396" s="98"/>
      <c r="S396" s="98"/>
      <c r="T396" s="98"/>
      <c r="U396" s="98"/>
      <c r="V396" s="98"/>
      <c r="W396" s="98"/>
      <c r="X396" s="98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  <c r="AJ396" s="94"/>
    </row>
    <row r="397" spans="1:36" s="99" customFormat="1" x14ac:dyDescent="0.25">
      <c r="A397" s="100">
        <v>45322</v>
      </c>
      <c r="B397" s="51" t="s">
        <v>519</v>
      </c>
      <c r="C397" s="65">
        <v>-852500</v>
      </c>
      <c r="D397" s="167" t="s">
        <v>26</v>
      </c>
      <c r="E397" s="94"/>
      <c r="F397" s="94">
        <f>C397</f>
        <v>-852500</v>
      </c>
      <c r="G397" s="94"/>
      <c r="H397" s="94"/>
      <c r="I397" s="94"/>
      <c r="J397" s="94"/>
      <c r="K397" s="94"/>
      <c r="L397" s="94"/>
      <c r="M397" s="94"/>
      <c r="N397" s="94"/>
      <c r="O397" s="94"/>
      <c r="P397" s="98"/>
      <c r="Q397" s="98"/>
      <c r="R397" s="98"/>
      <c r="S397" s="98"/>
      <c r="T397" s="98"/>
      <c r="U397" s="98"/>
      <c r="V397" s="98"/>
      <c r="W397" s="98"/>
      <c r="X397" s="98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  <c r="AJ397" s="94"/>
    </row>
    <row r="398" spans="1:36" s="99" customFormat="1" x14ac:dyDescent="0.25">
      <c r="A398" s="100">
        <v>45322</v>
      </c>
      <c r="B398" s="51" t="s">
        <v>1041</v>
      </c>
      <c r="C398" s="65">
        <v>-209000</v>
      </c>
      <c r="D398" s="167" t="s">
        <v>26</v>
      </c>
      <c r="E398" s="94"/>
      <c r="F398" s="94">
        <f>C398</f>
        <v>-209000</v>
      </c>
      <c r="G398" s="94"/>
      <c r="H398" s="94"/>
      <c r="I398" s="94"/>
      <c r="J398" s="94"/>
      <c r="K398" s="94"/>
      <c r="L398" s="94"/>
      <c r="M398" s="94"/>
      <c r="N398" s="94"/>
      <c r="O398" s="94"/>
      <c r="P398" s="98"/>
      <c r="Q398" s="98"/>
      <c r="R398" s="98"/>
      <c r="S398" s="98"/>
      <c r="T398" s="98"/>
      <c r="U398" s="98"/>
      <c r="V398" s="98"/>
      <c r="W398" s="98"/>
      <c r="X398" s="98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</row>
    <row r="399" spans="1:36" s="99" customFormat="1" x14ac:dyDescent="0.25">
      <c r="A399" s="100">
        <v>45322</v>
      </c>
      <c r="B399" s="51" t="s">
        <v>527</v>
      </c>
      <c r="C399" s="65">
        <v>-100000</v>
      </c>
      <c r="D399" s="167" t="s">
        <v>33</v>
      </c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8"/>
      <c r="Q399" s="98"/>
      <c r="R399" s="98"/>
      <c r="S399" s="98"/>
      <c r="T399" s="98"/>
      <c r="U399" s="98"/>
      <c r="V399" s="98"/>
      <c r="W399" s="98"/>
      <c r="X399" s="98"/>
      <c r="Y399" s="94"/>
      <c r="Z399" s="94"/>
      <c r="AA399" s="94"/>
      <c r="AB399" s="94"/>
      <c r="AC399" s="94"/>
      <c r="AD399" s="94"/>
      <c r="AE399" s="94"/>
      <c r="AF399" s="94"/>
      <c r="AG399" s="94">
        <f>C399</f>
        <v>-100000</v>
      </c>
      <c r="AH399" s="94"/>
      <c r="AI399" s="94"/>
      <c r="AJ399" s="94"/>
    </row>
    <row r="400" spans="1:36" s="99" customFormat="1" x14ac:dyDescent="0.25">
      <c r="A400" s="100">
        <v>45322</v>
      </c>
      <c r="B400" s="51" t="s">
        <v>1044</v>
      </c>
      <c r="C400" s="65">
        <v>-61500</v>
      </c>
      <c r="D400" s="167" t="s">
        <v>35</v>
      </c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8"/>
      <c r="Q400" s="98"/>
      <c r="R400" s="98"/>
      <c r="S400" s="98"/>
      <c r="T400" s="98"/>
      <c r="U400" s="98"/>
      <c r="V400" s="98"/>
      <c r="W400" s="98"/>
      <c r="X400" s="98"/>
      <c r="Y400" s="94"/>
      <c r="Z400" s="94"/>
      <c r="AA400" s="94"/>
      <c r="AB400" s="94"/>
      <c r="AC400" s="94"/>
      <c r="AD400" s="94"/>
      <c r="AE400" s="94"/>
      <c r="AF400" s="94"/>
      <c r="AG400" s="94"/>
      <c r="AH400" s="94">
        <f>C400</f>
        <v>-61500</v>
      </c>
      <c r="AI400" s="94"/>
      <c r="AJ400" s="94"/>
    </row>
    <row r="401" spans="1:36" s="99" customFormat="1" ht="30" x14ac:dyDescent="0.25">
      <c r="A401" s="100">
        <v>45322</v>
      </c>
      <c r="B401" s="185" t="s">
        <v>1045</v>
      </c>
      <c r="C401" s="65">
        <v>-59000</v>
      </c>
      <c r="D401" s="167" t="s">
        <v>222</v>
      </c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8"/>
      <c r="Q401" s="98"/>
      <c r="R401" s="98"/>
      <c r="S401" s="98"/>
      <c r="T401" s="98"/>
      <c r="U401" s="98">
        <f>C401</f>
        <v>-59000</v>
      </c>
      <c r="V401" s="98"/>
      <c r="W401" s="98"/>
      <c r="X401" s="98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  <c r="AJ401" s="94"/>
    </row>
    <row r="402" spans="1:36" s="99" customFormat="1" x14ac:dyDescent="0.25">
      <c r="A402" s="100">
        <v>45322</v>
      </c>
      <c r="B402" s="51" t="s">
        <v>591</v>
      </c>
      <c r="C402" s="65">
        <v>-82700</v>
      </c>
      <c r="D402" s="167" t="s">
        <v>259</v>
      </c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8"/>
      <c r="Q402" s="98"/>
      <c r="R402" s="98"/>
      <c r="S402" s="98"/>
      <c r="T402" s="98"/>
      <c r="U402" s="98"/>
      <c r="V402" s="98"/>
      <c r="W402" s="98"/>
      <c r="X402" s="98"/>
      <c r="Y402" s="94"/>
      <c r="Z402" s="94"/>
      <c r="AA402" s="94"/>
      <c r="AB402" s="94"/>
      <c r="AC402" s="94"/>
      <c r="AD402" s="94"/>
      <c r="AE402" s="94">
        <f>C402</f>
        <v>-82700</v>
      </c>
      <c r="AF402" s="94"/>
      <c r="AG402" s="94"/>
      <c r="AH402" s="94"/>
      <c r="AI402" s="94"/>
      <c r="AJ402" s="94"/>
    </row>
    <row r="403" spans="1:36" s="99" customFormat="1" x14ac:dyDescent="0.25">
      <c r="A403" s="100">
        <v>45322</v>
      </c>
      <c r="B403" s="51" t="s">
        <v>1046</v>
      </c>
      <c r="C403" s="65">
        <v>-810000</v>
      </c>
      <c r="D403" s="167" t="s">
        <v>1051</v>
      </c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8"/>
      <c r="Q403" s="98"/>
      <c r="R403" s="98"/>
      <c r="S403" s="98"/>
      <c r="T403" s="98"/>
      <c r="U403" s="98"/>
      <c r="V403" s="98"/>
      <c r="W403" s="98"/>
      <c r="X403" s="98"/>
      <c r="Y403" s="94"/>
      <c r="Z403" s="94"/>
      <c r="AA403" s="94"/>
      <c r="AB403" s="94">
        <f>C403</f>
        <v>-810000</v>
      </c>
      <c r="AC403" s="94"/>
      <c r="AD403" s="94"/>
      <c r="AE403" s="94"/>
      <c r="AF403" s="94"/>
      <c r="AG403" s="94"/>
      <c r="AH403" s="94"/>
      <c r="AI403" s="94"/>
      <c r="AJ403" s="94"/>
    </row>
    <row r="404" spans="1:36" s="99" customFormat="1" x14ac:dyDescent="0.25">
      <c r="A404" s="100">
        <v>45322</v>
      </c>
      <c r="B404" s="51" t="s">
        <v>1047</v>
      </c>
      <c r="C404" s="65">
        <v>-75000</v>
      </c>
      <c r="D404" s="167" t="s">
        <v>28</v>
      </c>
      <c r="E404" s="94"/>
      <c r="F404" s="94"/>
      <c r="G404" s="94"/>
      <c r="H404" s="94">
        <f>C404</f>
        <v>-75000</v>
      </c>
      <c r="I404" s="94"/>
      <c r="J404" s="94"/>
      <c r="K404" s="94"/>
      <c r="L404" s="94"/>
      <c r="M404" s="94"/>
      <c r="N404" s="94"/>
      <c r="O404" s="94"/>
      <c r="P404" s="98"/>
      <c r="Q404" s="98"/>
      <c r="R404" s="98"/>
      <c r="S404" s="98"/>
      <c r="T404" s="98"/>
      <c r="U404" s="98"/>
      <c r="V404" s="98"/>
      <c r="W404" s="98"/>
      <c r="X404" s="98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  <c r="AJ404" s="94"/>
    </row>
    <row r="405" spans="1:36" s="99" customFormat="1" x14ac:dyDescent="0.25">
      <c r="A405" s="100">
        <v>45322</v>
      </c>
      <c r="B405" s="51" t="s">
        <v>461</v>
      </c>
      <c r="C405" s="65">
        <v>-1812000</v>
      </c>
      <c r="D405" s="167" t="s">
        <v>26</v>
      </c>
      <c r="E405" s="94"/>
      <c r="F405" s="94">
        <f>C405</f>
        <v>-1812000</v>
      </c>
      <c r="G405" s="94"/>
      <c r="H405" s="94"/>
      <c r="I405" s="94"/>
      <c r="J405" s="94"/>
      <c r="K405" s="94"/>
      <c r="L405" s="94"/>
      <c r="M405" s="94"/>
      <c r="N405" s="94"/>
      <c r="O405" s="94"/>
      <c r="P405" s="98"/>
      <c r="Q405" s="98"/>
      <c r="R405" s="98"/>
      <c r="S405" s="98"/>
      <c r="T405" s="98"/>
      <c r="U405" s="98"/>
      <c r="V405" s="98"/>
      <c r="W405" s="98"/>
      <c r="X405" s="98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  <c r="AJ405" s="94"/>
    </row>
    <row r="406" spans="1:36" s="99" customFormat="1" x14ac:dyDescent="0.25">
      <c r="A406" s="100">
        <v>45322</v>
      </c>
      <c r="B406" s="51" t="s">
        <v>1048</v>
      </c>
      <c r="C406" s="65">
        <v>-65000</v>
      </c>
      <c r="D406" s="167" t="s">
        <v>25</v>
      </c>
      <c r="E406" s="94">
        <f>C406</f>
        <v>-65000</v>
      </c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8"/>
      <c r="Q406" s="98"/>
      <c r="R406" s="98"/>
      <c r="S406" s="98"/>
      <c r="T406" s="98"/>
      <c r="U406" s="98"/>
      <c r="V406" s="98"/>
      <c r="W406" s="98"/>
      <c r="X406" s="98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  <c r="AJ406" s="94"/>
    </row>
    <row r="407" spans="1:36" s="99" customFormat="1" x14ac:dyDescent="0.25">
      <c r="A407" s="100"/>
      <c r="B407" s="51"/>
      <c r="C407" s="104"/>
      <c r="D407" s="167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8"/>
      <c r="Q407" s="98"/>
      <c r="R407" s="98"/>
      <c r="S407" s="98"/>
      <c r="T407" s="98"/>
      <c r="U407" s="98"/>
      <c r="V407" s="98"/>
      <c r="W407" s="98"/>
      <c r="X407" s="98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  <c r="AJ407" s="94"/>
    </row>
    <row r="408" spans="1:36" x14ac:dyDescent="0.25">
      <c r="A408" s="15" t="s">
        <v>96</v>
      </c>
      <c r="B408" s="15"/>
      <c r="C408" s="107">
        <f>SUM(C2:C407)</f>
        <v>-374667821</v>
      </c>
      <c r="D408" s="42"/>
      <c r="E408" s="105">
        <f t="shared" ref="E408" si="0">SUM(E2:E407)</f>
        <v>-6116157</v>
      </c>
      <c r="F408" s="105">
        <f t="shared" ref="F408" si="1">SUM(F2:F407)</f>
        <v>-85252900</v>
      </c>
      <c r="G408" s="105">
        <f t="shared" ref="G408" si="2">SUM(G2:G407)</f>
        <v>-5390550</v>
      </c>
      <c r="H408" s="105">
        <f t="shared" ref="H408" si="3">SUM(H2:H407)</f>
        <v>-13949000</v>
      </c>
      <c r="I408" s="105">
        <f t="shared" ref="I408" si="4">SUM(I2:I407)</f>
        <v>-5826800</v>
      </c>
      <c r="J408" s="105">
        <f t="shared" ref="J408" si="5">SUM(J2:J407)</f>
        <v>-278800</v>
      </c>
      <c r="K408" s="105">
        <f t="shared" ref="K408" si="6">SUM(K2:K407)</f>
        <v>-60000</v>
      </c>
      <c r="L408" s="105">
        <f t="shared" ref="L408" si="7">SUM(L2:L407)</f>
        <v>-432000</v>
      </c>
      <c r="M408" s="105">
        <f t="shared" ref="M408" si="8">SUM(M2:M407)</f>
        <v>0</v>
      </c>
      <c r="N408" s="105">
        <f t="shared" ref="N408" si="9">SUM(N2:N407)</f>
        <v>-275734</v>
      </c>
      <c r="O408" s="105">
        <f t="shared" ref="O408" si="10">SUM(O2:O407)</f>
        <v>-13492500</v>
      </c>
      <c r="P408" s="105">
        <f t="shared" ref="P408" si="11">SUM(P2:P407)</f>
        <v>-1014267</v>
      </c>
      <c r="Q408" s="105">
        <f t="shared" ref="Q408" si="12">SUM(Q2:Q407)</f>
        <v>-39544610</v>
      </c>
      <c r="R408" s="105">
        <f t="shared" ref="R408" si="13">SUM(R2:R407)</f>
        <v>-568600</v>
      </c>
      <c r="S408" s="105">
        <f t="shared" ref="S408" si="14">SUM(S2:S407)</f>
        <v>0</v>
      </c>
      <c r="T408" s="105">
        <f t="shared" ref="T408" si="15">SUM(T2:T407)</f>
        <v>-61166</v>
      </c>
      <c r="U408" s="105">
        <f t="shared" ref="U408" si="16">SUM(U2:U407)</f>
        <v>-59000</v>
      </c>
      <c r="V408" s="105">
        <f t="shared" ref="V408" si="17">SUM(V2:V407)</f>
        <v>-7800000</v>
      </c>
      <c r="W408" s="105">
        <f t="shared" ref="W408" si="18">SUM(W2:W407)</f>
        <v>-1280000</v>
      </c>
      <c r="X408" s="105">
        <f t="shared" ref="X408" si="19">SUM(X2:X407)</f>
        <v>-1497800</v>
      </c>
      <c r="Y408" s="105">
        <f t="shared" ref="Y408" si="20">SUM(Y2:Y407)</f>
        <v>-2085503</v>
      </c>
      <c r="Z408" s="105">
        <f t="shared" ref="Z408" si="21">SUM(Z2:Z407)</f>
        <v>-383000</v>
      </c>
      <c r="AA408" s="105">
        <f t="shared" ref="AA408" si="22">SUM(AA2:AA407)</f>
        <v>-1750000</v>
      </c>
      <c r="AB408" s="105">
        <f t="shared" ref="AB408" si="23">SUM(AB2:AB407)</f>
        <v>-21181830</v>
      </c>
      <c r="AC408" s="105">
        <f t="shared" ref="AC408" si="24">SUM(AC2:AC407)</f>
        <v>-9179404</v>
      </c>
      <c r="AD408" s="105">
        <f t="shared" ref="AD408" si="25">SUM(AD2:AD407)</f>
        <v>-36244000</v>
      </c>
      <c r="AE408" s="105">
        <f t="shared" ref="AE408" si="26">SUM(AE2:AE407)</f>
        <v>-116553700</v>
      </c>
      <c r="AF408" s="105">
        <f t="shared" ref="AF408" si="27">SUM(AF2:AF407)</f>
        <v>-3800000</v>
      </c>
      <c r="AG408" s="105">
        <f t="shared" ref="AG408" si="28">SUM(AG2:AG407)</f>
        <v>-300000</v>
      </c>
      <c r="AH408" s="105">
        <f t="shared" ref="AH408" si="29">SUM(AH2:AH407)</f>
        <v>-290500</v>
      </c>
      <c r="AI408" s="105">
        <f t="shared" ref="AI408" si="30">SUM(AI2:AI407)</f>
        <v>0</v>
      </c>
      <c r="AJ408" s="105">
        <f t="shared" ref="AJ408" si="31">SUM(AJ2:AJ407)</f>
        <v>0</v>
      </c>
    </row>
    <row r="409" spans="1:36" x14ac:dyDescent="0.25">
      <c r="Q409" s="19"/>
    </row>
    <row r="410" spans="1:36" x14ac:dyDescent="0.25">
      <c r="C410" s="108">
        <f>SUM(E408:AJ408)</f>
        <v>-374667821</v>
      </c>
    </row>
    <row r="412" spans="1:36" x14ac:dyDescent="0.25">
      <c r="C412" s="42" t="s">
        <v>231</v>
      </c>
      <c r="D412" s="50">
        <f>E4+E5+E6</f>
        <v>-3811157</v>
      </c>
      <c r="F412" s="374" t="s">
        <v>167</v>
      </c>
      <c r="G412" s="374"/>
    </row>
    <row r="413" spans="1:36" x14ac:dyDescent="0.25">
      <c r="C413" s="69" t="s">
        <v>286</v>
      </c>
      <c r="D413" s="82">
        <f>E408-D412-D414-D415</f>
        <v>-2305000</v>
      </c>
      <c r="F413" s="42"/>
      <c r="G413" s="50"/>
    </row>
    <row r="414" spans="1:36" x14ac:dyDescent="0.25">
      <c r="C414" s="42" t="s">
        <v>287</v>
      </c>
      <c r="D414" s="50"/>
      <c r="F414" s="42"/>
      <c r="G414" s="50"/>
    </row>
    <row r="415" spans="1:36" x14ac:dyDescent="0.25">
      <c r="C415" s="69" t="s">
        <v>288</v>
      </c>
      <c r="D415" s="82"/>
      <c r="F415" s="42"/>
      <c r="G415" s="15"/>
    </row>
    <row r="416" spans="1:36" x14ac:dyDescent="0.25">
      <c r="C416" s="42"/>
      <c r="D416" s="50"/>
      <c r="F416" s="42"/>
      <c r="G416" s="15"/>
    </row>
    <row r="417" spans="2:7" x14ac:dyDescent="0.25">
      <c r="C417" s="105" t="s">
        <v>96</v>
      </c>
      <c r="D417" s="106">
        <f>SUM(D412+D413+D414+D415+D416)</f>
        <v>-6116157</v>
      </c>
      <c r="F417" s="42"/>
      <c r="G417" s="15"/>
    </row>
    <row r="418" spans="2:7" x14ac:dyDescent="0.25">
      <c r="D418" s="38"/>
      <c r="F418" s="42"/>
      <c r="G418" s="15"/>
    </row>
    <row r="419" spans="2:7" x14ac:dyDescent="0.25">
      <c r="D419" s="38"/>
      <c r="F419" s="141" t="s">
        <v>96</v>
      </c>
      <c r="G419" s="142">
        <f>SUM(G413:G418)</f>
        <v>0</v>
      </c>
    </row>
    <row r="420" spans="2:7" x14ac:dyDescent="0.25">
      <c r="C420"/>
    </row>
    <row r="421" spans="2:7" x14ac:dyDescent="0.25">
      <c r="B421" s="19">
        <f>Cashflow!K575-KK!C408</f>
        <v>0</v>
      </c>
      <c r="C421"/>
    </row>
  </sheetData>
  <mergeCells count="1">
    <mergeCell ref="F412:G4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80" zoomScaleNormal="80" workbookViewId="0">
      <selection activeCell="I11" sqref="I11"/>
    </sheetView>
  </sheetViews>
  <sheetFormatPr defaultRowHeight="15" x14ac:dyDescent="0.25"/>
  <cols>
    <col min="2" max="2" width="33" bestFit="1" customWidth="1"/>
    <col min="3" max="3" width="19.140625" customWidth="1"/>
    <col min="4" max="4" width="14.28515625" style="21" bestFit="1" customWidth="1"/>
    <col min="6" max="6" width="9.140625" style="61"/>
  </cols>
  <sheetData>
    <row r="1" spans="1:4" ht="18.75" customHeight="1" x14ac:dyDescent="0.25">
      <c r="A1" s="375" t="s">
        <v>290</v>
      </c>
      <c r="B1" s="375"/>
      <c r="C1" s="375"/>
      <c r="D1" s="375"/>
    </row>
    <row r="2" spans="1:4" ht="15" customHeight="1" x14ac:dyDescent="0.25">
      <c r="A2" s="196" t="s">
        <v>4</v>
      </c>
      <c r="B2" s="196" t="s">
        <v>5</v>
      </c>
      <c r="C2" s="196" t="s">
        <v>6</v>
      </c>
      <c r="D2" s="196" t="s">
        <v>7</v>
      </c>
    </row>
    <row r="3" spans="1:4" x14ac:dyDescent="0.25">
      <c r="A3" s="7" t="s">
        <v>8</v>
      </c>
      <c r="B3" s="8" t="s">
        <v>289</v>
      </c>
      <c r="C3" s="84">
        <f>Cashflow!D1</f>
        <v>28767081</v>
      </c>
      <c r="D3" s="56"/>
    </row>
    <row r="4" spans="1:4" x14ac:dyDescent="0.25">
      <c r="A4" s="7" t="s">
        <v>9</v>
      </c>
      <c r="B4" s="8" t="s">
        <v>10</v>
      </c>
      <c r="C4" s="85"/>
      <c r="D4" s="338">
        <f>Cashflow!C589</f>
        <v>58000000</v>
      </c>
    </row>
    <row r="5" spans="1:4" x14ac:dyDescent="0.25">
      <c r="A5" s="124"/>
      <c r="B5" s="9" t="s">
        <v>11</v>
      </c>
      <c r="C5" s="86">
        <f>Cashflow!D587</f>
        <v>90000000</v>
      </c>
      <c r="D5" s="339"/>
    </row>
    <row r="6" spans="1:4" x14ac:dyDescent="0.25">
      <c r="A6" s="125"/>
      <c r="B6" s="9" t="s">
        <v>469</v>
      </c>
      <c r="C6" s="86">
        <f>Cashflow!G587</f>
        <v>0</v>
      </c>
      <c r="D6" s="339"/>
    </row>
    <row r="7" spans="1:4" x14ac:dyDescent="0.25">
      <c r="A7" s="125"/>
      <c r="B7" s="9" t="s">
        <v>206</v>
      </c>
      <c r="C7" s="86">
        <f>Cashflow!E587</f>
        <v>-30000000</v>
      </c>
      <c r="D7" s="339"/>
    </row>
    <row r="8" spans="1:4" x14ac:dyDescent="0.25">
      <c r="A8" s="125"/>
      <c r="B8" s="9" t="s">
        <v>1327</v>
      </c>
      <c r="C8" s="86">
        <f>Cashflow!H587</f>
        <v>-2000000</v>
      </c>
      <c r="D8" s="339"/>
    </row>
    <row r="9" spans="1:4" x14ac:dyDescent="0.25">
      <c r="A9" s="125"/>
      <c r="B9" s="9" t="s">
        <v>118</v>
      </c>
      <c r="C9" s="86">
        <f>Cashflow!F587</f>
        <v>0</v>
      </c>
      <c r="D9" s="339"/>
    </row>
    <row r="10" spans="1:4" x14ac:dyDescent="0.25">
      <c r="A10" s="201"/>
      <c r="B10" s="9" t="s">
        <v>12</v>
      </c>
      <c r="C10" s="86"/>
      <c r="D10" s="340"/>
    </row>
    <row r="11" spans="1:4" x14ac:dyDescent="0.25">
      <c r="A11" s="10"/>
      <c r="B11" s="11"/>
      <c r="C11" s="87"/>
      <c r="D11" s="11"/>
    </row>
    <row r="12" spans="1:4" x14ac:dyDescent="0.25">
      <c r="A12" s="18" t="s">
        <v>14</v>
      </c>
      <c r="B12" s="12" t="s">
        <v>15</v>
      </c>
      <c r="C12" s="88"/>
      <c r="D12" s="13"/>
    </row>
    <row r="13" spans="1:4" x14ac:dyDescent="0.25">
      <c r="A13" s="14"/>
      <c r="B13" s="15" t="s">
        <v>16</v>
      </c>
      <c r="C13" s="86">
        <f>Invoices!G49</f>
        <v>247613000</v>
      </c>
      <c r="D13" s="376">
        <f>SUM(C13:C22)</f>
        <v>304879000</v>
      </c>
    </row>
    <row r="14" spans="1:4" x14ac:dyDescent="0.25">
      <c r="A14" s="14"/>
      <c r="B14" s="15" t="s">
        <v>17</v>
      </c>
      <c r="C14" s="89">
        <f>Bills!J28</f>
        <v>2140000</v>
      </c>
      <c r="D14" s="377"/>
    </row>
    <row r="15" spans="1:4" x14ac:dyDescent="0.25">
      <c r="A15" s="14"/>
      <c r="B15" s="15" t="s">
        <v>165</v>
      </c>
      <c r="C15" s="89">
        <f>Kuitansi!E166</f>
        <v>460000</v>
      </c>
      <c r="D15" s="377"/>
    </row>
    <row r="16" spans="1:4" x14ac:dyDescent="0.25">
      <c r="A16" s="14"/>
      <c r="B16" s="15" t="s">
        <v>164</v>
      </c>
      <c r="C16" s="89">
        <f>Kuitansi!E167</f>
        <v>4600000</v>
      </c>
      <c r="D16" s="377"/>
    </row>
    <row r="17" spans="1:4" x14ac:dyDescent="0.25">
      <c r="A17" s="14"/>
      <c r="B17" s="15" t="s">
        <v>163</v>
      </c>
      <c r="C17" s="89">
        <f>Kuitansi!E168</f>
        <v>47400000</v>
      </c>
      <c r="D17" s="377"/>
    </row>
    <row r="18" spans="1:4" x14ac:dyDescent="0.25">
      <c r="A18" s="14"/>
      <c r="B18" s="9" t="s">
        <v>18</v>
      </c>
      <c r="C18" s="89">
        <f>OOD!C33</f>
        <v>1930000</v>
      </c>
      <c r="D18" s="377"/>
    </row>
    <row r="19" spans="1:4" x14ac:dyDescent="0.25">
      <c r="A19" s="14"/>
      <c r="B19" s="9" t="s">
        <v>19</v>
      </c>
      <c r="C19" s="89">
        <f>OOD!M11</f>
        <v>736000</v>
      </c>
      <c r="D19" s="377"/>
    </row>
    <row r="20" spans="1:4" x14ac:dyDescent="0.25">
      <c r="A20" s="14"/>
      <c r="B20" s="9" t="s">
        <v>20</v>
      </c>
      <c r="C20" s="89">
        <f>OOD!H29</f>
        <v>0</v>
      </c>
      <c r="D20" s="377"/>
    </row>
    <row r="21" spans="1:4" x14ac:dyDescent="0.25">
      <c r="A21" s="17"/>
      <c r="B21" s="9" t="s">
        <v>21</v>
      </c>
      <c r="C21" s="89">
        <f>OOD!H26</f>
        <v>0</v>
      </c>
      <c r="D21" s="377"/>
    </row>
    <row r="22" spans="1:4" x14ac:dyDescent="0.25">
      <c r="A22" s="200"/>
      <c r="B22" s="9" t="s">
        <v>22</v>
      </c>
      <c r="C22" s="90">
        <f>OOD!H27</f>
        <v>0</v>
      </c>
      <c r="D22" s="378"/>
    </row>
    <row r="23" spans="1:4" x14ac:dyDescent="0.25">
      <c r="A23" s="17"/>
      <c r="C23" s="71"/>
      <c r="D23" s="199"/>
    </row>
    <row r="24" spans="1:4" x14ac:dyDescent="0.25">
      <c r="A24" s="18" t="s">
        <v>23</v>
      </c>
      <c r="B24" s="12" t="s">
        <v>24</v>
      </c>
      <c r="C24" s="91"/>
      <c r="D24" s="13"/>
    </row>
    <row r="25" spans="1:4" x14ac:dyDescent="0.25">
      <c r="A25" s="17"/>
      <c r="B25" s="15" t="s">
        <v>25</v>
      </c>
      <c r="C25" s="89">
        <f>KK!E408</f>
        <v>-6116157</v>
      </c>
      <c r="D25" s="379">
        <f>SUM(C25:C54)</f>
        <v>-374667821</v>
      </c>
    </row>
    <row r="26" spans="1:4" x14ac:dyDescent="0.25">
      <c r="A26" s="17"/>
      <c r="B26" s="15" t="s">
        <v>26</v>
      </c>
      <c r="C26" s="89">
        <f>KK!F408</f>
        <v>-85252900</v>
      </c>
      <c r="D26" s="380"/>
    </row>
    <row r="27" spans="1:4" x14ac:dyDescent="0.25">
      <c r="A27" s="17"/>
      <c r="B27" s="15" t="s">
        <v>27</v>
      </c>
      <c r="C27" s="89">
        <f>KK!G408</f>
        <v>-5390550</v>
      </c>
      <c r="D27" s="380"/>
    </row>
    <row r="28" spans="1:4" x14ac:dyDescent="0.25">
      <c r="A28" s="17"/>
      <c r="B28" s="15" t="s">
        <v>28</v>
      </c>
      <c r="C28" s="89">
        <f>KK!H408</f>
        <v>-13949000</v>
      </c>
      <c r="D28" s="380"/>
    </row>
    <row r="29" spans="1:4" x14ac:dyDescent="0.25">
      <c r="A29" s="17"/>
      <c r="B29" s="15" t="s">
        <v>29</v>
      </c>
      <c r="C29" s="89">
        <f>KK!I408</f>
        <v>-5826800</v>
      </c>
      <c r="D29" s="380"/>
    </row>
    <row r="30" spans="1:4" x14ac:dyDescent="0.25">
      <c r="A30" s="17"/>
      <c r="B30" s="15" t="s">
        <v>30</v>
      </c>
      <c r="C30" s="89">
        <f>KK!AA408</f>
        <v>-1750000</v>
      </c>
      <c r="D30" s="380"/>
    </row>
    <row r="31" spans="1:4" x14ac:dyDescent="0.25">
      <c r="A31" s="17"/>
      <c r="B31" s="15" t="s">
        <v>303</v>
      </c>
      <c r="C31" s="89">
        <f>KK!K408</f>
        <v>-60000</v>
      </c>
      <c r="D31" s="380"/>
    </row>
    <row r="32" spans="1:4" x14ac:dyDescent="0.25">
      <c r="A32" s="17"/>
      <c r="B32" s="15" t="s">
        <v>304</v>
      </c>
      <c r="C32" s="89">
        <f>KK!L408</f>
        <v>-432000</v>
      </c>
      <c r="D32" s="380"/>
    </row>
    <row r="33" spans="1:4" x14ac:dyDescent="0.25">
      <c r="A33" s="17"/>
      <c r="B33" s="15" t="s">
        <v>305</v>
      </c>
      <c r="C33" s="89">
        <f>KK!M408</f>
        <v>0</v>
      </c>
      <c r="D33" s="380"/>
    </row>
    <row r="34" spans="1:4" x14ac:dyDescent="0.25">
      <c r="A34" s="17"/>
      <c r="B34" s="15" t="s">
        <v>306</v>
      </c>
      <c r="C34" s="89">
        <f>KK!N408</f>
        <v>-275734</v>
      </c>
      <c r="D34" s="380"/>
    </row>
    <row r="35" spans="1:4" x14ac:dyDescent="0.25">
      <c r="A35" s="17"/>
      <c r="B35" s="15" t="s">
        <v>307</v>
      </c>
      <c r="C35" s="89">
        <f>KK!O408</f>
        <v>-13492500</v>
      </c>
      <c r="D35" s="380"/>
    </row>
    <row r="36" spans="1:4" x14ac:dyDescent="0.25">
      <c r="A36" s="17"/>
      <c r="B36" s="15" t="s">
        <v>308</v>
      </c>
      <c r="C36" s="89">
        <f>KK!P408</f>
        <v>-1014267</v>
      </c>
      <c r="D36" s="380"/>
    </row>
    <row r="37" spans="1:4" x14ac:dyDescent="0.25">
      <c r="A37" s="17"/>
      <c r="B37" s="15" t="s">
        <v>222</v>
      </c>
      <c r="C37" s="89">
        <f>KK!U408</f>
        <v>-59000</v>
      </c>
      <c r="D37" s="380"/>
    </row>
    <row r="38" spans="1:4" x14ac:dyDescent="0.25">
      <c r="A38" s="17"/>
      <c r="B38" s="15" t="s">
        <v>31</v>
      </c>
      <c r="C38" s="89">
        <f>KK!W408</f>
        <v>-1280000</v>
      </c>
      <c r="D38" s="380"/>
    </row>
    <row r="39" spans="1:4" x14ac:dyDescent="0.25">
      <c r="A39" s="17"/>
      <c r="B39" s="15" t="s">
        <v>121</v>
      </c>
      <c r="C39" s="89">
        <f>KK!Q408</f>
        <v>-39544610</v>
      </c>
      <c r="D39" s="380"/>
    </row>
    <row r="40" spans="1:4" x14ac:dyDescent="0.25">
      <c r="A40" s="17"/>
      <c r="B40" s="15" t="s">
        <v>122</v>
      </c>
      <c r="C40" s="89">
        <f>KK!R408</f>
        <v>-568600</v>
      </c>
      <c r="D40" s="380"/>
    </row>
    <row r="41" spans="1:4" x14ac:dyDescent="0.25">
      <c r="A41" s="17"/>
      <c r="B41" s="15" t="s">
        <v>132</v>
      </c>
      <c r="C41" s="89">
        <f>KK!T408</f>
        <v>-61166</v>
      </c>
      <c r="D41" s="380"/>
    </row>
    <row r="42" spans="1:4" x14ac:dyDescent="0.25">
      <c r="A42" s="17"/>
      <c r="B42" s="15" t="s">
        <v>301</v>
      </c>
      <c r="C42" s="89">
        <f>KK!X408</f>
        <v>-1497800</v>
      </c>
      <c r="D42" s="380"/>
    </row>
    <row r="43" spans="1:4" x14ac:dyDescent="0.25">
      <c r="A43" s="17"/>
      <c r="B43" s="15" t="s">
        <v>302</v>
      </c>
      <c r="C43" s="89">
        <f>KK!Y408</f>
        <v>-2085503</v>
      </c>
      <c r="D43" s="380"/>
    </row>
    <row r="44" spans="1:4" x14ac:dyDescent="0.25">
      <c r="A44" s="17"/>
      <c r="B44" s="15" t="s">
        <v>32</v>
      </c>
      <c r="C44" s="89">
        <f>KK!Z408</f>
        <v>-383000</v>
      </c>
      <c r="D44" s="380"/>
    </row>
    <row r="45" spans="1:4" x14ac:dyDescent="0.25">
      <c r="A45" s="17"/>
      <c r="B45" s="15" t="s">
        <v>33</v>
      </c>
      <c r="C45" s="89">
        <f>KK!AG408</f>
        <v>-300000</v>
      </c>
      <c r="D45" s="380"/>
    </row>
    <row r="46" spans="1:4" x14ac:dyDescent="0.25">
      <c r="A46" s="17"/>
      <c r="B46" s="15" t="s">
        <v>254</v>
      </c>
      <c r="C46" s="89">
        <f>KK!AF408</f>
        <v>-3800000</v>
      </c>
      <c r="D46" s="380"/>
    </row>
    <row r="47" spans="1:4" x14ac:dyDescent="0.25">
      <c r="A47" s="17"/>
      <c r="B47" s="15" t="s">
        <v>153</v>
      </c>
      <c r="C47" s="89">
        <f>KK!V408</f>
        <v>-7800000</v>
      </c>
      <c r="D47" s="380"/>
    </row>
    <row r="48" spans="1:4" x14ac:dyDescent="0.25">
      <c r="A48" s="17"/>
      <c r="B48" s="15" t="s">
        <v>155</v>
      </c>
      <c r="C48" s="89">
        <f>KK!AC408</f>
        <v>-9179404</v>
      </c>
      <c r="D48" s="380"/>
    </row>
    <row r="49" spans="1:4" x14ac:dyDescent="0.25">
      <c r="A49" s="17"/>
      <c r="B49" s="15" t="s">
        <v>255</v>
      </c>
      <c r="C49" s="89">
        <f>KK!AE408</f>
        <v>-116553700</v>
      </c>
      <c r="D49" s="380"/>
    </row>
    <row r="50" spans="1:4" x14ac:dyDescent="0.25">
      <c r="A50" s="17"/>
      <c r="B50" s="15" t="s">
        <v>154</v>
      </c>
      <c r="C50" s="89">
        <f>KK!AD408</f>
        <v>-36244000</v>
      </c>
      <c r="D50" s="380"/>
    </row>
    <row r="51" spans="1:4" x14ac:dyDescent="0.25">
      <c r="A51" s="17"/>
      <c r="B51" s="15" t="s">
        <v>156</v>
      </c>
      <c r="C51" s="89">
        <f>KK!AB408</f>
        <v>-21181830</v>
      </c>
      <c r="D51" s="380"/>
    </row>
    <row r="52" spans="1:4" x14ac:dyDescent="0.25">
      <c r="A52" s="17"/>
      <c r="B52" s="15" t="s">
        <v>34</v>
      </c>
      <c r="C52" s="89">
        <f>KK!J408</f>
        <v>-278800</v>
      </c>
      <c r="D52" s="380"/>
    </row>
    <row r="53" spans="1:4" x14ac:dyDescent="0.25">
      <c r="A53" s="17"/>
      <c r="B53" s="15" t="s">
        <v>35</v>
      </c>
      <c r="C53" s="89">
        <f>KK!AH408</f>
        <v>-290500</v>
      </c>
      <c r="D53" s="380"/>
    </row>
    <row r="54" spans="1:4" x14ac:dyDescent="0.25">
      <c r="A54" s="200"/>
      <c r="B54" s="15" t="s">
        <v>36</v>
      </c>
      <c r="C54" s="89">
        <f>KK!AI408</f>
        <v>0</v>
      </c>
      <c r="D54" s="381"/>
    </row>
    <row r="55" spans="1:4" ht="16.5" thickBot="1" x14ac:dyDescent="0.3">
      <c r="B55" s="197" t="s">
        <v>37</v>
      </c>
      <c r="C55" s="198">
        <f>SUM(C3+D4+D13)+D25</f>
        <v>16978260</v>
      </c>
      <c r="D55" s="20"/>
    </row>
    <row r="56" spans="1:4" ht="15.75" thickTop="1" x14ac:dyDescent="0.25">
      <c r="C56" s="19"/>
    </row>
    <row r="57" spans="1:4" x14ac:dyDescent="0.25">
      <c r="C57" s="22"/>
    </row>
    <row r="58" spans="1:4" x14ac:dyDescent="0.25">
      <c r="C58" s="22"/>
    </row>
    <row r="59" spans="1:4" x14ac:dyDescent="0.25">
      <c r="C59" s="22"/>
    </row>
    <row r="60" spans="1:4" x14ac:dyDescent="0.25">
      <c r="C60" s="22"/>
    </row>
    <row r="61" spans="1:4" x14ac:dyDescent="0.25">
      <c r="C61" s="22"/>
    </row>
  </sheetData>
  <mergeCells count="3">
    <mergeCell ref="A1:D1"/>
    <mergeCell ref="D13:D22"/>
    <mergeCell ref="D25:D54"/>
  </mergeCells>
  <pageMargins left="0.70866141732283472" right="0.70866141732283472" top="0.55118110236220474" bottom="0.55118110236220474" header="0.31496062992125984" footer="0.31496062992125984"/>
  <pageSetup paperSize="9" scale="94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6" workbookViewId="0">
      <selection activeCell="G33" sqref="G33"/>
    </sheetView>
  </sheetViews>
  <sheetFormatPr defaultRowHeight="15" x14ac:dyDescent="0.25"/>
  <cols>
    <col min="1" max="1" width="3" bestFit="1" customWidth="1"/>
    <col min="2" max="2" width="10.140625" bestFit="1" customWidth="1"/>
    <col min="3" max="3" width="11.140625" style="32" bestFit="1" customWidth="1"/>
    <col min="4" max="4" width="4" customWidth="1"/>
    <col min="5" max="5" width="3" bestFit="1" customWidth="1"/>
    <col min="6" max="6" width="9.7109375" bestFit="1" customWidth="1"/>
    <col min="7" max="7" width="55.85546875" customWidth="1"/>
    <col min="8" max="8" width="12.85546875" style="32" bestFit="1" customWidth="1"/>
    <col min="9" max="9" width="4.85546875" customWidth="1"/>
    <col min="10" max="10" width="3.28515625" customWidth="1"/>
    <col min="11" max="11" width="9.85546875" bestFit="1" customWidth="1"/>
    <col min="12" max="12" width="38.5703125" bestFit="1" customWidth="1"/>
    <col min="13" max="13" width="13.7109375" customWidth="1"/>
    <col min="14" max="14" width="8.85546875" customWidth="1"/>
    <col min="15" max="15" width="5.85546875" customWidth="1"/>
    <col min="18" max="18" width="5.85546875" customWidth="1"/>
  </cols>
  <sheetData>
    <row r="1" spans="1:13" x14ac:dyDescent="0.25">
      <c r="A1" s="387" t="s">
        <v>161</v>
      </c>
      <c r="B1" s="388"/>
      <c r="C1" s="389"/>
      <c r="D1" s="26"/>
      <c r="E1" s="387" t="s">
        <v>162</v>
      </c>
      <c r="F1" s="388"/>
      <c r="G1" s="388"/>
      <c r="H1" s="390"/>
      <c r="J1" s="385" t="s">
        <v>142</v>
      </c>
      <c r="K1" s="385"/>
      <c r="L1" s="385"/>
      <c r="M1" s="385"/>
    </row>
    <row r="2" spans="1:13" x14ac:dyDescent="0.25">
      <c r="A2" s="47" t="s">
        <v>8</v>
      </c>
      <c r="B2" s="100">
        <v>45292</v>
      </c>
      <c r="C2" s="121">
        <v>50000</v>
      </c>
      <c r="E2" s="47" t="s">
        <v>8</v>
      </c>
      <c r="F2" s="100"/>
      <c r="G2" s="51"/>
      <c r="H2" s="65"/>
      <c r="J2" s="15">
        <v>1</v>
      </c>
      <c r="K2" s="100">
        <v>45297</v>
      </c>
      <c r="L2" s="51" t="s">
        <v>1245</v>
      </c>
      <c r="M2" s="104">
        <v>50000</v>
      </c>
    </row>
    <row r="3" spans="1:13" x14ac:dyDescent="0.25">
      <c r="A3" s="47" t="s">
        <v>9</v>
      </c>
      <c r="B3" s="100">
        <v>45293</v>
      </c>
      <c r="C3" s="121">
        <v>100000</v>
      </c>
      <c r="E3" s="47" t="s">
        <v>9</v>
      </c>
      <c r="F3" s="100"/>
      <c r="G3" s="51"/>
      <c r="H3" s="104"/>
      <c r="J3" s="15">
        <v>2</v>
      </c>
      <c r="K3" s="100">
        <v>45305</v>
      </c>
      <c r="L3" s="51" t="s">
        <v>720</v>
      </c>
      <c r="M3" s="104">
        <v>78000</v>
      </c>
    </row>
    <row r="4" spans="1:13" x14ac:dyDescent="0.25">
      <c r="A4" s="47" t="s">
        <v>14</v>
      </c>
      <c r="B4" s="100">
        <v>45294</v>
      </c>
      <c r="C4" s="77">
        <v>0</v>
      </c>
      <c r="E4" s="47" t="s">
        <v>14</v>
      </c>
      <c r="F4" s="100"/>
      <c r="G4" s="51"/>
      <c r="H4" s="78"/>
      <c r="J4" s="15">
        <v>3</v>
      </c>
      <c r="K4" s="100">
        <v>45312</v>
      </c>
      <c r="L4" s="51" t="s">
        <v>859</v>
      </c>
      <c r="M4" s="104">
        <v>608000</v>
      </c>
    </row>
    <row r="5" spans="1:13" x14ac:dyDescent="0.25">
      <c r="A5" s="47" t="s">
        <v>23</v>
      </c>
      <c r="B5" s="100">
        <v>45295</v>
      </c>
      <c r="C5" s="77">
        <v>70000</v>
      </c>
      <c r="E5" s="47" t="s">
        <v>23</v>
      </c>
      <c r="F5" s="48"/>
      <c r="G5" s="51"/>
      <c r="H5" s="77"/>
      <c r="J5" s="15">
        <v>4</v>
      </c>
      <c r="K5" s="15"/>
      <c r="L5" s="15"/>
      <c r="M5" s="15"/>
    </row>
    <row r="6" spans="1:13" x14ac:dyDescent="0.25">
      <c r="A6" s="47" t="s">
        <v>80</v>
      </c>
      <c r="B6" s="100">
        <v>45296</v>
      </c>
      <c r="C6" s="77">
        <v>80000</v>
      </c>
      <c r="E6" s="47" t="s">
        <v>80</v>
      </c>
      <c r="F6" s="62"/>
      <c r="G6" s="79"/>
      <c r="H6" s="77"/>
      <c r="J6" s="15">
        <v>5</v>
      </c>
      <c r="K6" s="100"/>
      <c r="L6" s="51"/>
      <c r="M6" s="104"/>
    </row>
    <row r="7" spans="1:13" x14ac:dyDescent="0.25">
      <c r="A7" s="47" t="s">
        <v>81</v>
      </c>
      <c r="B7" s="100">
        <v>45297</v>
      </c>
      <c r="C7" s="121">
        <v>30000</v>
      </c>
      <c r="E7" s="47" t="s">
        <v>81</v>
      </c>
      <c r="F7" s="48"/>
      <c r="G7" s="51"/>
      <c r="H7" s="66"/>
      <c r="J7" s="15">
        <v>6</v>
      </c>
      <c r="K7" s="100"/>
      <c r="L7" s="51"/>
      <c r="M7" s="104"/>
    </row>
    <row r="8" spans="1:13" ht="15.75" customHeight="1" x14ac:dyDescent="0.25">
      <c r="A8" s="47" t="s">
        <v>82</v>
      </c>
      <c r="B8" s="100">
        <v>45298</v>
      </c>
      <c r="C8" s="121">
        <v>50000</v>
      </c>
      <c r="E8" s="47" t="s">
        <v>82</v>
      </c>
      <c r="F8" s="48"/>
      <c r="G8" s="70"/>
      <c r="H8" s="66"/>
      <c r="J8" s="15">
        <v>7</v>
      </c>
      <c r="K8" s="15"/>
      <c r="L8" s="15"/>
      <c r="M8" s="16"/>
    </row>
    <row r="9" spans="1:13" x14ac:dyDescent="0.25">
      <c r="A9" s="47" t="s">
        <v>83</v>
      </c>
      <c r="B9" s="100">
        <v>45299</v>
      </c>
      <c r="C9" s="77">
        <v>0</v>
      </c>
      <c r="E9" s="47" t="s">
        <v>83</v>
      </c>
      <c r="F9" s="48"/>
      <c r="G9" s="51"/>
      <c r="H9" s="66"/>
      <c r="J9" s="15">
        <v>8</v>
      </c>
      <c r="K9" s="15"/>
      <c r="L9" s="15"/>
      <c r="M9" s="16"/>
    </row>
    <row r="10" spans="1:13" x14ac:dyDescent="0.25">
      <c r="A10" s="47" t="s">
        <v>84</v>
      </c>
      <c r="B10" s="100">
        <v>45300</v>
      </c>
      <c r="C10" s="121">
        <v>60000</v>
      </c>
      <c r="E10" s="47" t="s">
        <v>84</v>
      </c>
      <c r="F10" s="15"/>
      <c r="G10" s="15"/>
      <c r="H10" s="16"/>
      <c r="J10" s="15">
        <v>9</v>
      </c>
      <c r="K10" s="15"/>
      <c r="L10" s="15"/>
      <c r="M10" s="16"/>
    </row>
    <row r="11" spans="1:13" x14ac:dyDescent="0.25">
      <c r="A11" s="47" t="s">
        <v>85</v>
      </c>
      <c r="B11" s="100">
        <v>45301</v>
      </c>
      <c r="C11" s="121">
        <v>0</v>
      </c>
      <c r="E11" s="386" t="s">
        <v>96</v>
      </c>
      <c r="F11" s="386"/>
      <c r="G11" s="386"/>
      <c r="H11" s="16">
        <f>SUM(H2:H10)</f>
        <v>0</v>
      </c>
      <c r="J11" s="391" t="s">
        <v>96</v>
      </c>
      <c r="K11" s="392"/>
      <c r="L11" s="393"/>
      <c r="M11" s="16">
        <f>SUM(M2:M10)</f>
        <v>736000</v>
      </c>
    </row>
    <row r="12" spans="1:13" x14ac:dyDescent="0.25">
      <c r="A12" s="47" t="s">
        <v>86</v>
      </c>
      <c r="B12" s="100">
        <v>45302</v>
      </c>
      <c r="C12" s="16">
        <v>0</v>
      </c>
    </row>
    <row r="13" spans="1:13" x14ac:dyDescent="0.25">
      <c r="A13" s="47" t="s">
        <v>87</v>
      </c>
      <c r="B13" s="100">
        <v>45303</v>
      </c>
      <c r="C13" s="16">
        <f>210000+50000</f>
        <v>260000</v>
      </c>
      <c r="E13" s="382" t="s">
        <v>143</v>
      </c>
      <c r="F13" s="383"/>
      <c r="G13" s="383"/>
      <c r="H13" s="384"/>
      <c r="J13" s="382" t="s">
        <v>141</v>
      </c>
      <c r="K13" s="383"/>
      <c r="L13" s="383"/>
      <c r="M13" s="384"/>
    </row>
    <row r="14" spans="1:13" x14ac:dyDescent="0.25">
      <c r="A14" s="47" t="s">
        <v>88</v>
      </c>
      <c r="B14" s="100">
        <v>45304</v>
      </c>
      <c r="C14" s="16">
        <v>230000</v>
      </c>
      <c r="E14" s="15">
        <v>1</v>
      </c>
      <c r="F14" s="100"/>
      <c r="G14" s="51"/>
      <c r="H14" s="78"/>
      <c r="J14" s="15">
        <v>1</v>
      </c>
      <c r="K14" s="100"/>
      <c r="L14" s="51"/>
      <c r="M14" s="78"/>
    </row>
    <row r="15" spans="1:13" x14ac:dyDescent="0.25">
      <c r="A15" s="47" t="s">
        <v>89</v>
      </c>
      <c r="B15" s="100">
        <v>45305</v>
      </c>
      <c r="C15" s="16">
        <v>120000</v>
      </c>
      <c r="E15" s="15">
        <v>2</v>
      </c>
      <c r="F15" s="15"/>
      <c r="G15" s="15"/>
      <c r="H15" s="49"/>
      <c r="J15" s="15">
        <v>2</v>
      </c>
      <c r="K15" s="15"/>
      <c r="L15" s="15"/>
      <c r="M15" s="15"/>
    </row>
    <row r="16" spans="1:13" x14ac:dyDescent="0.25">
      <c r="A16" s="47" t="s">
        <v>90</v>
      </c>
      <c r="B16" s="100">
        <v>45306</v>
      </c>
      <c r="C16" s="16">
        <v>0</v>
      </c>
      <c r="E16" s="15">
        <v>3</v>
      </c>
      <c r="F16" s="15"/>
      <c r="G16" s="15"/>
      <c r="H16" s="49"/>
      <c r="J16" s="15">
        <v>3</v>
      </c>
      <c r="K16" s="15"/>
      <c r="L16" s="15"/>
      <c r="M16" s="15"/>
    </row>
    <row r="17" spans="1:13" x14ac:dyDescent="0.25">
      <c r="A17" s="47" t="s">
        <v>91</v>
      </c>
      <c r="B17" s="100">
        <v>45307</v>
      </c>
      <c r="C17" s="16">
        <v>60000</v>
      </c>
      <c r="E17" s="15">
        <v>4</v>
      </c>
      <c r="F17" s="15"/>
      <c r="G17" s="15"/>
      <c r="H17" s="49"/>
      <c r="J17" s="15">
        <v>4</v>
      </c>
      <c r="K17" s="15"/>
      <c r="L17" s="15"/>
      <c r="M17" s="15"/>
    </row>
    <row r="18" spans="1:13" x14ac:dyDescent="0.25">
      <c r="A18" s="47" t="s">
        <v>92</v>
      </c>
      <c r="B18" s="100">
        <v>45308</v>
      </c>
      <c r="C18" s="16">
        <v>0</v>
      </c>
      <c r="E18" s="15">
        <v>5</v>
      </c>
      <c r="F18" s="15"/>
      <c r="G18" s="15"/>
      <c r="H18" s="49"/>
      <c r="J18" s="15">
        <v>5</v>
      </c>
      <c r="K18" s="15"/>
      <c r="L18" s="15"/>
      <c r="M18" s="15"/>
    </row>
    <row r="19" spans="1:13" x14ac:dyDescent="0.25">
      <c r="A19" s="47" t="s">
        <v>93</v>
      </c>
      <c r="B19" s="100">
        <v>45309</v>
      </c>
      <c r="C19" s="16">
        <v>0</v>
      </c>
      <c r="E19" s="15">
        <v>6</v>
      </c>
      <c r="F19" s="15"/>
      <c r="G19" s="15"/>
      <c r="H19" s="49"/>
      <c r="J19" s="15">
        <v>6</v>
      </c>
      <c r="K19" s="15"/>
      <c r="L19" s="15"/>
      <c r="M19" s="15"/>
    </row>
    <row r="20" spans="1:13" x14ac:dyDescent="0.25">
      <c r="A20" s="47" t="s">
        <v>94</v>
      </c>
      <c r="B20" s="100">
        <v>45310</v>
      </c>
      <c r="C20" s="16"/>
      <c r="E20" s="15">
        <v>7</v>
      </c>
      <c r="F20" s="15"/>
      <c r="G20" s="15"/>
      <c r="H20" s="49"/>
      <c r="J20" s="15">
        <v>7</v>
      </c>
      <c r="K20" s="15"/>
      <c r="L20" s="15"/>
      <c r="M20" s="15"/>
    </row>
    <row r="21" spans="1:13" x14ac:dyDescent="0.25">
      <c r="A21" s="47" t="s">
        <v>95</v>
      </c>
      <c r="B21" s="100">
        <v>45311</v>
      </c>
      <c r="C21" s="16">
        <v>130000</v>
      </c>
      <c r="E21" s="15">
        <v>8</v>
      </c>
      <c r="F21" s="15"/>
      <c r="G21" s="15"/>
      <c r="H21" s="49"/>
      <c r="J21" s="15">
        <v>8</v>
      </c>
      <c r="K21" s="15"/>
      <c r="L21" s="15"/>
      <c r="M21" s="15"/>
    </row>
    <row r="22" spans="1:13" x14ac:dyDescent="0.25">
      <c r="A22" s="47" t="s">
        <v>97</v>
      </c>
      <c r="B22" s="100">
        <v>45312</v>
      </c>
      <c r="C22" s="16">
        <v>70000</v>
      </c>
      <c r="E22" s="391" t="s">
        <v>96</v>
      </c>
      <c r="F22" s="392"/>
      <c r="G22" s="393"/>
      <c r="H22" s="49">
        <f>SUM(H14:H21)</f>
        <v>0</v>
      </c>
      <c r="J22" s="391" t="s">
        <v>96</v>
      </c>
      <c r="K22" s="392"/>
      <c r="L22" s="393"/>
      <c r="M22" s="50">
        <f>SUM(M14:M21)</f>
        <v>0</v>
      </c>
    </row>
    <row r="23" spans="1:13" x14ac:dyDescent="0.25">
      <c r="A23" s="47" t="s">
        <v>98</v>
      </c>
      <c r="B23" s="100">
        <v>45313</v>
      </c>
      <c r="C23" s="16">
        <v>40000</v>
      </c>
    </row>
    <row r="24" spans="1:13" x14ac:dyDescent="0.25">
      <c r="A24" s="47" t="s">
        <v>99</v>
      </c>
      <c r="B24" s="100">
        <v>45314</v>
      </c>
      <c r="C24" s="16">
        <v>0</v>
      </c>
      <c r="G24" s="385" t="s">
        <v>291</v>
      </c>
      <c r="H24" s="385"/>
    </row>
    <row r="25" spans="1:13" x14ac:dyDescent="0.25">
      <c r="A25" s="47" t="s">
        <v>100</v>
      </c>
      <c r="B25" s="100">
        <v>45315</v>
      </c>
      <c r="C25" s="16">
        <v>0</v>
      </c>
      <c r="G25" s="15" t="s">
        <v>41</v>
      </c>
      <c r="H25" s="16">
        <f>C33</f>
        <v>1930000</v>
      </c>
    </row>
    <row r="26" spans="1:13" x14ac:dyDescent="0.25">
      <c r="A26" s="47" t="s">
        <v>106</v>
      </c>
      <c r="B26" s="100">
        <v>45316</v>
      </c>
      <c r="C26" s="16">
        <v>0</v>
      </c>
      <c r="G26" s="15" t="s">
        <v>42</v>
      </c>
      <c r="H26" s="16">
        <f>M22</f>
        <v>0</v>
      </c>
    </row>
    <row r="27" spans="1:13" x14ac:dyDescent="0.25">
      <c r="A27" s="47" t="s">
        <v>107</v>
      </c>
      <c r="B27" s="100">
        <v>45317</v>
      </c>
      <c r="C27" s="121">
        <v>80000</v>
      </c>
      <c r="G27" s="15" t="s">
        <v>13</v>
      </c>
      <c r="H27" s="16">
        <f>H11</f>
        <v>0</v>
      </c>
    </row>
    <row r="28" spans="1:13" x14ac:dyDescent="0.25">
      <c r="A28" s="47" t="s">
        <v>108</v>
      </c>
      <c r="B28" s="100">
        <v>45318</v>
      </c>
      <c r="C28" s="121">
        <v>240000</v>
      </c>
      <c r="G28" s="15" t="s">
        <v>35</v>
      </c>
      <c r="H28" s="16">
        <f>M11</f>
        <v>736000</v>
      </c>
    </row>
    <row r="29" spans="1:13" x14ac:dyDescent="0.25">
      <c r="A29" s="47" t="s">
        <v>109</v>
      </c>
      <c r="B29" s="100">
        <v>45319</v>
      </c>
      <c r="C29" s="121">
        <v>130000</v>
      </c>
      <c r="G29" s="15" t="s">
        <v>36</v>
      </c>
      <c r="H29" s="16">
        <f>H22</f>
        <v>0</v>
      </c>
    </row>
    <row r="30" spans="1:13" x14ac:dyDescent="0.25">
      <c r="A30" s="47" t="s">
        <v>149</v>
      </c>
      <c r="B30" s="100">
        <v>45320</v>
      </c>
      <c r="C30" s="121">
        <v>0</v>
      </c>
      <c r="G30" s="53" t="s">
        <v>96</v>
      </c>
      <c r="H30" s="16">
        <f>SUM(H25:H29)</f>
        <v>2666000</v>
      </c>
    </row>
    <row r="31" spans="1:13" x14ac:dyDescent="0.25">
      <c r="A31" s="47" t="s">
        <v>150</v>
      </c>
      <c r="B31" s="100">
        <v>45321</v>
      </c>
      <c r="C31" s="121">
        <v>130000</v>
      </c>
    </row>
    <row r="32" spans="1:13" x14ac:dyDescent="0.25">
      <c r="A32" s="47" t="s">
        <v>151</v>
      </c>
      <c r="B32" s="100">
        <v>45322</v>
      </c>
      <c r="C32" s="16">
        <v>0</v>
      </c>
    </row>
    <row r="33" spans="1:3" x14ac:dyDescent="0.25">
      <c r="A33" s="386" t="s">
        <v>96</v>
      </c>
      <c r="B33" s="386"/>
      <c r="C33" s="16">
        <f>SUM(C2:C32)</f>
        <v>1930000</v>
      </c>
    </row>
    <row r="34" spans="1:3" x14ac:dyDescent="0.25">
      <c r="A34" s="30"/>
    </row>
    <row r="35" spans="1:3" x14ac:dyDescent="0.25">
      <c r="A35" s="30"/>
    </row>
    <row r="36" spans="1:3" x14ac:dyDescent="0.25">
      <c r="A36" s="30"/>
    </row>
    <row r="37" spans="1:3" x14ac:dyDescent="0.25">
      <c r="A37" s="30"/>
    </row>
    <row r="38" spans="1:3" x14ac:dyDescent="0.25">
      <c r="A38" s="30"/>
    </row>
    <row r="39" spans="1:3" x14ac:dyDescent="0.25">
      <c r="A39" s="30"/>
    </row>
  </sheetData>
  <mergeCells count="11">
    <mergeCell ref="J13:M13"/>
    <mergeCell ref="J1:M1"/>
    <mergeCell ref="E13:H13"/>
    <mergeCell ref="A33:B33"/>
    <mergeCell ref="E11:G11"/>
    <mergeCell ref="A1:C1"/>
    <mergeCell ref="E1:H1"/>
    <mergeCell ref="G24:H24"/>
    <mergeCell ref="J11:L11"/>
    <mergeCell ref="J22:L22"/>
    <mergeCell ref="E22:G2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D1" zoomScale="90" zoomScaleNormal="90" workbookViewId="0">
      <pane ySplit="1" topLeftCell="A20" activePane="bottomLeft" state="frozen"/>
      <selection activeCell="B46" sqref="B46"/>
      <selection pane="bottomLeft" activeCell="N32" sqref="N32"/>
    </sheetView>
  </sheetViews>
  <sheetFormatPr defaultColWidth="9.140625" defaultRowHeight="15.75" x14ac:dyDescent="0.25"/>
  <cols>
    <col min="1" max="1" width="6.7109375" style="30" bestFit="1" customWidth="1"/>
    <col min="2" max="2" width="10.5703125" style="30" bestFit="1" customWidth="1"/>
    <col min="3" max="3" width="63.5703125" style="216" bestFit="1" customWidth="1"/>
    <col min="4" max="4" width="11.42578125" style="57" customWidth="1"/>
    <col min="5" max="5" width="12.5703125" style="57" customWidth="1"/>
    <col min="6" max="6" width="12.140625" style="57" bestFit="1" customWidth="1"/>
    <col min="7" max="7" width="8.7109375" style="111" bestFit="1" customWidth="1"/>
    <col min="8" max="8" width="12.85546875" style="194" bestFit="1" customWidth="1"/>
    <col min="9" max="9" width="12.85546875" style="33" bestFit="1" customWidth="1"/>
    <col min="10" max="11" width="12.85546875" style="64" bestFit="1" customWidth="1"/>
    <col min="12" max="14" width="11.5703125" style="64" bestFit="1" customWidth="1"/>
    <col min="15" max="15" width="11.5703125" style="64" customWidth="1"/>
    <col min="16" max="16" width="29.7109375" style="64" customWidth="1"/>
    <col min="17" max="17" width="27" bestFit="1" customWidth="1"/>
  </cols>
  <sheetData>
    <row r="1" spans="1:16" s="21" customFormat="1" x14ac:dyDescent="0.25">
      <c r="A1" s="202" t="s">
        <v>45</v>
      </c>
      <c r="B1" s="202" t="s">
        <v>158</v>
      </c>
      <c r="C1" s="203" t="s">
        <v>79</v>
      </c>
      <c r="D1" s="204" t="s">
        <v>46</v>
      </c>
      <c r="E1" s="204" t="s">
        <v>47</v>
      </c>
      <c r="F1" s="203" t="s">
        <v>168</v>
      </c>
      <c r="G1" s="205" t="s">
        <v>139</v>
      </c>
      <c r="H1" s="206" t="s">
        <v>48</v>
      </c>
      <c r="I1" s="207" t="s">
        <v>49</v>
      </c>
      <c r="J1" s="208" t="s">
        <v>50</v>
      </c>
      <c r="K1" s="208" t="s">
        <v>51</v>
      </c>
      <c r="L1" s="208" t="s">
        <v>52</v>
      </c>
      <c r="M1" s="208" t="s">
        <v>53</v>
      </c>
      <c r="N1" s="208" t="s">
        <v>11</v>
      </c>
      <c r="O1" s="208" t="s">
        <v>175</v>
      </c>
      <c r="P1" s="207" t="s">
        <v>39</v>
      </c>
    </row>
    <row r="2" spans="1:16" x14ac:dyDescent="0.25">
      <c r="A2" s="209" t="s">
        <v>310</v>
      </c>
      <c r="B2" s="210">
        <v>45292</v>
      </c>
      <c r="C2" s="184" t="s">
        <v>482</v>
      </c>
      <c r="D2" s="210">
        <v>45292</v>
      </c>
      <c r="E2" s="210">
        <v>45293</v>
      </c>
      <c r="F2" s="211" t="s">
        <v>234</v>
      </c>
      <c r="G2" s="212">
        <v>1</v>
      </c>
      <c r="H2" s="213">
        <v>280</v>
      </c>
      <c r="I2" s="214">
        <v>280000</v>
      </c>
      <c r="J2" s="215"/>
      <c r="K2" s="215"/>
      <c r="L2" s="215"/>
      <c r="M2" s="215"/>
      <c r="N2" s="215"/>
      <c r="O2" s="215"/>
      <c r="P2" s="214" t="s">
        <v>471</v>
      </c>
    </row>
    <row r="3" spans="1:16" x14ac:dyDescent="0.25">
      <c r="A3" s="209" t="s">
        <v>309</v>
      </c>
      <c r="B3" s="210">
        <v>45293</v>
      </c>
      <c r="C3" s="184" t="s">
        <v>492</v>
      </c>
      <c r="D3" s="210">
        <v>45290</v>
      </c>
      <c r="E3" s="210">
        <v>45291</v>
      </c>
      <c r="F3" s="211" t="s">
        <v>234</v>
      </c>
      <c r="G3" s="212">
        <v>3</v>
      </c>
      <c r="H3" s="213">
        <v>294.8</v>
      </c>
      <c r="I3" s="214">
        <v>884520</v>
      </c>
      <c r="J3" s="215"/>
      <c r="K3" s="215">
        <f>I3</f>
        <v>884520</v>
      </c>
      <c r="L3" s="215"/>
      <c r="M3" s="215"/>
      <c r="N3" s="215"/>
      <c r="O3" s="215"/>
      <c r="P3" s="214"/>
    </row>
    <row r="4" spans="1:16" x14ac:dyDescent="0.25">
      <c r="A4" s="209" t="s">
        <v>311</v>
      </c>
      <c r="B4" s="210">
        <v>45296</v>
      </c>
      <c r="C4" s="51" t="s">
        <v>537</v>
      </c>
      <c r="D4" s="210">
        <v>45296</v>
      </c>
      <c r="E4" s="210">
        <v>45297</v>
      </c>
      <c r="F4" s="211" t="s">
        <v>470</v>
      </c>
      <c r="G4" s="212">
        <v>1</v>
      </c>
      <c r="H4" s="213">
        <v>415</v>
      </c>
      <c r="I4" s="214">
        <v>415000</v>
      </c>
      <c r="J4" s="215"/>
      <c r="K4" s="215"/>
      <c r="L4" s="215">
        <f>I4</f>
        <v>415000</v>
      </c>
      <c r="M4" s="215"/>
      <c r="N4" s="215"/>
      <c r="O4" s="215"/>
      <c r="P4" s="214"/>
    </row>
    <row r="5" spans="1:16" x14ac:dyDescent="0.25">
      <c r="A5" s="209" t="s">
        <v>312</v>
      </c>
      <c r="B5" s="210">
        <v>45298</v>
      </c>
      <c r="C5" s="185" t="s">
        <v>572</v>
      </c>
      <c r="D5" s="210">
        <v>45298</v>
      </c>
      <c r="E5" s="210">
        <v>45299</v>
      </c>
      <c r="F5" s="211" t="s">
        <v>234</v>
      </c>
      <c r="G5" s="212">
        <v>2</v>
      </c>
      <c r="H5" s="213">
        <v>180</v>
      </c>
      <c r="I5" s="214">
        <v>360000</v>
      </c>
      <c r="J5" s="215"/>
      <c r="K5" s="215"/>
      <c r="L5" s="215"/>
      <c r="M5" s="215"/>
      <c r="N5" s="223">
        <v>360000</v>
      </c>
      <c r="O5" s="215"/>
      <c r="P5" s="214" t="s">
        <v>586</v>
      </c>
    </row>
    <row r="6" spans="1:16" x14ac:dyDescent="0.25">
      <c r="A6" s="209" t="s">
        <v>313</v>
      </c>
      <c r="B6"/>
      <c r="C6" s="185" t="s">
        <v>573</v>
      </c>
      <c r="D6" s="210">
        <v>45298</v>
      </c>
      <c r="E6" s="210">
        <v>45299</v>
      </c>
      <c r="F6" s="211" t="s">
        <v>234</v>
      </c>
      <c r="G6" s="212">
        <v>1</v>
      </c>
      <c r="H6" s="213">
        <v>180</v>
      </c>
      <c r="I6" s="214">
        <v>180000</v>
      </c>
      <c r="J6" s="215"/>
      <c r="K6" s="215"/>
      <c r="L6" s="215"/>
      <c r="M6" s="215"/>
      <c r="N6" s="223">
        <v>180000</v>
      </c>
      <c r="O6" s="215"/>
      <c r="P6" s="214" t="s">
        <v>587</v>
      </c>
    </row>
    <row r="7" spans="1:16" x14ac:dyDescent="0.25">
      <c r="A7" s="209" t="s">
        <v>314</v>
      </c>
      <c r="B7" s="210"/>
      <c r="C7" s="185" t="s">
        <v>575</v>
      </c>
      <c r="D7" s="210">
        <v>45298</v>
      </c>
      <c r="E7" s="210">
        <v>45299</v>
      </c>
      <c r="F7" s="211" t="s">
        <v>470</v>
      </c>
      <c r="G7" s="212">
        <v>2</v>
      </c>
      <c r="H7" s="213">
        <v>230</v>
      </c>
      <c r="I7" s="214">
        <v>460000</v>
      </c>
      <c r="J7" s="215"/>
      <c r="K7" s="215"/>
      <c r="L7" s="215"/>
      <c r="M7" s="215"/>
      <c r="N7" s="223">
        <v>460000</v>
      </c>
      <c r="O7" s="215"/>
      <c r="P7" s="214" t="s">
        <v>588</v>
      </c>
    </row>
    <row r="8" spans="1:16" x14ac:dyDescent="0.25">
      <c r="A8" s="209" t="s">
        <v>315</v>
      </c>
      <c r="B8" s="210"/>
      <c r="C8" s="51" t="s">
        <v>577</v>
      </c>
      <c r="D8" s="210">
        <v>45298</v>
      </c>
      <c r="E8" s="210">
        <v>45299</v>
      </c>
      <c r="F8" s="211" t="s">
        <v>242</v>
      </c>
      <c r="G8" s="212">
        <v>1</v>
      </c>
      <c r="H8" s="213">
        <v>210</v>
      </c>
      <c r="I8" s="214">
        <v>210000</v>
      </c>
      <c r="J8" s="215">
        <v>210000</v>
      </c>
      <c r="K8" s="215"/>
      <c r="L8" s="215"/>
      <c r="M8" s="215"/>
      <c r="N8" s="215"/>
      <c r="O8" s="215"/>
      <c r="P8" s="214"/>
    </row>
    <row r="9" spans="1:16" x14ac:dyDescent="0.25">
      <c r="A9" s="209" t="s">
        <v>316</v>
      </c>
      <c r="B9" s="210">
        <v>45299</v>
      </c>
      <c r="C9" s="51" t="s">
        <v>592</v>
      </c>
      <c r="D9" s="210">
        <v>45299</v>
      </c>
      <c r="E9" s="210">
        <v>45300</v>
      </c>
      <c r="F9" s="211" t="s">
        <v>234</v>
      </c>
      <c r="G9" s="212">
        <v>2</v>
      </c>
      <c r="H9" s="213">
        <v>180</v>
      </c>
      <c r="I9" s="214">
        <v>360000</v>
      </c>
      <c r="J9" s="215"/>
      <c r="K9" s="215"/>
      <c r="L9" s="215"/>
      <c r="M9" s="215"/>
      <c r="N9" s="223">
        <f>I9</f>
        <v>360000</v>
      </c>
      <c r="O9" s="215"/>
      <c r="P9" s="214" t="s">
        <v>586</v>
      </c>
    </row>
    <row r="10" spans="1:16" x14ac:dyDescent="0.25">
      <c r="A10" s="209" t="s">
        <v>317</v>
      </c>
      <c r="B10" s="210"/>
      <c r="C10" s="51" t="s">
        <v>600</v>
      </c>
      <c r="D10" s="210">
        <v>45299</v>
      </c>
      <c r="E10" s="210">
        <v>45300</v>
      </c>
      <c r="F10" s="211" t="s">
        <v>470</v>
      </c>
      <c r="G10" s="212">
        <v>1</v>
      </c>
      <c r="H10" s="213">
        <v>230</v>
      </c>
      <c r="I10" s="214">
        <v>230000</v>
      </c>
      <c r="J10" s="215">
        <f>I10</f>
        <v>230000</v>
      </c>
      <c r="K10" s="215"/>
      <c r="L10" s="215"/>
      <c r="M10" s="215"/>
      <c r="N10" s="215"/>
      <c r="O10" s="215"/>
      <c r="P10" s="214"/>
    </row>
    <row r="11" spans="1:16" x14ac:dyDescent="0.25">
      <c r="A11" s="209" t="s">
        <v>318</v>
      </c>
      <c r="B11" s="210"/>
      <c r="C11" s="232" t="s">
        <v>610</v>
      </c>
      <c r="D11" s="210">
        <v>45299</v>
      </c>
      <c r="E11" s="210">
        <v>45300</v>
      </c>
      <c r="F11" s="211" t="s">
        <v>234</v>
      </c>
      <c r="G11" s="212">
        <v>1</v>
      </c>
      <c r="H11" s="213">
        <v>182.25</v>
      </c>
      <c r="I11" s="214">
        <v>182250</v>
      </c>
      <c r="J11" s="215"/>
      <c r="K11" s="215">
        <f>I11</f>
        <v>182250</v>
      </c>
      <c r="L11" s="215"/>
      <c r="M11" s="215"/>
      <c r="N11" s="215"/>
      <c r="O11" s="215"/>
      <c r="P11" s="214"/>
    </row>
    <row r="12" spans="1:16" x14ac:dyDescent="0.25">
      <c r="A12" s="209" t="s">
        <v>319</v>
      </c>
      <c r="B12" s="210">
        <v>45307</v>
      </c>
      <c r="C12" s="51" t="s">
        <v>771</v>
      </c>
      <c r="D12" s="210">
        <v>45307</v>
      </c>
      <c r="E12" s="210">
        <v>45308</v>
      </c>
      <c r="F12" s="211" t="s">
        <v>242</v>
      </c>
      <c r="G12" s="212">
        <v>1</v>
      </c>
      <c r="H12" s="213">
        <v>230</v>
      </c>
      <c r="I12" s="214">
        <v>230000</v>
      </c>
      <c r="J12" s="215">
        <f>I12</f>
        <v>230000</v>
      </c>
      <c r="K12" s="215"/>
      <c r="L12" s="215"/>
      <c r="M12" s="215"/>
      <c r="N12" s="215"/>
      <c r="O12" s="215"/>
      <c r="P12" s="214"/>
    </row>
    <row r="13" spans="1:16" x14ac:dyDescent="0.25">
      <c r="A13" s="209" t="s">
        <v>320</v>
      </c>
      <c r="B13" s="210">
        <v>45309</v>
      </c>
      <c r="C13" s="51" t="s">
        <v>816</v>
      </c>
      <c r="D13" s="210">
        <v>45309</v>
      </c>
      <c r="E13" s="210">
        <v>45310</v>
      </c>
      <c r="F13" s="211" t="s">
        <v>234</v>
      </c>
      <c r="G13" s="212">
        <v>1</v>
      </c>
      <c r="H13" s="213">
        <v>200</v>
      </c>
      <c r="I13" s="214">
        <v>200000</v>
      </c>
      <c r="J13" s="215">
        <f>I13</f>
        <v>200000</v>
      </c>
      <c r="K13" s="215"/>
      <c r="L13" s="215"/>
      <c r="M13" s="215"/>
      <c r="N13" s="215"/>
      <c r="O13" s="215"/>
      <c r="P13" s="214"/>
    </row>
    <row r="14" spans="1:16" x14ac:dyDescent="0.25">
      <c r="A14" s="209" t="s">
        <v>321</v>
      </c>
      <c r="B14" s="210">
        <v>45311</v>
      </c>
      <c r="C14" s="51" t="s">
        <v>850</v>
      </c>
      <c r="D14" s="210">
        <v>45311</v>
      </c>
      <c r="E14" s="210">
        <v>45312</v>
      </c>
      <c r="F14" s="211" t="s">
        <v>328</v>
      </c>
      <c r="G14" s="212">
        <v>1</v>
      </c>
      <c r="H14" s="213">
        <v>440</v>
      </c>
      <c r="I14" s="214">
        <v>440000</v>
      </c>
      <c r="J14" s="215">
        <f>I14</f>
        <v>440000</v>
      </c>
      <c r="K14" s="215"/>
      <c r="L14" s="215"/>
      <c r="M14" s="215"/>
      <c r="N14" s="215"/>
      <c r="O14" s="215"/>
      <c r="P14" s="214"/>
    </row>
    <row r="15" spans="1:16" x14ac:dyDescent="0.25">
      <c r="A15" s="209" t="s">
        <v>322</v>
      </c>
      <c r="B15" s="210">
        <v>45313</v>
      </c>
      <c r="C15" s="51" t="s">
        <v>900</v>
      </c>
      <c r="D15" s="210">
        <v>45313</v>
      </c>
      <c r="E15" s="210">
        <v>45315</v>
      </c>
      <c r="F15" s="211" t="s">
        <v>242</v>
      </c>
      <c r="G15" s="212">
        <v>1</v>
      </c>
      <c r="H15" s="213">
        <v>230</v>
      </c>
      <c r="I15" s="214">
        <v>460000</v>
      </c>
      <c r="J15" s="215"/>
      <c r="K15" s="215"/>
      <c r="L15" s="215"/>
      <c r="M15" s="215"/>
      <c r="N15" s="223">
        <f>I15</f>
        <v>460000</v>
      </c>
      <c r="O15" s="215"/>
      <c r="P15" s="214" t="s">
        <v>903</v>
      </c>
    </row>
    <row r="16" spans="1:16" x14ac:dyDescent="0.25">
      <c r="A16" s="209" t="s">
        <v>323</v>
      </c>
      <c r="B16" s="210">
        <v>45316</v>
      </c>
      <c r="C16" s="51" t="s">
        <v>948</v>
      </c>
      <c r="D16" s="210">
        <v>45316</v>
      </c>
      <c r="E16" s="210">
        <v>45317</v>
      </c>
      <c r="F16" s="211" t="s">
        <v>470</v>
      </c>
      <c r="G16" s="212">
        <v>1</v>
      </c>
      <c r="H16" s="213">
        <v>270</v>
      </c>
      <c r="I16" s="214">
        <v>270000</v>
      </c>
      <c r="J16" s="215"/>
      <c r="K16" s="215"/>
      <c r="L16" s="215"/>
      <c r="M16" s="215"/>
      <c r="N16" s="223">
        <f>I16</f>
        <v>270000</v>
      </c>
      <c r="O16" s="215"/>
      <c r="P16" s="214" t="s">
        <v>955</v>
      </c>
    </row>
    <row r="17" spans="1:16" x14ac:dyDescent="0.25">
      <c r="A17" s="209" t="s">
        <v>324</v>
      </c>
      <c r="B17" s="210">
        <v>45316</v>
      </c>
      <c r="C17" s="51" t="s">
        <v>951</v>
      </c>
      <c r="D17" s="210">
        <v>45316</v>
      </c>
      <c r="E17" s="210">
        <v>45317</v>
      </c>
      <c r="F17" s="211" t="s">
        <v>234</v>
      </c>
      <c r="G17" s="212">
        <v>1</v>
      </c>
      <c r="H17" s="213">
        <v>200</v>
      </c>
      <c r="I17" s="214">
        <v>200000</v>
      </c>
      <c r="J17" s="215">
        <f>I17</f>
        <v>200000</v>
      </c>
      <c r="K17" s="215"/>
      <c r="L17" s="215"/>
      <c r="M17" s="215"/>
      <c r="N17" s="215"/>
      <c r="O17" s="215"/>
      <c r="P17" s="214"/>
    </row>
    <row r="18" spans="1:16" x14ac:dyDescent="0.25">
      <c r="A18" s="209" t="s">
        <v>325</v>
      </c>
      <c r="B18" s="210">
        <v>45317</v>
      </c>
      <c r="C18" s="51" t="s">
        <v>990</v>
      </c>
      <c r="D18" s="253">
        <v>45317</v>
      </c>
      <c r="E18" s="253">
        <v>45318</v>
      </c>
      <c r="F18" s="211" t="s">
        <v>234</v>
      </c>
      <c r="G18" s="212">
        <v>1</v>
      </c>
      <c r="H18" s="213">
        <v>200</v>
      </c>
      <c r="I18" s="214">
        <v>200000</v>
      </c>
      <c r="J18" s="215">
        <v>200000</v>
      </c>
      <c r="K18" s="215"/>
      <c r="L18" s="215"/>
      <c r="M18" s="215"/>
      <c r="N18" s="215"/>
      <c r="O18" s="215"/>
      <c r="P18" s="214"/>
    </row>
    <row r="19" spans="1:16" x14ac:dyDescent="0.25">
      <c r="A19" s="209" t="s">
        <v>326</v>
      </c>
      <c r="B19"/>
      <c r="C19" s="51" t="s">
        <v>992</v>
      </c>
      <c r="D19" s="253">
        <v>45317</v>
      </c>
      <c r="E19" s="253">
        <v>45318</v>
      </c>
      <c r="F19" s="211" t="s">
        <v>242</v>
      </c>
      <c r="G19" s="212">
        <v>1</v>
      </c>
      <c r="H19" s="213">
        <v>230</v>
      </c>
      <c r="I19" s="214">
        <v>230000</v>
      </c>
      <c r="J19" s="215">
        <v>230000</v>
      </c>
      <c r="K19" s="215"/>
      <c r="L19" s="215"/>
      <c r="M19" s="215"/>
      <c r="N19" s="215"/>
      <c r="O19" s="215"/>
      <c r="P19" s="214"/>
    </row>
    <row r="20" spans="1:16" x14ac:dyDescent="0.25">
      <c r="A20" s="209" t="s">
        <v>327</v>
      </c>
      <c r="B20" s="210"/>
      <c r="C20" s="51" t="s">
        <v>994</v>
      </c>
      <c r="D20" s="253">
        <v>45317</v>
      </c>
      <c r="E20" s="253">
        <v>45318</v>
      </c>
      <c r="F20" s="211" t="s">
        <v>242</v>
      </c>
      <c r="G20" s="212">
        <v>1</v>
      </c>
      <c r="H20" s="213">
        <v>234.9</v>
      </c>
      <c r="I20" s="214">
        <v>234900</v>
      </c>
      <c r="J20" s="215"/>
      <c r="K20" s="215">
        <f>I20</f>
        <v>234900</v>
      </c>
      <c r="L20" s="215"/>
      <c r="M20" s="215"/>
      <c r="N20" s="215"/>
      <c r="O20" s="215"/>
      <c r="P20" s="214"/>
    </row>
    <row r="21" spans="1:16" x14ac:dyDescent="0.25">
      <c r="A21" s="209" t="s">
        <v>1054</v>
      </c>
      <c r="B21" s="210"/>
      <c r="C21" s="51" t="s">
        <v>996</v>
      </c>
      <c r="D21" s="253">
        <v>45317</v>
      </c>
      <c r="E21" s="253">
        <v>45318</v>
      </c>
      <c r="F21" s="211" t="s">
        <v>234</v>
      </c>
      <c r="G21" s="212">
        <v>1</v>
      </c>
      <c r="H21" s="213">
        <v>200</v>
      </c>
      <c r="I21" s="214">
        <v>200000</v>
      </c>
      <c r="J21" s="215"/>
      <c r="K21" s="215"/>
      <c r="L21" s="215"/>
      <c r="M21" s="215"/>
      <c r="N21" s="223">
        <f>I21</f>
        <v>200000</v>
      </c>
      <c r="O21" s="215"/>
      <c r="P21" s="214" t="s">
        <v>1059</v>
      </c>
    </row>
    <row r="22" spans="1:16" x14ac:dyDescent="0.25">
      <c r="A22" s="209" t="s">
        <v>1055</v>
      </c>
      <c r="B22" s="210">
        <v>45319</v>
      </c>
      <c r="C22" s="51" t="s">
        <v>1013</v>
      </c>
      <c r="D22" s="253">
        <v>45319</v>
      </c>
      <c r="E22" s="253">
        <v>45320</v>
      </c>
      <c r="F22" s="211" t="s">
        <v>234</v>
      </c>
      <c r="G22" s="212">
        <v>1</v>
      </c>
      <c r="H22" s="213">
        <v>200</v>
      </c>
      <c r="I22" s="214">
        <v>200000</v>
      </c>
      <c r="J22" s="215">
        <f>I22</f>
        <v>200000</v>
      </c>
      <c r="K22" s="215"/>
      <c r="L22" s="215"/>
      <c r="M22" s="215"/>
      <c r="N22" s="215"/>
      <c r="O22" s="215"/>
      <c r="P22" s="214"/>
    </row>
    <row r="23" spans="1:16" x14ac:dyDescent="0.25">
      <c r="A23" s="209" t="s">
        <v>1056</v>
      </c>
      <c r="B23" s="210"/>
      <c r="C23" s="184"/>
      <c r="D23" s="210"/>
      <c r="E23" s="210"/>
      <c r="F23" s="211"/>
      <c r="G23" s="212"/>
      <c r="H23" s="213"/>
      <c r="I23" s="214"/>
      <c r="J23" s="215"/>
      <c r="K23" s="215"/>
      <c r="L23" s="215"/>
      <c r="M23" s="215"/>
      <c r="N23" s="215"/>
      <c r="O23" s="215"/>
      <c r="P23" s="214"/>
    </row>
    <row r="24" spans="1:16" x14ac:dyDescent="0.25">
      <c r="A24" s="209" t="s">
        <v>1057</v>
      </c>
      <c r="B24" s="210"/>
      <c r="C24" s="184"/>
      <c r="D24" s="210"/>
      <c r="E24" s="210"/>
      <c r="F24" s="211"/>
      <c r="G24" s="212"/>
      <c r="H24" s="213"/>
      <c r="I24" s="214"/>
      <c r="J24" s="215"/>
      <c r="K24" s="215"/>
      <c r="L24" s="215"/>
      <c r="M24" s="215"/>
      <c r="N24" s="215"/>
      <c r="O24" s="215"/>
      <c r="P24" s="214"/>
    </row>
    <row r="25" spans="1:16" x14ac:dyDescent="0.25">
      <c r="A25" s="209" t="s">
        <v>1058</v>
      </c>
      <c r="B25" s="210"/>
      <c r="C25" s="184"/>
      <c r="D25" s="210"/>
      <c r="E25" s="210"/>
      <c r="F25" s="211"/>
      <c r="G25" s="212"/>
      <c r="H25" s="213"/>
      <c r="I25" s="214"/>
      <c r="J25" s="215"/>
      <c r="K25" s="215"/>
      <c r="L25" s="215"/>
      <c r="M25" s="215"/>
      <c r="N25" s="215"/>
      <c r="O25" s="215"/>
      <c r="P25" s="214"/>
    </row>
    <row r="26" spans="1:16" s="152" customFormat="1" x14ac:dyDescent="0.25">
      <c r="A26" s="156"/>
      <c r="B26" s="147"/>
      <c r="C26" s="218"/>
      <c r="D26" s="147"/>
      <c r="E26" s="147"/>
      <c r="F26" s="159"/>
      <c r="G26" s="157"/>
      <c r="H26" s="158"/>
      <c r="I26" s="104"/>
      <c r="J26" s="104"/>
      <c r="K26" s="104"/>
      <c r="L26" s="148"/>
      <c r="M26" s="104"/>
      <c r="N26" s="104"/>
      <c r="O26" s="104"/>
      <c r="P26" s="104"/>
    </row>
    <row r="27" spans="1:16" s="152" customFormat="1" x14ac:dyDescent="0.25">
      <c r="A27" s="156"/>
      <c r="B27" s="165"/>
      <c r="C27" s="184"/>
      <c r="D27" s="100"/>
      <c r="E27" s="100"/>
      <c r="F27" s="159"/>
      <c r="G27" s="157"/>
      <c r="H27" s="158"/>
      <c r="I27" s="104"/>
      <c r="J27" s="104"/>
      <c r="K27" s="104"/>
      <c r="L27" s="148"/>
      <c r="M27" s="104"/>
      <c r="N27" s="104"/>
      <c r="O27" s="104"/>
      <c r="P27" s="104"/>
    </row>
    <row r="28" spans="1:16" ht="15" x14ac:dyDescent="0.25">
      <c r="A28" s="395" t="s">
        <v>96</v>
      </c>
      <c r="B28" s="395"/>
      <c r="C28" s="395"/>
      <c r="D28" s="395"/>
      <c r="E28" s="395"/>
      <c r="F28" s="395"/>
      <c r="G28" s="395"/>
      <c r="H28" s="193"/>
      <c r="I28" s="109">
        <f t="shared" ref="I28" si="0">SUM(I2:I27)</f>
        <v>6426670</v>
      </c>
      <c r="J28" s="109">
        <f t="shared" ref="J28" si="1">SUM(J2:J27)</f>
        <v>2140000</v>
      </c>
      <c r="K28" s="109">
        <f t="shared" ref="K28" si="2">SUM(K2:K27)</f>
        <v>1301670</v>
      </c>
      <c r="L28" s="109">
        <f t="shared" ref="L28" si="3">SUM(L2:L27)</f>
        <v>415000</v>
      </c>
      <c r="M28" s="109">
        <f t="shared" ref="M28" si="4">SUM(M2:M27)</f>
        <v>0</v>
      </c>
      <c r="N28" s="109">
        <f t="shared" ref="N28" si="5">SUM(N2:N27)</f>
        <v>2290000</v>
      </c>
      <c r="O28" s="109">
        <f t="shared" ref="O28" si="6">SUM(O2:O27)</f>
        <v>0</v>
      </c>
      <c r="P28" s="109">
        <f t="shared" ref="P28" si="7">SUM(P2:P27)</f>
        <v>0</v>
      </c>
    </row>
    <row r="30" spans="1:16" x14ac:dyDescent="0.25">
      <c r="E30" s="110" t="s">
        <v>51</v>
      </c>
      <c r="F30" s="172">
        <f>K28</f>
        <v>1301670</v>
      </c>
      <c r="H30" s="394" t="s">
        <v>69</v>
      </c>
      <c r="I30" s="394"/>
      <c r="K30" s="396" t="s">
        <v>157</v>
      </c>
      <c r="L30" s="396"/>
    </row>
    <row r="31" spans="1:16" x14ac:dyDescent="0.25">
      <c r="E31" s="110" t="s">
        <v>115</v>
      </c>
      <c r="F31" s="172">
        <f>L28</f>
        <v>415000</v>
      </c>
      <c r="H31" s="195">
        <f>J28</f>
        <v>2140000</v>
      </c>
      <c r="I31" s="58"/>
      <c r="K31" s="397">
        <f>J28+M28+N28</f>
        <v>4430000</v>
      </c>
      <c r="L31" s="397"/>
    </row>
    <row r="32" spans="1:16" x14ac:dyDescent="0.25">
      <c r="E32" s="112" t="s">
        <v>96</v>
      </c>
      <c r="F32" s="146">
        <f>SUM(F30:F31)</f>
        <v>1716670</v>
      </c>
    </row>
    <row r="33" spans="4:8" x14ac:dyDescent="0.25">
      <c r="F33" s="173">
        <f>1%*F32</f>
        <v>17166.7</v>
      </c>
      <c r="H33" s="288">
        <f>H31-Cashflow!G575</f>
        <v>0</v>
      </c>
    </row>
    <row r="35" spans="4:8" x14ac:dyDescent="0.25">
      <c r="H35" s="111"/>
    </row>
    <row r="36" spans="4:8" x14ac:dyDescent="0.25">
      <c r="D36" s="80"/>
    </row>
  </sheetData>
  <mergeCells count="4">
    <mergeCell ref="H30:I30"/>
    <mergeCell ref="A28:G28"/>
    <mergeCell ref="K30:L30"/>
    <mergeCell ref="K31:L31"/>
  </mergeCells>
  <phoneticPr fontId="23" type="noConversion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58"/>
  <sheetViews>
    <sheetView zoomScale="96" zoomScaleNormal="96" workbookViewId="0">
      <pane ySplit="2" topLeftCell="A3" activePane="bottomLeft" state="frozen"/>
      <selection pane="bottomLeft" activeCell="N59" sqref="N59"/>
    </sheetView>
  </sheetViews>
  <sheetFormatPr defaultRowHeight="15" x14ac:dyDescent="0.25"/>
  <cols>
    <col min="1" max="1" width="7.42578125" style="30" customWidth="1"/>
    <col min="2" max="2" width="14.7109375" style="34" customWidth="1"/>
    <col min="3" max="3" width="61.7109375" style="57" bestFit="1" customWidth="1"/>
    <col min="4" max="4" width="12" style="34" customWidth="1"/>
    <col min="5" max="5" width="13.28515625" style="229" customWidth="1"/>
    <col min="6" max="6" width="15.28515625" style="32" customWidth="1"/>
    <col min="7" max="7" width="14.42578125" style="137" hidden="1" customWidth="1"/>
    <col min="8" max="9" width="12.5703125" style="137" hidden="1" customWidth="1"/>
    <col min="10" max="10" width="14.42578125" style="140" hidden="1" customWidth="1"/>
    <col min="11" max="11" width="13.7109375" style="71" hidden="1" customWidth="1"/>
    <col min="12" max="12" width="12" style="71" hidden="1" customWidth="1"/>
    <col min="13" max="13" width="11.28515625" customWidth="1"/>
    <col min="14" max="14" width="49" bestFit="1" customWidth="1"/>
    <col min="15" max="15" width="17.7109375" bestFit="1" customWidth="1"/>
    <col min="16" max="16" width="33.28515625" bestFit="1" customWidth="1"/>
  </cols>
  <sheetData>
    <row r="1" spans="1:16" s="21" customFormat="1" x14ac:dyDescent="0.25">
      <c r="A1" s="400" t="s">
        <v>45</v>
      </c>
      <c r="B1" s="401" t="s">
        <v>152</v>
      </c>
      <c r="C1" s="388" t="s">
        <v>72</v>
      </c>
      <c r="D1" s="388" t="s">
        <v>46</v>
      </c>
      <c r="E1" s="388" t="s">
        <v>47</v>
      </c>
      <c r="F1" s="390" t="s">
        <v>73</v>
      </c>
      <c r="G1" s="170" t="s">
        <v>74</v>
      </c>
      <c r="H1" s="410" t="s">
        <v>180</v>
      </c>
      <c r="I1" s="411"/>
      <c r="J1" s="410" t="s">
        <v>67</v>
      </c>
      <c r="K1" s="412"/>
      <c r="L1" s="411"/>
      <c r="M1" s="408" t="s">
        <v>75</v>
      </c>
      <c r="N1" s="390" t="s">
        <v>76</v>
      </c>
      <c r="O1" s="407" t="s">
        <v>186</v>
      </c>
      <c r="P1" s="403" t="s">
        <v>111</v>
      </c>
    </row>
    <row r="2" spans="1:16" s="21" customFormat="1" hidden="1" x14ac:dyDescent="0.25">
      <c r="A2" s="400"/>
      <c r="B2" s="402"/>
      <c r="C2" s="388"/>
      <c r="D2" s="388"/>
      <c r="E2" s="388"/>
      <c r="F2" s="390"/>
      <c r="G2" s="136" t="s">
        <v>77</v>
      </c>
      <c r="H2" s="136" t="s">
        <v>78</v>
      </c>
      <c r="I2" s="136" t="s">
        <v>175</v>
      </c>
      <c r="J2" s="136" t="s">
        <v>144</v>
      </c>
      <c r="K2" s="136" t="s">
        <v>136</v>
      </c>
      <c r="L2" s="136" t="s">
        <v>145</v>
      </c>
      <c r="M2" s="409"/>
      <c r="N2" s="390"/>
      <c r="O2" s="407"/>
      <c r="P2" s="404"/>
    </row>
    <row r="3" spans="1:16" s="152" customFormat="1" hidden="1" x14ac:dyDescent="0.25">
      <c r="A3" s="187" t="s">
        <v>444</v>
      </c>
      <c r="B3" s="171">
        <v>45292</v>
      </c>
      <c r="C3" s="51" t="s">
        <v>476</v>
      </c>
      <c r="D3" s="171">
        <v>45290</v>
      </c>
      <c r="E3" s="171">
        <v>45292</v>
      </c>
      <c r="F3" s="148">
        <v>12320000</v>
      </c>
      <c r="G3" s="104">
        <f>F3-J3-K3</f>
        <v>1320000</v>
      </c>
      <c r="H3" s="104"/>
      <c r="I3" s="104"/>
      <c r="J3" s="104">
        <v>1000000</v>
      </c>
      <c r="K3" s="104">
        <v>10000000</v>
      </c>
      <c r="L3" s="104"/>
      <c r="M3" s="114" t="s">
        <v>230</v>
      </c>
      <c r="N3" s="149" t="s">
        <v>491</v>
      </c>
      <c r="O3" s="177" t="s">
        <v>507</v>
      </c>
      <c r="P3" s="162"/>
    </row>
    <row r="4" spans="1:16" s="152" customFormat="1" hidden="1" x14ac:dyDescent="0.25">
      <c r="A4" s="187" t="s">
        <v>445</v>
      </c>
      <c r="B4" s="171">
        <v>45294</v>
      </c>
      <c r="C4" s="51" t="s">
        <v>518</v>
      </c>
      <c r="D4" s="171">
        <v>45293</v>
      </c>
      <c r="E4" s="171">
        <v>45294</v>
      </c>
      <c r="F4" s="148">
        <v>4050000</v>
      </c>
      <c r="G4" s="104">
        <f>F4-J4</f>
        <v>2050000</v>
      </c>
      <c r="H4" s="104"/>
      <c r="I4" s="104"/>
      <c r="J4" s="104">
        <v>2000000</v>
      </c>
      <c r="K4" s="104"/>
      <c r="L4" s="104"/>
      <c r="M4" s="114" t="s">
        <v>230</v>
      </c>
      <c r="N4" s="90" t="s">
        <v>543</v>
      </c>
      <c r="O4" s="177" t="s">
        <v>336</v>
      </c>
      <c r="P4" s="162"/>
    </row>
    <row r="5" spans="1:16" s="152" customFormat="1" hidden="1" x14ac:dyDescent="0.25">
      <c r="A5" s="187" t="s">
        <v>446</v>
      </c>
      <c r="B5" s="171">
        <v>45295</v>
      </c>
      <c r="C5" s="51" t="s">
        <v>520</v>
      </c>
      <c r="D5" s="171">
        <v>45294</v>
      </c>
      <c r="E5" s="171">
        <v>45295</v>
      </c>
      <c r="F5" s="148">
        <v>15386000</v>
      </c>
      <c r="G5" s="104">
        <f>F5-J5</f>
        <v>14386000</v>
      </c>
      <c r="H5" s="104"/>
      <c r="I5" s="104"/>
      <c r="J5" s="104">
        <v>1000000</v>
      </c>
      <c r="K5" s="104"/>
      <c r="L5" s="104"/>
      <c r="M5" s="114" t="s">
        <v>230</v>
      </c>
      <c r="N5" s="90" t="s">
        <v>549</v>
      </c>
      <c r="O5" s="177" t="s">
        <v>550</v>
      </c>
      <c r="P5" s="162"/>
    </row>
    <row r="6" spans="1:16" s="152" customFormat="1" hidden="1" x14ac:dyDescent="0.25">
      <c r="A6" s="187" t="s">
        <v>447</v>
      </c>
      <c r="B6" s="171">
        <v>45294</v>
      </c>
      <c r="C6" s="51" t="s">
        <v>516</v>
      </c>
      <c r="D6" s="171">
        <v>45294</v>
      </c>
      <c r="E6" s="171">
        <v>45295</v>
      </c>
      <c r="F6" s="148">
        <v>8925000</v>
      </c>
      <c r="G6" s="104">
        <f>F6-J6</f>
        <v>7925000</v>
      </c>
      <c r="H6" s="104"/>
      <c r="I6" s="104"/>
      <c r="J6" s="104">
        <v>1000000</v>
      </c>
      <c r="K6" s="104"/>
      <c r="L6" s="104"/>
      <c r="M6" s="114" t="s">
        <v>230</v>
      </c>
      <c r="N6" s="90" t="s">
        <v>545</v>
      </c>
      <c r="O6" s="177" t="s">
        <v>544</v>
      </c>
      <c r="P6" s="162"/>
    </row>
    <row r="7" spans="1:16" s="152" customFormat="1" hidden="1" x14ac:dyDescent="0.25">
      <c r="A7" s="187" t="s">
        <v>448</v>
      </c>
      <c r="B7" s="171">
        <v>45295</v>
      </c>
      <c r="C7" s="51" t="s">
        <v>548</v>
      </c>
      <c r="D7" s="171">
        <v>45294</v>
      </c>
      <c r="E7" s="171">
        <v>45295</v>
      </c>
      <c r="F7" s="148">
        <v>4930000</v>
      </c>
      <c r="G7" s="104">
        <f>F7-H7-J7</f>
        <v>3230000</v>
      </c>
      <c r="H7" s="192">
        <v>700000</v>
      </c>
      <c r="I7" s="104"/>
      <c r="J7" s="104">
        <v>1000000</v>
      </c>
      <c r="K7" s="104"/>
      <c r="L7" s="104"/>
      <c r="M7" s="114" t="s">
        <v>230</v>
      </c>
      <c r="N7" s="90" t="s">
        <v>551</v>
      </c>
      <c r="O7" s="177" t="s">
        <v>342</v>
      </c>
      <c r="P7" s="162" t="s">
        <v>552</v>
      </c>
    </row>
    <row r="8" spans="1:16" s="152" customFormat="1" hidden="1" x14ac:dyDescent="0.25">
      <c r="A8" s="187" t="s">
        <v>449</v>
      </c>
      <c r="B8" s="171">
        <v>45295</v>
      </c>
      <c r="C8" s="51" t="s">
        <v>530</v>
      </c>
      <c r="D8" s="171">
        <v>45295</v>
      </c>
      <c r="E8" s="171">
        <v>45296</v>
      </c>
      <c r="F8" s="148">
        <v>11305000</v>
      </c>
      <c r="G8" s="104">
        <f>F8-J8</f>
        <v>10305000</v>
      </c>
      <c r="H8" s="104"/>
      <c r="I8" s="104"/>
      <c r="J8" s="104">
        <v>1000000</v>
      </c>
      <c r="K8" s="104"/>
      <c r="L8" s="104"/>
      <c r="M8" s="114" t="s">
        <v>230</v>
      </c>
      <c r="N8" s="90" t="s">
        <v>553</v>
      </c>
      <c r="O8" s="177" t="s">
        <v>554</v>
      </c>
      <c r="P8" s="162"/>
    </row>
    <row r="9" spans="1:16" s="152" customFormat="1" hidden="1" x14ac:dyDescent="0.25">
      <c r="A9" s="187" t="s">
        <v>450</v>
      </c>
      <c r="B9" s="171">
        <v>45297</v>
      </c>
      <c r="C9" s="51" t="s">
        <v>568</v>
      </c>
      <c r="D9" s="171">
        <v>45296</v>
      </c>
      <c r="E9" s="171">
        <v>45298</v>
      </c>
      <c r="F9" s="148">
        <v>22575000</v>
      </c>
      <c r="G9" s="104"/>
      <c r="H9" s="192">
        <f>F9-J9-K9</f>
        <v>15575000</v>
      </c>
      <c r="I9" s="104"/>
      <c r="J9" s="104">
        <v>2000000</v>
      </c>
      <c r="K9" s="104">
        <v>5000000</v>
      </c>
      <c r="L9" s="104"/>
      <c r="M9" s="114" t="s">
        <v>578</v>
      </c>
      <c r="N9" s="149" t="s">
        <v>760</v>
      </c>
      <c r="O9" s="177" t="s">
        <v>585</v>
      </c>
      <c r="P9" s="162"/>
    </row>
    <row r="10" spans="1:16" s="152" customFormat="1" hidden="1" x14ac:dyDescent="0.25">
      <c r="A10" s="187" t="s">
        <v>451</v>
      </c>
      <c r="B10" s="171">
        <v>45297</v>
      </c>
      <c r="C10" s="51" t="s">
        <v>557</v>
      </c>
      <c r="D10" s="171">
        <v>45296</v>
      </c>
      <c r="E10" s="171">
        <v>45297</v>
      </c>
      <c r="F10" s="63">
        <v>4680000</v>
      </c>
      <c r="G10" s="63">
        <f>F10-J10</f>
        <v>4180000</v>
      </c>
      <c r="H10" s="63"/>
      <c r="I10" s="63"/>
      <c r="J10" s="63">
        <v>500000</v>
      </c>
      <c r="K10" s="63"/>
      <c r="L10" s="63"/>
      <c r="M10" s="153" t="s">
        <v>230</v>
      </c>
      <c r="N10" s="154" t="s">
        <v>579</v>
      </c>
      <c r="O10" s="177" t="s">
        <v>580</v>
      </c>
      <c r="P10" s="162"/>
    </row>
    <row r="11" spans="1:16" s="152" customFormat="1" hidden="1" x14ac:dyDescent="0.25">
      <c r="A11" s="187" t="s">
        <v>452</v>
      </c>
      <c r="B11" s="171">
        <v>45297</v>
      </c>
      <c r="C11" s="51" t="s">
        <v>569</v>
      </c>
      <c r="D11" s="171">
        <v>45297</v>
      </c>
      <c r="E11" s="171">
        <v>45298</v>
      </c>
      <c r="F11" s="148">
        <v>11120000</v>
      </c>
      <c r="G11" s="104">
        <f>F11-J11</f>
        <v>10620000</v>
      </c>
      <c r="H11" s="104"/>
      <c r="I11" s="104"/>
      <c r="J11" s="104">
        <v>500000</v>
      </c>
      <c r="K11" s="104"/>
      <c r="L11" s="104"/>
      <c r="M11" s="114" t="s">
        <v>230</v>
      </c>
      <c r="N11" s="150" t="s">
        <v>581</v>
      </c>
      <c r="O11" s="177" t="s">
        <v>582</v>
      </c>
      <c r="P11" s="162"/>
    </row>
    <row r="12" spans="1:16" s="152" customFormat="1" hidden="1" x14ac:dyDescent="0.25">
      <c r="A12" s="187" t="s">
        <v>453</v>
      </c>
      <c r="B12" s="171">
        <v>45298</v>
      </c>
      <c r="C12" s="185" t="s">
        <v>574</v>
      </c>
      <c r="D12" s="171">
        <v>45298</v>
      </c>
      <c r="E12" s="171">
        <v>45299</v>
      </c>
      <c r="F12" s="148">
        <v>3600000</v>
      </c>
      <c r="G12" s="104"/>
      <c r="H12" s="192">
        <f>F12-J12</f>
        <v>3100000</v>
      </c>
      <c r="I12" s="104"/>
      <c r="J12" s="104">
        <v>500000</v>
      </c>
      <c r="K12" s="104"/>
      <c r="L12" s="104"/>
      <c r="M12" s="114" t="s">
        <v>230</v>
      </c>
      <c r="N12" s="151" t="s">
        <v>581</v>
      </c>
      <c r="O12" s="177" t="s">
        <v>583</v>
      </c>
      <c r="P12" s="162"/>
    </row>
    <row r="13" spans="1:16" s="152" customFormat="1" hidden="1" x14ac:dyDescent="0.25">
      <c r="A13" s="187" t="s">
        <v>454</v>
      </c>
      <c r="B13" s="171">
        <v>45300</v>
      </c>
      <c r="C13" s="51" t="s">
        <v>620</v>
      </c>
      <c r="D13" s="171">
        <v>45312</v>
      </c>
      <c r="E13" s="171">
        <v>45312</v>
      </c>
      <c r="F13" s="148">
        <v>16875000</v>
      </c>
      <c r="G13" s="104">
        <f>F13</f>
        <v>16875000</v>
      </c>
      <c r="H13" s="104"/>
      <c r="I13" s="104"/>
      <c r="J13" s="104"/>
      <c r="K13" s="104"/>
      <c r="L13" s="104"/>
      <c r="M13" s="114" t="s">
        <v>634</v>
      </c>
      <c r="N13" s="151" t="s">
        <v>629</v>
      </c>
      <c r="O13" s="177"/>
      <c r="P13" s="162"/>
    </row>
    <row r="14" spans="1:16" s="152" customFormat="1" hidden="1" x14ac:dyDescent="0.25">
      <c r="A14" s="187" t="s">
        <v>455</v>
      </c>
      <c r="B14" s="171">
        <v>45300</v>
      </c>
      <c r="C14" s="51" t="s">
        <v>626</v>
      </c>
      <c r="D14" s="171">
        <v>45300</v>
      </c>
      <c r="E14" s="171">
        <v>45301</v>
      </c>
      <c r="F14" s="148">
        <v>34503000</v>
      </c>
      <c r="G14" s="104">
        <f>F14-J14</f>
        <v>33003000</v>
      </c>
      <c r="H14" s="104"/>
      <c r="I14" s="104"/>
      <c r="J14" s="104">
        <v>1500000</v>
      </c>
      <c r="K14" s="104"/>
      <c r="L14" s="104"/>
      <c r="M14" s="114" t="s">
        <v>230</v>
      </c>
      <c r="N14" s="151" t="s">
        <v>630</v>
      </c>
      <c r="O14" s="177" t="s">
        <v>375</v>
      </c>
      <c r="P14" s="162"/>
    </row>
    <row r="15" spans="1:16" s="152" customFormat="1" hidden="1" x14ac:dyDescent="0.25">
      <c r="A15" s="187" t="s">
        <v>456</v>
      </c>
      <c r="B15" s="171">
        <v>45301</v>
      </c>
      <c r="C15" s="51" t="s">
        <v>657</v>
      </c>
      <c r="D15" s="171">
        <v>45301</v>
      </c>
      <c r="E15" s="171">
        <v>45302</v>
      </c>
      <c r="F15" s="148">
        <v>13050000</v>
      </c>
      <c r="G15" s="104">
        <f>F15-J15-K15-325000</f>
        <v>10225000</v>
      </c>
      <c r="H15" s="192">
        <v>325000</v>
      </c>
      <c r="I15" s="104"/>
      <c r="J15" s="104">
        <v>500000</v>
      </c>
      <c r="K15" s="192">
        <v>2000000</v>
      </c>
      <c r="L15" s="104"/>
      <c r="M15" s="114" t="s">
        <v>230</v>
      </c>
      <c r="N15" s="151" t="s">
        <v>661</v>
      </c>
      <c r="O15" s="177" t="s">
        <v>662</v>
      </c>
      <c r="P15" s="162"/>
    </row>
    <row r="16" spans="1:16" s="152" customFormat="1" hidden="1" x14ac:dyDescent="0.25">
      <c r="A16" s="187" t="s">
        <v>457</v>
      </c>
      <c r="B16" s="171">
        <v>45303</v>
      </c>
      <c r="C16" s="51" t="s">
        <v>676</v>
      </c>
      <c r="D16" s="171">
        <v>45302</v>
      </c>
      <c r="E16" s="171">
        <v>45303</v>
      </c>
      <c r="F16" s="148">
        <v>9975000</v>
      </c>
      <c r="G16" s="104">
        <f>F16-J16</f>
        <v>6975000</v>
      </c>
      <c r="H16" s="104"/>
      <c r="I16" s="104"/>
      <c r="J16" s="104">
        <v>3000000</v>
      </c>
      <c r="K16" s="104"/>
      <c r="L16" s="104"/>
      <c r="M16" s="114" t="s">
        <v>230</v>
      </c>
      <c r="N16" s="151" t="s">
        <v>698</v>
      </c>
      <c r="O16" s="177" t="s">
        <v>699</v>
      </c>
      <c r="P16" s="162"/>
    </row>
    <row r="17" spans="1:16" s="152" customFormat="1" hidden="1" x14ac:dyDescent="0.25">
      <c r="A17" s="187" t="s">
        <v>695</v>
      </c>
      <c r="B17" s="171">
        <v>45303</v>
      </c>
      <c r="C17" s="51" t="s">
        <v>694</v>
      </c>
      <c r="D17" s="171">
        <v>45303</v>
      </c>
      <c r="E17" s="171">
        <v>45304</v>
      </c>
      <c r="F17" s="148">
        <v>3360000</v>
      </c>
      <c r="G17" s="104">
        <f>F17</f>
        <v>3360000</v>
      </c>
      <c r="H17" s="104"/>
      <c r="I17" s="104"/>
      <c r="J17" s="104"/>
      <c r="K17" s="104"/>
      <c r="L17" s="104"/>
      <c r="M17" s="114" t="s">
        <v>230</v>
      </c>
      <c r="N17" s="155" t="s">
        <v>700</v>
      </c>
      <c r="O17" s="177"/>
      <c r="P17" s="162"/>
    </row>
    <row r="18" spans="1:16" s="152" customFormat="1" hidden="1" x14ac:dyDescent="0.25">
      <c r="A18" s="187" t="s">
        <v>696</v>
      </c>
      <c r="B18" s="171">
        <v>45304</v>
      </c>
      <c r="C18" s="51" t="s">
        <v>702</v>
      </c>
      <c r="D18" s="171">
        <v>45303</v>
      </c>
      <c r="E18" s="171">
        <v>45304</v>
      </c>
      <c r="F18" s="148">
        <v>3360000</v>
      </c>
      <c r="G18" s="104">
        <f>F18-J18</f>
        <v>2360000</v>
      </c>
      <c r="H18" s="104"/>
      <c r="I18" s="104"/>
      <c r="J18" s="104">
        <v>1000000</v>
      </c>
      <c r="L18" s="104"/>
      <c r="M18" s="114" t="s">
        <v>230</v>
      </c>
      <c r="N18" s="155" t="s">
        <v>726</v>
      </c>
      <c r="O18" s="177" t="s">
        <v>412</v>
      </c>
      <c r="P18" s="162"/>
    </row>
    <row r="19" spans="1:16" s="152" customFormat="1" hidden="1" x14ac:dyDescent="0.25">
      <c r="A19" s="187" t="s">
        <v>697</v>
      </c>
      <c r="B19" s="171">
        <v>45303</v>
      </c>
      <c r="C19" s="51" t="s">
        <v>693</v>
      </c>
      <c r="D19" s="171">
        <v>45303</v>
      </c>
      <c r="E19" s="171">
        <v>45304</v>
      </c>
      <c r="F19" s="148">
        <v>6000000</v>
      </c>
      <c r="G19" s="104"/>
      <c r="H19" s="192">
        <f>F19-J19</f>
        <v>3800000</v>
      </c>
      <c r="I19" s="104"/>
      <c r="J19" s="104">
        <v>2200000</v>
      </c>
      <c r="K19" s="192"/>
      <c r="L19" s="104"/>
      <c r="M19" s="114" t="s">
        <v>230</v>
      </c>
      <c r="N19" s="234" t="s">
        <v>1136</v>
      </c>
      <c r="O19" s="177"/>
      <c r="P19" s="162"/>
    </row>
    <row r="20" spans="1:16" s="152" customFormat="1" hidden="1" x14ac:dyDescent="0.25">
      <c r="A20" s="187" t="s">
        <v>723</v>
      </c>
      <c r="B20" s="171">
        <v>45304</v>
      </c>
      <c r="C20" s="51" t="s">
        <v>701</v>
      </c>
      <c r="D20" s="171">
        <v>45303</v>
      </c>
      <c r="E20" s="171">
        <v>45304</v>
      </c>
      <c r="F20" s="148">
        <v>9785000</v>
      </c>
      <c r="G20" s="104">
        <f>F20-J20</f>
        <v>8785000</v>
      </c>
      <c r="H20" s="104"/>
      <c r="I20" s="104"/>
      <c r="J20" s="104">
        <v>1000000</v>
      </c>
      <c r="K20" s="104"/>
      <c r="L20" s="104"/>
      <c r="M20" s="114" t="s">
        <v>230</v>
      </c>
      <c r="N20" s="155" t="s">
        <v>727</v>
      </c>
      <c r="O20" s="177" t="s">
        <v>728</v>
      </c>
      <c r="P20" s="162"/>
    </row>
    <row r="21" spans="1:16" s="152" customFormat="1" x14ac:dyDescent="0.25">
      <c r="A21" s="187" t="s">
        <v>724</v>
      </c>
      <c r="B21" s="171">
        <v>45305</v>
      </c>
      <c r="C21" s="51" t="s">
        <v>719</v>
      </c>
      <c r="D21" s="171">
        <v>45304</v>
      </c>
      <c r="E21" s="171">
        <v>45305</v>
      </c>
      <c r="F21" s="148">
        <v>2200000</v>
      </c>
      <c r="G21" s="104"/>
      <c r="H21" s="192">
        <f>F21-J21</f>
        <v>1900000</v>
      </c>
      <c r="I21" s="104"/>
      <c r="J21" s="104">
        <v>300000</v>
      </c>
      <c r="K21" s="104"/>
      <c r="L21" s="104"/>
      <c r="M21" s="114" t="s">
        <v>735</v>
      </c>
      <c r="N21" s="155" t="s">
        <v>739</v>
      </c>
      <c r="O21" s="177" t="s">
        <v>344</v>
      </c>
      <c r="P21" s="162"/>
    </row>
    <row r="22" spans="1:16" s="152" customFormat="1" hidden="1" x14ac:dyDescent="0.25">
      <c r="A22" s="187" t="s">
        <v>725</v>
      </c>
      <c r="B22" s="171">
        <v>45304</v>
      </c>
      <c r="C22" s="51" t="s">
        <v>713</v>
      </c>
      <c r="D22" s="171">
        <v>45304</v>
      </c>
      <c r="E22" s="171">
        <v>45305</v>
      </c>
      <c r="F22" s="148">
        <v>1970000</v>
      </c>
      <c r="G22" s="104">
        <f>F22-J22</f>
        <v>1470000</v>
      </c>
      <c r="H22" s="104"/>
      <c r="I22" s="104"/>
      <c r="J22" s="104">
        <v>500000</v>
      </c>
      <c r="K22" s="104"/>
      <c r="L22" s="104"/>
      <c r="M22" s="114" t="s">
        <v>730</v>
      </c>
      <c r="N22" s="155" t="s">
        <v>731</v>
      </c>
      <c r="O22" s="177" t="s">
        <v>351</v>
      </c>
      <c r="P22" s="162"/>
    </row>
    <row r="23" spans="1:16" s="152" customFormat="1" hidden="1" x14ac:dyDescent="0.25">
      <c r="A23" s="187" t="s">
        <v>729</v>
      </c>
      <c r="B23" s="171">
        <v>45304</v>
      </c>
      <c r="C23" s="51" t="s">
        <v>715</v>
      </c>
      <c r="D23" s="171">
        <v>45304</v>
      </c>
      <c r="E23" s="171">
        <v>45305</v>
      </c>
      <c r="F23" s="148">
        <v>15624000</v>
      </c>
      <c r="G23" s="104">
        <f>F23-J23</f>
        <v>15124000</v>
      </c>
      <c r="H23" s="104"/>
      <c r="I23" s="104"/>
      <c r="J23" s="104">
        <v>500000</v>
      </c>
      <c r="K23" s="104"/>
      <c r="L23" s="104"/>
      <c r="M23" s="114" t="s">
        <v>230</v>
      </c>
      <c r="N23" s="155" t="s">
        <v>732</v>
      </c>
      <c r="O23" s="177" t="s">
        <v>733</v>
      </c>
      <c r="P23" s="162"/>
    </row>
    <row r="24" spans="1:16" s="152" customFormat="1" hidden="1" x14ac:dyDescent="0.25">
      <c r="A24" s="187" t="s">
        <v>734</v>
      </c>
      <c r="B24" s="171">
        <v>45305</v>
      </c>
      <c r="C24" s="51" t="s">
        <v>722</v>
      </c>
      <c r="D24" s="171">
        <v>45305</v>
      </c>
      <c r="E24" s="171">
        <v>45306</v>
      </c>
      <c r="F24" s="148">
        <v>9590000</v>
      </c>
      <c r="G24" s="104"/>
      <c r="H24" s="192">
        <f>F24-J24</f>
        <v>7590000</v>
      </c>
      <c r="I24" s="104"/>
      <c r="J24" s="104">
        <v>2000000</v>
      </c>
      <c r="K24" s="104"/>
      <c r="L24" s="104"/>
      <c r="M24" s="114" t="s">
        <v>230</v>
      </c>
      <c r="N24" s="155" t="s">
        <v>740</v>
      </c>
      <c r="O24" s="177" t="s">
        <v>737</v>
      </c>
      <c r="P24" s="162"/>
    </row>
    <row r="25" spans="1:16" s="152" customFormat="1" hidden="1" x14ac:dyDescent="0.25">
      <c r="A25" s="187" t="s">
        <v>756</v>
      </c>
      <c r="B25" s="171">
        <v>45306</v>
      </c>
      <c r="C25" s="232" t="s">
        <v>752</v>
      </c>
      <c r="D25" s="171">
        <v>45306</v>
      </c>
      <c r="E25" s="171">
        <v>45307</v>
      </c>
      <c r="F25" s="148">
        <v>4680000</v>
      </c>
      <c r="G25" s="104">
        <f>F25-J25</f>
        <v>4380000</v>
      </c>
      <c r="H25" s="104"/>
      <c r="I25" s="104"/>
      <c r="J25" s="104">
        <v>300000</v>
      </c>
      <c r="K25" s="104"/>
      <c r="L25" s="104"/>
      <c r="M25" s="114" t="s">
        <v>757</v>
      </c>
      <c r="N25" s="155" t="s">
        <v>758</v>
      </c>
      <c r="O25" s="177" t="s">
        <v>401</v>
      </c>
      <c r="P25" s="162"/>
    </row>
    <row r="26" spans="1:16" s="152" customFormat="1" hidden="1" x14ac:dyDescent="0.25">
      <c r="A26" s="187" t="s">
        <v>780</v>
      </c>
      <c r="B26" s="171">
        <v>45307</v>
      </c>
      <c r="C26" s="51" t="s">
        <v>776</v>
      </c>
      <c r="D26" s="171">
        <v>45307</v>
      </c>
      <c r="E26" s="171">
        <v>45308</v>
      </c>
      <c r="F26" s="148">
        <v>9744000</v>
      </c>
      <c r="G26" s="104">
        <f>F26-J26</f>
        <v>9244000</v>
      </c>
      <c r="H26" s="104"/>
      <c r="I26" s="104"/>
      <c r="J26" s="104">
        <v>500000</v>
      </c>
      <c r="K26" s="104"/>
      <c r="L26" s="104"/>
      <c r="M26" s="114" t="s">
        <v>230</v>
      </c>
      <c r="N26" s="155" t="s">
        <v>630</v>
      </c>
      <c r="O26" s="177" t="s">
        <v>781</v>
      </c>
      <c r="P26" s="162"/>
    </row>
    <row r="27" spans="1:16" s="152" customFormat="1" hidden="1" x14ac:dyDescent="0.25">
      <c r="A27" s="187" t="s">
        <v>800</v>
      </c>
      <c r="B27" s="171">
        <v>45308</v>
      </c>
      <c r="C27" s="51" t="s">
        <v>794</v>
      </c>
      <c r="D27" s="171">
        <v>45308</v>
      </c>
      <c r="E27" s="171">
        <v>45309</v>
      </c>
      <c r="F27" s="148">
        <v>8995000</v>
      </c>
      <c r="G27" s="104">
        <f>F27-J27</f>
        <v>7995000</v>
      </c>
      <c r="H27" s="192"/>
      <c r="I27" s="104"/>
      <c r="J27" s="104">
        <v>1000000</v>
      </c>
      <c r="K27" s="104"/>
      <c r="L27" s="104"/>
      <c r="M27" s="114" t="s">
        <v>230</v>
      </c>
      <c r="N27" s="155" t="s">
        <v>802</v>
      </c>
      <c r="O27" s="177" t="s">
        <v>803</v>
      </c>
      <c r="P27" s="162"/>
    </row>
    <row r="28" spans="1:16" s="152" customFormat="1" hidden="1" x14ac:dyDescent="0.25">
      <c r="A28" s="187" t="s">
        <v>801</v>
      </c>
      <c r="B28" s="171">
        <v>45308</v>
      </c>
      <c r="C28" s="51" t="s">
        <v>795</v>
      </c>
      <c r="D28" s="171">
        <v>45308</v>
      </c>
      <c r="E28" s="171">
        <v>45309</v>
      </c>
      <c r="F28" s="148">
        <v>4465000</v>
      </c>
      <c r="G28" s="104">
        <f>F28</f>
        <v>4465000</v>
      </c>
      <c r="H28" s="104"/>
      <c r="I28" s="104"/>
      <c r="J28" s="104">
        <v>0</v>
      </c>
      <c r="K28" s="104"/>
      <c r="L28" s="104"/>
      <c r="M28" s="114" t="s">
        <v>230</v>
      </c>
      <c r="N28" s="155" t="s">
        <v>804</v>
      </c>
      <c r="O28" s="177"/>
      <c r="P28" s="162"/>
    </row>
    <row r="29" spans="1:16" s="152" customFormat="1" hidden="1" x14ac:dyDescent="0.25">
      <c r="A29" s="187" t="s">
        <v>833</v>
      </c>
      <c r="B29" s="171">
        <v>45310</v>
      </c>
      <c r="C29" s="51" t="s">
        <v>823</v>
      </c>
      <c r="D29" s="171">
        <v>45310</v>
      </c>
      <c r="E29" s="171">
        <v>45311</v>
      </c>
      <c r="F29" s="148">
        <v>11475000</v>
      </c>
      <c r="G29" s="104">
        <v>4475000</v>
      </c>
      <c r="H29" s="192">
        <v>5000000</v>
      </c>
      <c r="I29" s="104"/>
      <c r="J29" s="104">
        <v>2000000</v>
      </c>
      <c r="K29" s="104"/>
      <c r="L29" s="104"/>
      <c r="M29" s="114" t="s">
        <v>230</v>
      </c>
      <c r="N29" s="155" t="s">
        <v>835</v>
      </c>
      <c r="O29" s="177" t="s">
        <v>836</v>
      </c>
      <c r="P29" s="162" t="s">
        <v>837</v>
      </c>
    </row>
    <row r="30" spans="1:16" s="152" customFormat="1" hidden="1" x14ac:dyDescent="0.25">
      <c r="A30" s="187" t="s">
        <v>834</v>
      </c>
      <c r="B30" s="171">
        <v>45310</v>
      </c>
      <c r="C30" s="51" t="s">
        <v>824</v>
      </c>
      <c r="D30" s="171">
        <v>45310</v>
      </c>
      <c r="E30" s="171">
        <v>45311</v>
      </c>
      <c r="F30" s="148">
        <v>2960000</v>
      </c>
      <c r="G30" s="104">
        <f>F30-J30</f>
        <v>1960000</v>
      </c>
      <c r="H30" s="104"/>
      <c r="I30" s="104"/>
      <c r="J30" s="104">
        <v>1000000</v>
      </c>
      <c r="K30" s="104"/>
      <c r="L30" s="104"/>
      <c r="M30" s="114" t="s">
        <v>230</v>
      </c>
      <c r="N30" s="155" t="s">
        <v>881</v>
      </c>
      <c r="O30" s="177" t="s">
        <v>420</v>
      </c>
      <c r="P30" s="162"/>
    </row>
    <row r="31" spans="1:16" s="152" customFormat="1" hidden="1" x14ac:dyDescent="0.25">
      <c r="A31" s="187" t="s">
        <v>879</v>
      </c>
      <c r="B31" s="171">
        <v>45311</v>
      </c>
      <c r="C31" s="51" t="s">
        <v>849</v>
      </c>
      <c r="D31" s="171">
        <v>45311</v>
      </c>
      <c r="E31" s="171">
        <v>45312</v>
      </c>
      <c r="F31" s="148">
        <v>1150000</v>
      </c>
      <c r="G31" s="104"/>
      <c r="H31" s="192">
        <f>F31</f>
        <v>1150000</v>
      </c>
      <c r="I31" s="104"/>
      <c r="J31" s="104"/>
      <c r="K31" s="104"/>
      <c r="L31" s="104"/>
      <c r="M31" s="114" t="s">
        <v>230</v>
      </c>
      <c r="N31" s="155" t="s">
        <v>880</v>
      </c>
      <c r="O31" s="177"/>
      <c r="P31" s="162"/>
    </row>
    <row r="32" spans="1:16" s="152" customFormat="1" hidden="1" x14ac:dyDescent="0.25">
      <c r="A32" s="187" t="s">
        <v>882</v>
      </c>
      <c r="B32" s="171">
        <v>45311</v>
      </c>
      <c r="C32" s="51" t="s">
        <v>851</v>
      </c>
      <c r="D32" s="171">
        <v>45311</v>
      </c>
      <c r="E32" s="171">
        <v>45312</v>
      </c>
      <c r="F32" s="148">
        <v>1920000</v>
      </c>
      <c r="G32" s="104">
        <f>F32-J32</f>
        <v>920000</v>
      </c>
      <c r="H32" s="104"/>
      <c r="I32" s="104"/>
      <c r="J32" s="104">
        <v>1000000</v>
      </c>
      <c r="K32" s="104"/>
      <c r="L32" s="104"/>
      <c r="M32" s="114" t="s">
        <v>230</v>
      </c>
      <c r="N32" s="155" t="s">
        <v>883</v>
      </c>
      <c r="O32" s="177" t="s">
        <v>415</v>
      </c>
      <c r="P32" s="162"/>
    </row>
    <row r="33" spans="1:16" s="152" customFormat="1" hidden="1" x14ac:dyDescent="0.25">
      <c r="A33" s="187" t="s">
        <v>884</v>
      </c>
      <c r="B33" s="171">
        <v>45312</v>
      </c>
      <c r="C33" s="51" t="s">
        <v>854</v>
      </c>
      <c r="D33" s="171">
        <v>45311</v>
      </c>
      <c r="E33" s="171">
        <v>45312</v>
      </c>
      <c r="F33" s="148">
        <v>12150000</v>
      </c>
      <c r="G33" s="104"/>
      <c r="H33" s="192">
        <f>F33-J33-K33</f>
        <v>1400000</v>
      </c>
      <c r="I33" s="104"/>
      <c r="J33" s="104">
        <v>750000</v>
      </c>
      <c r="K33" s="192">
        <v>10000000</v>
      </c>
      <c r="L33" s="104"/>
      <c r="M33" s="114" t="s">
        <v>230</v>
      </c>
      <c r="N33" s="155" t="s">
        <v>885</v>
      </c>
      <c r="O33" s="177" t="s">
        <v>886</v>
      </c>
      <c r="P33" s="162"/>
    </row>
    <row r="34" spans="1:16" s="152" customFormat="1" hidden="1" x14ac:dyDescent="0.25">
      <c r="A34" s="187" t="s">
        <v>921</v>
      </c>
      <c r="B34" s="171">
        <v>45314</v>
      </c>
      <c r="C34" s="51" t="s">
        <v>910</v>
      </c>
      <c r="D34" s="171">
        <v>45314</v>
      </c>
      <c r="E34" s="171">
        <v>45315</v>
      </c>
      <c r="F34" s="148">
        <v>3705000</v>
      </c>
      <c r="G34" s="104">
        <f>F34-J34</f>
        <v>2705000</v>
      </c>
      <c r="H34" s="104"/>
      <c r="I34" s="104"/>
      <c r="J34" s="104">
        <v>1000000</v>
      </c>
      <c r="K34" s="104"/>
      <c r="L34" s="104"/>
      <c r="M34" s="114" t="s">
        <v>230</v>
      </c>
      <c r="N34" s="155" t="s">
        <v>922</v>
      </c>
      <c r="O34" s="177" t="s">
        <v>433</v>
      </c>
      <c r="P34" s="162"/>
    </row>
    <row r="35" spans="1:16" s="152" customFormat="1" x14ac:dyDescent="0.25">
      <c r="A35" s="187" t="s">
        <v>934</v>
      </c>
      <c r="B35" s="171">
        <v>45315</v>
      </c>
      <c r="C35" s="51" t="s">
        <v>931</v>
      </c>
      <c r="D35" s="171">
        <v>45315</v>
      </c>
      <c r="E35" s="171">
        <v>45316</v>
      </c>
      <c r="F35" s="148">
        <v>6450000</v>
      </c>
      <c r="G35" s="104">
        <f>F35-J35</f>
        <v>5950000</v>
      </c>
      <c r="H35" s="104"/>
      <c r="I35" s="104"/>
      <c r="J35" s="104">
        <v>500000</v>
      </c>
      <c r="K35" s="104"/>
      <c r="L35" s="104"/>
      <c r="M35" s="114" t="s">
        <v>735</v>
      </c>
      <c r="N35" s="155" t="s">
        <v>935</v>
      </c>
      <c r="O35" s="177" t="s">
        <v>936</v>
      </c>
      <c r="P35" s="162"/>
    </row>
    <row r="36" spans="1:16" s="152" customFormat="1" hidden="1" x14ac:dyDescent="0.25">
      <c r="A36" s="187" t="s">
        <v>953</v>
      </c>
      <c r="B36" s="171">
        <v>45316</v>
      </c>
      <c r="C36" s="51" t="s">
        <v>950</v>
      </c>
      <c r="D36" s="171">
        <v>45315</v>
      </c>
      <c r="E36" s="171">
        <v>45317</v>
      </c>
      <c r="F36" s="148">
        <v>13350000</v>
      </c>
      <c r="G36" s="104">
        <f>F36-J36</f>
        <v>11350000</v>
      </c>
      <c r="H36" s="104"/>
      <c r="I36" s="104"/>
      <c r="J36" s="104">
        <v>2000000</v>
      </c>
      <c r="K36" s="104"/>
      <c r="L36" s="104"/>
      <c r="M36" s="114" t="s">
        <v>230</v>
      </c>
      <c r="N36" s="155" t="s">
        <v>954</v>
      </c>
      <c r="O36" s="177"/>
      <c r="P36" s="162"/>
    </row>
    <row r="37" spans="1:16" s="152" customFormat="1" hidden="1" x14ac:dyDescent="0.25">
      <c r="A37" s="187" t="s">
        <v>1060</v>
      </c>
      <c r="B37" s="171">
        <v>45318</v>
      </c>
      <c r="C37" s="51" t="s">
        <v>998</v>
      </c>
      <c r="D37" s="171">
        <v>45317</v>
      </c>
      <c r="E37" s="171">
        <v>45318</v>
      </c>
      <c r="F37" s="148">
        <v>5400000</v>
      </c>
      <c r="G37" s="104">
        <f>F37-J37</f>
        <v>4400000</v>
      </c>
      <c r="H37" s="192"/>
      <c r="I37" s="104"/>
      <c r="J37" s="104">
        <v>1000000</v>
      </c>
      <c r="K37" s="104"/>
      <c r="L37" s="104"/>
      <c r="M37" s="114" t="s">
        <v>1061</v>
      </c>
      <c r="N37" s="149" t="s">
        <v>1062</v>
      </c>
      <c r="O37" s="177" t="s">
        <v>1063</v>
      </c>
      <c r="P37" s="162"/>
    </row>
    <row r="38" spans="1:16" s="152" customFormat="1" hidden="1" x14ac:dyDescent="0.25">
      <c r="A38" s="187" t="s">
        <v>1064</v>
      </c>
      <c r="B38" s="171">
        <v>45318</v>
      </c>
      <c r="C38" s="51" t="s">
        <v>997</v>
      </c>
      <c r="D38" s="171">
        <v>45317</v>
      </c>
      <c r="E38" s="171">
        <v>45318</v>
      </c>
      <c r="F38" s="148">
        <v>3600000</v>
      </c>
      <c r="G38" s="104">
        <f>F38</f>
        <v>3600000</v>
      </c>
      <c r="H38" s="104"/>
      <c r="I38" s="104"/>
      <c r="J38" s="104"/>
      <c r="K38" s="104"/>
      <c r="L38" s="104"/>
      <c r="M38" s="114" t="s">
        <v>1061</v>
      </c>
      <c r="N38" s="149"/>
      <c r="O38" s="177"/>
      <c r="P38" s="162"/>
    </row>
    <row r="39" spans="1:16" s="152" customFormat="1" hidden="1" x14ac:dyDescent="0.25">
      <c r="A39" s="187" t="s">
        <v>1065</v>
      </c>
      <c r="B39" s="171">
        <v>45318</v>
      </c>
      <c r="C39" s="51" t="s">
        <v>1005</v>
      </c>
      <c r="D39" s="171">
        <v>45318</v>
      </c>
      <c r="E39" s="171">
        <v>45319</v>
      </c>
      <c r="F39" s="148">
        <v>1950000</v>
      </c>
      <c r="G39" s="104">
        <f>F39-J39</f>
        <v>950000</v>
      </c>
      <c r="H39" s="104"/>
      <c r="I39" s="104"/>
      <c r="J39" s="104">
        <v>1000000</v>
      </c>
      <c r="K39" s="104"/>
      <c r="L39" s="104"/>
      <c r="M39" s="114" t="s">
        <v>1061</v>
      </c>
      <c r="N39" s="149" t="s">
        <v>1066</v>
      </c>
      <c r="O39" s="177" t="s">
        <v>1067</v>
      </c>
      <c r="P39" s="162"/>
    </row>
    <row r="40" spans="1:16" s="152" customFormat="1" hidden="1" x14ac:dyDescent="0.25">
      <c r="A40" s="187" t="s">
        <v>1068</v>
      </c>
      <c r="B40" s="171">
        <v>45318</v>
      </c>
      <c r="C40" s="51" t="s">
        <v>1010</v>
      </c>
      <c r="D40" s="171">
        <v>45327</v>
      </c>
      <c r="E40" s="171">
        <v>45328</v>
      </c>
      <c r="F40" s="148">
        <v>17025000</v>
      </c>
      <c r="G40" s="104"/>
      <c r="H40" s="104">
        <f>F40-J40</f>
        <v>15025000</v>
      </c>
      <c r="I40" s="104"/>
      <c r="J40" s="104">
        <v>2000000</v>
      </c>
      <c r="K40" s="104"/>
      <c r="L40" s="104"/>
      <c r="M40" s="114" t="s">
        <v>1061</v>
      </c>
      <c r="N40" s="149" t="s">
        <v>1069</v>
      </c>
      <c r="O40" s="177" t="s">
        <v>1070</v>
      </c>
      <c r="P40" s="162"/>
    </row>
    <row r="41" spans="1:16" s="152" customFormat="1" hidden="1" x14ac:dyDescent="0.25">
      <c r="A41" s="187" t="s">
        <v>1071</v>
      </c>
      <c r="B41" s="171">
        <v>45319</v>
      </c>
      <c r="C41" s="51" t="s">
        <v>1011</v>
      </c>
      <c r="D41" s="171">
        <v>45318</v>
      </c>
      <c r="E41" s="171">
        <v>45319</v>
      </c>
      <c r="F41" s="148">
        <v>15066000</v>
      </c>
      <c r="G41" s="104">
        <f>F41-J41</f>
        <v>14066000</v>
      </c>
      <c r="H41" s="192"/>
      <c r="I41" s="104"/>
      <c r="J41" s="104">
        <v>1000000</v>
      </c>
      <c r="K41" s="104"/>
      <c r="L41" s="104"/>
      <c r="M41" s="114" t="s">
        <v>1061</v>
      </c>
      <c r="N41" s="149" t="s">
        <v>1066</v>
      </c>
      <c r="O41" s="177" t="s">
        <v>1072</v>
      </c>
      <c r="P41" s="162"/>
    </row>
    <row r="42" spans="1:16" s="152" customFormat="1" hidden="1" x14ac:dyDescent="0.25">
      <c r="A42" s="187" t="s">
        <v>1073</v>
      </c>
      <c r="B42" s="171">
        <v>45320</v>
      </c>
      <c r="C42" s="51" t="s">
        <v>1024</v>
      </c>
      <c r="D42" s="171">
        <v>45320</v>
      </c>
      <c r="E42" s="171">
        <v>45321</v>
      </c>
      <c r="F42" s="148">
        <v>16805000</v>
      </c>
      <c r="G42" s="104">
        <f>F42-J42</f>
        <v>15305000</v>
      </c>
      <c r="H42" s="104"/>
      <c r="I42" s="104"/>
      <c r="J42" s="104">
        <v>1500000</v>
      </c>
      <c r="K42" s="104"/>
      <c r="L42" s="104"/>
      <c r="M42" s="114" t="s">
        <v>1061</v>
      </c>
      <c r="N42" s="149" t="s">
        <v>1158</v>
      </c>
      <c r="O42" s="177" t="s">
        <v>1157</v>
      </c>
      <c r="P42" s="162"/>
    </row>
    <row r="43" spans="1:16" s="152" customFormat="1" x14ac:dyDescent="0.25">
      <c r="A43" s="187" t="s">
        <v>1074</v>
      </c>
      <c r="B43" s="171">
        <v>45321</v>
      </c>
      <c r="C43" s="51" t="s">
        <v>1034</v>
      </c>
      <c r="D43" s="171">
        <v>45320</v>
      </c>
      <c r="E43" s="171">
        <v>45322</v>
      </c>
      <c r="F43" s="90">
        <v>25920000</v>
      </c>
      <c r="G43" s="90"/>
      <c r="H43" s="90">
        <f>F43-J43</f>
        <v>24920000</v>
      </c>
      <c r="I43" s="90"/>
      <c r="J43" s="90">
        <v>1000000</v>
      </c>
      <c r="K43" s="90"/>
      <c r="L43" s="90"/>
      <c r="M43" s="189" t="s">
        <v>735</v>
      </c>
      <c r="N43" s="90" t="s">
        <v>1075</v>
      </c>
      <c r="O43" s="177" t="s">
        <v>329</v>
      </c>
      <c r="P43" s="162"/>
    </row>
    <row r="44" spans="1:16" s="152" customFormat="1" hidden="1" x14ac:dyDescent="0.25">
      <c r="A44" s="187" t="s">
        <v>1076</v>
      </c>
      <c r="B44" s="171">
        <v>45322</v>
      </c>
      <c r="C44" s="51" t="s">
        <v>1036</v>
      </c>
      <c r="D44" s="171">
        <v>45321</v>
      </c>
      <c r="E44" s="171">
        <v>45322</v>
      </c>
      <c r="F44" s="114">
        <v>8700000</v>
      </c>
      <c r="G44" s="168"/>
      <c r="H44" s="254">
        <f>F44-J44</f>
        <v>7700000</v>
      </c>
      <c r="I44" s="168"/>
      <c r="J44" s="168">
        <v>1000000</v>
      </c>
      <c r="K44" s="168"/>
      <c r="L44" s="168"/>
      <c r="M44" s="114" t="s">
        <v>1061</v>
      </c>
      <c r="N44" s="169" t="s">
        <v>1077</v>
      </c>
      <c r="O44" s="177" t="s">
        <v>410</v>
      </c>
      <c r="P44" s="162" t="s">
        <v>1078</v>
      </c>
    </row>
    <row r="45" spans="1:16" s="152" customFormat="1" hidden="1" x14ac:dyDescent="0.25">
      <c r="A45" s="187" t="s">
        <v>1079</v>
      </c>
      <c r="B45" s="171">
        <v>45322</v>
      </c>
      <c r="C45" s="51" t="s">
        <v>1050</v>
      </c>
      <c r="D45" s="171">
        <v>45322</v>
      </c>
      <c r="E45" s="171">
        <v>45323</v>
      </c>
      <c r="F45" s="148">
        <v>4655000</v>
      </c>
      <c r="G45" s="104">
        <f>F45-J45</f>
        <v>3655000</v>
      </c>
      <c r="H45" s="104"/>
      <c r="I45" s="104"/>
      <c r="J45" s="104">
        <v>1000000</v>
      </c>
      <c r="K45" s="104"/>
      <c r="L45" s="104"/>
      <c r="M45" s="114" t="s">
        <v>1061</v>
      </c>
      <c r="N45" s="90" t="s">
        <v>1080</v>
      </c>
      <c r="O45" s="177" t="s">
        <v>387</v>
      </c>
      <c r="P45" s="162"/>
    </row>
    <row r="46" spans="1:16" s="152" customFormat="1" hidden="1" x14ac:dyDescent="0.25">
      <c r="A46" s="187" t="s">
        <v>1081</v>
      </c>
      <c r="B46" s="171">
        <v>45322</v>
      </c>
      <c r="C46" s="51" t="s">
        <v>1049</v>
      </c>
      <c r="D46" s="171">
        <v>45323</v>
      </c>
      <c r="E46" s="171">
        <v>45324</v>
      </c>
      <c r="F46" s="148">
        <v>12150000</v>
      </c>
      <c r="G46" s="104"/>
      <c r="H46" s="104">
        <f>F46-J46-K46</f>
        <v>7150000</v>
      </c>
      <c r="I46" s="104"/>
      <c r="J46" s="104">
        <v>500000</v>
      </c>
      <c r="K46" s="192">
        <v>4500000</v>
      </c>
      <c r="L46" s="104"/>
      <c r="M46" s="114" t="s">
        <v>1061</v>
      </c>
      <c r="N46" s="90" t="s">
        <v>1082</v>
      </c>
      <c r="O46" s="177" t="s">
        <v>1083</v>
      </c>
      <c r="P46" s="162" t="s">
        <v>1084</v>
      </c>
    </row>
    <row r="47" spans="1:16" s="152" customFormat="1" x14ac:dyDescent="0.25">
      <c r="A47" s="187"/>
      <c r="B47" s="188"/>
      <c r="C47" s="70"/>
      <c r="D47" s="188"/>
      <c r="E47" s="188"/>
      <c r="F47" s="148"/>
      <c r="G47" s="104"/>
      <c r="H47" s="104"/>
      <c r="I47" s="104"/>
      <c r="J47" s="104"/>
      <c r="K47" s="104"/>
      <c r="L47" s="104"/>
      <c r="M47" s="114"/>
      <c r="N47" s="155"/>
      <c r="O47" s="177"/>
      <c r="P47" s="162"/>
    </row>
    <row r="48" spans="1:16" s="21" customFormat="1" x14ac:dyDescent="0.25">
      <c r="A48" s="182"/>
      <c r="B48" s="171"/>
      <c r="C48" s="178"/>
      <c r="D48" s="171"/>
      <c r="E48" s="171"/>
      <c r="F48" s="148"/>
      <c r="G48" s="104"/>
      <c r="H48" s="104"/>
      <c r="I48" s="104"/>
      <c r="J48" s="104"/>
      <c r="K48" s="104"/>
      <c r="L48" s="104"/>
      <c r="M48" s="114"/>
      <c r="N48" s="155"/>
      <c r="O48" s="177"/>
      <c r="P48" s="15"/>
    </row>
    <row r="49" spans="1:16" x14ac:dyDescent="0.25">
      <c r="A49" s="101" t="s">
        <v>96</v>
      </c>
      <c r="B49" s="171"/>
      <c r="C49" s="102"/>
      <c r="D49" s="224"/>
      <c r="E49" s="225"/>
      <c r="F49" s="58">
        <f>SUM(F3:F48)</f>
        <v>417498000</v>
      </c>
      <c r="G49" s="58">
        <f t="shared" ref="G49:L49" si="0">SUM(G3:G48)</f>
        <v>247613000</v>
      </c>
      <c r="H49" s="58">
        <f t="shared" si="0"/>
        <v>95335000</v>
      </c>
      <c r="I49" s="58">
        <f t="shared" si="0"/>
        <v>0</v>
      </c>
      <c r="J49" s="58">
        <f t="shared" si="0"/>
        <v>43050000</v>
      </c>
      <c r="K49" s="58">
        <f t="shared" si="0"/>
        <v>31500000</v>
      </c>
      <c r="L49" s="58">
        <f t="shared" si="0"/>
        <v>0</v>
      </c>
      <c r="M49" s="35"/>
      <c r="N49" s="54"/>
      <c r="O49" s="176"/>
      <c r="P49" s="15"/>
    </row>
    <row r="51" spans="1:16" x14ac:dyDescent="0.25">
      <c r="D51" s="382" t="s">
        <v>117</v>
      </c>
      <c r="E51" s="398"/>
      <c r="F51" s="37" t="s">
        <v>116</v>
      </c>
      <c r="H51" s="399" t="s">
        <v>146</v>
      </c>
      <c r="I51" s="399"/>
      <c r="J51" s="399"/>
      <c r="K51" s="138"/>
      <c r="L51" s="242">
        <f>J49+K49</f>
        <v>74550000</v>
      </c>
    </row>
    <row r="52" spans="1:16" ht="16.149999999999999" customHeight="1" x14ac:dyDescent="0.25">
      <c r="D52" s="226" t="s">
        <v>230</v>
      </c>
      <c r="E52" s="227">
        <f>F3+F4+F5+F6+F7+F8+F10+F11+F12+F14+F15+F16+F17+F18+F19+F20+F23+F24+F26+F27+F28+F29+F30+F32+F31+F33+F34+F36+F37+F38+F39+F40+F41+F42+F44+F45+F46</f>
        <v>336828000</v>
      </c>
      <c r="F52" s="60">
        <f>E52*1%</f>
        <v>3368280</v>
      </c>
      <c r="H52" s="406">
        <f>G49+H49+J49+K49+L49</f>
        <v>417498000</v>
      </c>
      <c r="I52" s="406"/>
      <c r="J52" s="406"/>
      <c r="K52" s="139"/>
    </row>
    <row r="53" spans="1:16" x14ac:dyDescent="0.25">
      <c r="D53" s="226" t="s">
        <v>735</v>
      </c>
      <c r="E53" s="227">
        <f>F21+F35+F43</f>
        <v>34570000</v>
      </c>
      <c r="F53" s="60">
        <f t="shared" ref="F53:F56" si="1">E53*1%</f>
        <v>345700</v>
      </c>
    </row>
    <row r="54" spans="1:16" x14ac:dyDescent="0.25">
      <c r="D54" s="226" t="s">
        <v>634</v>
      </c>
      <c r="E54" s="227">
        <f>F13</f>
        <v>16875000</v>
      </c>
      <c r="F54" s="60">
        <f t="shared" si="1"/>
        <v>168750</v>
      </c>
      <c r="H54" s="399" t="s">
        <v>147</v>
      </c>
      <c r="I54" s="399"/>
      <c r="J54" s="399"/>
    </row>
    <row r="55" spans="1:16" x14ac:dyDescent="0.25">
      <c r="D55" s="226" t="s">
        <v>730</v>
      </c>
      <c r="E55" s="227">
        <f>F22</f>
        <v>1970000</v>
      </c>
      <c r="F55" s="60">
        <f t="shared" si="1"/>
        <v>19700</v>
      </c>
      <c r="H55" s="405">
        <f>J49+K49+L49</f>
        <v>74550000</v>
      </c>
      <c r="I55" s="405"/>
      <c r="J55" s="405"/>
    </row>
    <row r="56" spans="1:16" x14ac:dyDescent="0.25">
      <c r="D56" s="226" t="s">
        <v>757</v>
      </c>
      <c r="E56" s="227">
        <f>F25</f>
        <v>4680000</v>
      </c>
      <c r="F56" s="60">
        <f t="shared" si="1"/>
        <v>46800</v>
      </c>
    </row>
    <row r="57" spans="1:16" x14ac:dyDescent="0.25">
      <c r="D57" s="226" t="s">
        <v>578</v>
      </c>
      <c r="E57" s="148">
        <v>22575000</v>
      </c>
      <c r="F57" s="60">
        <f>E57*5%</f>
        <v>1128750</v>
      </c>
    </row>
    <row r="58" spans="1:16" x14ac:dyDescent="0.25">
      <c r="D58" s="196" t="s">
        <v>96</v>
      </c>
      <c r="E58" s="228">
        <f>SUM(E52:E57)</f>
        <v>417498000</v>
      </c>
      <c r="F58" s="28">
        <f>SUM(F52:F57)</f>
        <v>5077980</v>
      </c>
      <c r="L58" s="183"/>
    </row>
  </sheetData>
  <autoFilter ref="A1:P46">
    <filterColumn colId="7" showButton="0"/>
    <filterColumn colId="9" showButton="0"/>
    <filterColumn colId="10" showButton="0"/>
    <filterColumn colId="12">
      <filters>
        <filter val="HERY"/>
      </filters>
    </filterColumn>
  </autoFilter>
  <mergeCells count="17">
    <mergeCell ref="P1:P2"/>
    <mergeCell ref="H55:J55"/>
    <mergeCell ref="H51:J51"/>
    <mergeCell ref="H52:J52"/>
    <mergeCell ref="F1:F2"/>
    <mergeCell ref="O1:O2"/>
    <mergeCell ref="N1:N2"/>
    <mergeCell ref="M1:M2"/>
    <mergeCell ref="H1:I1"/>
    <mergeCell ref="J1:L1"/>
    <mergeCell ref="D51:E51"/>
    <mergeCell ref="H54:J54"/>
    <mergeCell ref="A1:A2"/>
    <mergeCell ref="C1:C2"/>
    <mergeCell ref="D1:D2"/>
    <mergeCell ref="E1:E2"/>
    <mergeCell ref="B1:B2"/>
  </mergeCells>
  <phoneticPr fontId="23" type="noConversion"/>
  <pageMargins left="0" right="0" top="0" bottom="0" header="0" footer="0"/>
  <pageSetup paperSize="9" scale="46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opLeftCell="B148" zoomScale="98" zoomScaleNormal="98" workbookViewId="0">
      <selection activeCell="F166" sqref="F166"/>
    </sheetView>
  </sheetViews>
  <sheetFormatPr defaultRowHeight="15" x14ac:dyDescent="0.25"/>
  <cols>
    <col min="1" max="1" width="11" customWidth="1"/>
    <col min="2" max="2" width="74.42578125" customWidth="1"/>
    <col min="3" max="3" width="12.5703125" customWidth="1"/>
    <col min="4" max="4" width="12.5703125" style="57" customWidth="1"/>
    <col min="6" max="6" width="11.5703125" bestFit="1" customWidth="1"/>
    <col min="7" max="7" width="12.5703125" bestFit="1" customWidth="1"/>
    <col min="8" max="8" width="11.5703125" bestFit="1" customWidth="1"/>
  </cols>
  <sheetData>
    <row r="1" spans="1:8" ht="18.75" x14ac:dyDescent="0.3">
      <c r="A1" s="243" t="s">
        <v>986</v>
      </c>
    </row>
    <row r="2" spans="1:8" x14ac:dyDescent="0.25">
      <c r="A2" s="289" t="s">
        <v>292</v>
      </c>
      <c r="B2" s="289"/>
      <c r="C2" s="289" t="s">
        <v>58</v>
      </c>
      <c r="D2" s="259" t="s">
        <v>987</v>
      </c>
      <c r="E2" s="260" t="s">
        <v>59</v>
      </c>
      <c r="F2" s="260" t="s">
        <v>60</v>
      </c>
      <c r="G2" s="260" t="s">
        <v>988</v>
      </c>
    </row>
    <row r="3" spans="1:8" x14ac:dyDescent="0.25">
      <c r="A3" s="100">
        <v>44937</v>
      </c>
      <c r="B3" s="15" t="s">
        <v>761</v>
      </c>
      <c r="C3" s="104">
        <v>1000000</v>
      </c>
      <c r="D3" s="252"/>
      <c r="E3" s="16"/>
      <c r="F3" s="49"/>
      <c r="G3" s="50">
        <f t="shared" ref="G3:G8" si="0">C3-E3-F3</f>
        <v>1000000</v>
      </c>
    </row>
    <row r="4" spans="1:8" x14ac:dyDescent="0.25">
      <c r="A4" s="100">
        <v>44939</v>
      </c>
      <c r="B4" s="15" t="s">
        <v>738</v>
      </c>
      <c r="C4" s="290">
        <v>300000</v>
      </c>
      <c r="D4" s="35" t="s">
        <v>1142</v>
      </c>
      <c r="E4" s="15"/>
      <c r="F4" s="16">
        <f>C4</f>
        <v>300000</v>
      </c>
      <c r="G4" s="50">
        <f t="shared" si="0"/>
        <v>0</v>
      </c>
    </row>
    <row r="5" spans="1:8" x14ac:dyDescent="0.25">
      <c r="A5" s="100">
        <v>45309</v>
      </c>
      <c r="B5" s="15" t="s">
        <v>817</v>
      </c>
      <c r="C5" s="291">
        <v>1000000</v>
      </c>
      <c r="D5" s="35"/>
      <c r="E5" s="16"/>
      <c r="F5" s="49"/>
      <c r="G5" s="50">
        <f t="shared" si="0"/>
        <v>1000000</v>
      </c>
    </row>
    <row r="6" spans="1:8" x14ac:dyDescent="0.25">
      <c r="A6" s="100">
        <v>45310</v>
      </c>
      <c r="B6" s="15" t="s">
        <v>831</v>
      </c>
      <c r="C6" s="104">
        <v>800000</v>
      </c>
      <c r="D6" s="252"/>
      <c r="E6" s="16"/>
      <c r="F6" s="49"/>
      <c r="G6" s="50">
        <f t="shared" si="0"/>
        <v>800000</v>
      </c>
    </row>
    <row r="7" spans="1:8" x14ac:dyDescent="0.25">
      <c r="A7" s="100">
        <v>45313</v>
      </c>
      <c r="B7" s="15" t="s">
        <v>902</v>
      </c>
      <c r="C7" s="104">
        <v>500000</v>
      </c>
      <c r="D7" s="252"/>
      <c r="E7" s="16"/>
      <c r="F7" s="49"/>
      <c r="G7" s="50">
        <f t="shared" si="0"/>
        <v>500000</v>
      </c>
    </row>
    <row r="8" spans="1:8" x14ac:dyDescent="0.25">
      <c r="A8" s="100">
        <v>45314</v>
      </c>
      <c r="B8" s="15" t="s">
        <v>913</v>
      </c>
      <c r="C8" s="104">
        <v>1000000</v>
      </c>
      <c r="D8" s="252"/>
      <c r="E8" s="16"/>
      <c r="F8" s="49"/>
      <c r="G8" s="50">
        <f t="shared" si="0"/>
        <v>1000000</v>
      </c>
    </row>
    <row r="9" spans="1:8" x14ac:dyDescent="0.25">
      <c r="A9" s="15"/>
      <c r="B9" s="15" t="s">
        <v>96</v>
      </c>
      <c r="C9" s="50">
        <f>SUM(C3:C8)</f>
        <v>4600000</v>
      </c>
      <c r="D9" s="50">
        <f>SUM(D3:D8)</f>
        <v>0</v>
      </c>
      <c r="E9" s="50">
        <f>SUM(E3:E8)</f>
        <v>0</v>
      </c>
      <c r="F9" s="50">
        <f>SUM(F3:F8)</f>
        <v>300000</v>
      </c>
      <c r="G9" s="50">
        <f>SUM(G3:G8)</f>
        <v>4300000</v>
      </c>
    </row>
    <row r="10" spans="1:8" x14ac:dyDescent="0.25">
      <c r="A10" s="289" t="s">
        <v>293</v>
      </c>
      <c r="B10" s="289"/>
      <c r="C10" s="289" t="s">
        <v>58</v>
      </c>
      <c r="D10" s="259" t="s">
        <v>987</v>
      </c>
      <c r="E10" s="260" t="s">
        <v>59</v>
      </c>
      <c r="F10" s="260" t="s">
        <v>60</v>
      </c>
      <c r="G10" s="260" t="s">
        <v>988</v>
      </c>
    </row>
    <row r="11" spans="1:8" x14ac:dyDescent="0.25">
      <c r="A11" s="100">
        <v>45292</v>
      </c>
      <c r="B11" s="15" t="s">
        <v>489</v>
      </c>
      <c r="C11" s="65">
        <v>2000000</v>
      </c>
      <c r="D11" s="148" t="s">
        <v>1131</v>
      </c>
      <c r="E11" s="16"/>
      <c r="F11" s="16">
        <f>C11</f>
        <v>2000000</v>
      </c>
      <c r="G11" s="50">
        <f>C11-E11-F11</f>
        <v>0</v>
      </c>
      <c r="H11" s="323"/>
    </row>
    <row r="12" spans="1:8" x14ac:dyDescent="0.25">
      <c r="A12" s="100">
        <v>45292</v>
      </c>
      <c r="B12" s="15" t="s">
        <v>490</v>
      </c>
      <c r="C12" s="65">
        <v>2000000</v>
      </c>
      <c r="D12" s="148" t="s">
        <v>1122</v>
      </c>
      <c r="E12" s="16"/>
      <c r="F12" s="16">
        <f>C12</f>
        <v>2000000</v>
      </c>
      <c r="G12" s="50">
        <f t="shared" ref="G12:G49" si="1">C12-E12-F12</f>
        <v>0</v>
      </c>
      <c r="H12" s="323"/>
    </row>
    <row r="13" spans="1:8" x14ac:dyDescent="0.25">
      <c r="A13" s="147">
        <v>45293</v>
      </c>
      <c r="B13" s="239" t="s">
        <v>961</v>
      </c>
      <c r="C13" s="160">
        <v>1000000</v>
      </c>
      <c r="D13" s="148"/>
      <c r="E13" s="16"/>
      <c r="F13" s="16"/>
      <c r="G13" s="50">
        <f t="shared" si="1"/>
        <v>1000000</v>
      </c>
      <c r="H13" s="323"/>
    </row>
    <row r="14" spans="1:8" x14ac:dyDescent="0.25">
      <c r="A14" s="100">
        <v>45293</v>
      </c>
      <c r="B14" s="15" t="s">
        <v>506</v>
      </c>
      <c r="C14" s="65">
        <v>1000000</v>
      </c>
      <c r="D14" s="148" t="s">
        <v>1125</v>
      </c>
      <c r="E14" s="16"/>
      <c r="F14" s="16">
        <f>C14</f>
        <v>1000000</v>
      </c>
      <c r="G14" s="50">
        <f t="shared" si="1"/>
        <v>0</v>
      </c>
      <c r="H14" s="323"/>
    </row>
    <row r="15" spans="1:8" x14ac:dyDescent="0.25">
      <c r="A15" s="100">
        <v>45294</v>
      </c>
      <c r="B15" s="15" t="s">
        <v>736</v>
      </c>
      <c r="C15" s="65">
        <v>300000</v>
      </c>
      <c r="D15" s="148" t="s">
        <v>1138</v>
      </c>
      <c r="E15" s="16"/>
      <c r="F15" s="16">
        <f>C15</f>
        <v>300000</v>
      </c>
      <c r="G15" s="50">
        <f t="shared" si="1"/>
        <v>0</v>
      </c>
      <c r="H15" s="323"/>
    </row>
    <row r="16" spans="1:8" x14ac:dyDescent="0.25">
      <c r="A16" s="100">
        <v>45294</v>
      </c>
      <c r="B16" s="15" t="s">
        <v>542</v>
      </c>
      <c r="C16" s="104">
        <v>1610000</v>
      </c>
      <c r="D16" s="35"/>
      <c r="E16" s="16"/>
      <c r="F16" s="16"/>
      <c r="G16" s="50">
        <f t="shared" si="1"/>
        <v>1610000</v>
      </c>
      <c r="H16" s="323"/>
    </row>
    <row r="17" spans="1:8" x14ac:dyDescent="0.25">
      <c r="A17" s="100">
        <v>45295</v>
      </c>
      <c r="B17" s="15" t="s">
        <v>547</v>
      </c>
      <c r="C17" s="65">
        <v>500000</v>
      </c>
      <c r="D17" s="148" t="s">
        <v>1139</v>
      </c>
      <c r="E17" s="16"/>
      <c r="F17" s="16">
        <f>C17</f>
        <v>500000</v>
      </c>
      <c r="G17" s="50">
        <f t="shared" si="1"/>
        <v>0</v>
      </c>
      <c r="H17" s="323"/>
    </row>
    <row r="18" spans="1:8" x14ac:dyDescent="0.25">
      <c r="A18" s="100">
        <v>45300</v>
      </c>
      <c r="B18" s="15" t="s">
        <v>633</v>
      </c>
      <c r="C18" s="104">
        <v>500000</v>
      </c>
      <c r="D18" s="35"/>
      <c r="E18" s="16"/>
      <c r="F18" s="16"/>
      <c r="G18" s="50">
        <f t="shared" si="1"/>
        <v>500000</v>
      </c>
    </row>
    <row r="19" spans="1:8" x14ac:dyDescent="0.25">
      <c r="A19" s="100">
        <v>45301</v>
      </c>
      <c r="B19" s="15" t="s">
        <v>762</v>
      </c>
      <c r="C19" s="104">
        <v>1000000</v>
      </c>
      <c r="D19" s="35"/>
      <c r="E19" s="16"/>
      <c r="F19" s="16"/>
      <c r="G19" s="50">
        <f t="shared" si="1"/>
        <v>1000000</v>
      </c>
      <c r="H19" s="323"/>
    </row>
    <row r="20" spans="1:8" x14ac:dyDescent="0.25">
      <c r="A20" s="100">
        <v>45302</v>
      </c>
      <c r="B20" s="15" t="s">
        <v>671</v>
      </c>
      <c r="C20" s="104">
        <v>1000000</v>
      </c>
      <c r="D20" s="35" t="s">
        <v>1161</v>
      </c>
      <c r="E20" s="16"/>
      <c r="F20" s="16">
        <f>C20</f>
        <v>1000000</v>
      </c>
      <c r="G20" s="50">
        <f t="shared" si="1"/>
        <v>0</v>
      </c>
      <c r="H20" s="323"/>
    </row>
    <row r="21" spans="1:8" x14ac:dyDescent="0.25">
      <c r="A21" s="100">
        <v>45303</v>
      </c>
      <c r="B21" s="15" t="s">
        <v>741</v>
      </c>
      <c r="C21" s="291">
        <v>4500000</v>
      </c>
      <c r="D21" s="35" t="s">
        <v>1162</v>
      </c>
      <c r="E21" s="16"/>
      <c r="F21" s="16">
        <f>C21</f>
        <v>4500000</v>
      </c>
      <c r="G21" s="50">
        <f t="shared" si="1"/>
        <v>0</v>
      </c>
      <c r="H21" s="323"/>
    </row>
    <row r="22" spans="1:8" x14ac:dyDescent="0.25">
      <c r="A22" s="100">
        <v>45303</v>
      </c>
      <c r="B22" s="15" t="s">
        <v>742</v>
      </c>
      <c r="C22" s="291">
        <v>1000000</v>
      </c>
      <c r="D22" s="35"/>
      <c r="E22" s="16"/>
      <c r="F22" s="16"/>
      <c r="G22" s="50">
        <f t="shared" si="1"/>
        <v>1000000</v>
      </c>
      <c r="H22" s="323"/>
    </row>
    <row r="23" spans="1:8" x14ac:dyDescent="0.25">
      <c r="A23" s="100">
        <v>45304</v>
      </c>
      <c r="B23" s="15" t="s">
        <v>744</v>
      </c>
      <c r="C23" s="291">
        <v>5000000</v>
      </c>
      <c r="D23" s="35"/>
      <c r="E23" s="16"/>
      <c r="F23" s="16"/>
      <c r="G23" s="50">
        <f t="shared" si="1"/>
        <v>5000000</v>
      </c>
      <c r="H23" s="323"/>
    </row>
    <row r="24" spans="1:8" x14ac:dyDescent="0.25">
      <c r="A24" s="100">
        <v>45304</v>
      </c>
      <c r="B24" s="15" t="s">
        <v>743</v>
      </c>
      <c r="C24" s="291">
        <v>1000000</v>
      </c>
      <c r="D24" s="35"/>
      <c r="E24" s="16"/>
      <c r="F24" s="16"/>
      <c r="G24" s="50">
        <f t="shared" si="1"/>
        <v>1000000</v>
      </c>
      <c r="H24" s="323"/>
    </row>
    <row r="25" spans="1:8" x14ac:dyDescent="0.25">
      <c r="A25" s="100">
        <v>45306</v>
      </c>
      <c r="B25" s="15" t="s">
        <v>754</v>
      </c>
      <c r="C25" s="291">
        <v>1000000</v>
      </c>
      <c r="D25" s="35"/>
      <c r="E25" s="16"/>
      <c r="F25" s="16"/>
      <c r="G25" s="50">
        <f t="shared" si="1"/>
        <v>1000000</v>
      </c>
      <c r="H25" s="323"/>
    </row>
    <row r="26" spans="1:8" x14ac:dyDescent="0.25">
      <c r="A26" s="100">
        <v>45306</v>
      </c>
      <c r="B26" s="15" t="s">
        <v>755</v>
      </c>
      <c r="C26" s="291">
        <v>1000000</v>
      </c>
      <c r="D26" s="35" t="s">
        <v>1160</v>
      </c>
      <c r="E26" s="16"/>
      <c r="F26" s="16">
        <f>C26</f>
        <v>1000000</v>
      </c>
      <c r="G26" s="50">
        <f t="shared" si="1"/>
        <v>0</v>
      </c>
      <c r="H26" s="323"/>
    </row>
    <row r="27" spans="1:8" x14ac:dyDescent="0.25">
      <c r="A27" s="100">
        <v>45307</v>
      </c>
      <c r="B27" s="15" t="s">
        <v>966</v>
      </c>
      <c r="C27" s="36">
        <v>1000000</v>
      </c>
      <c r="D27" s="148" t="s">
        <v>1133</v>
      </c>
      <c r="E27" s="16"/>
      <c r="F27" s="16">
        <f>C27</f>
        <v>1000000</v>
      </c>
      <c r="G27" s="50">
        <f t="shared" si="1"/>
        <v>0</v>
      </c>
      <c r="H27" s="323"/>
    </row>
    <row r="28" spans="1:8" x14ac:dyDescent="0.25">
      <c r="A28" s="100">
        <v>45307</v>
      </c>
      <c r="B28" s="15" t="s">
        <v>777</v>
      </c>
      <c r="C28" s="104">
        <v>500000</v>
      </c>
      <c r="D28" s="35"/>
      <c r="E28" s="16"/>
      <c r="F28" s="16"/>
      <c r="G28" s="50">
        <f t="shared" si="1"/>
        <v>500000</v>
      </c>
      <c r="H28" s="323"/>
    </row>
    <row r="29" spans="1:8" x14ac:dyDescent="0.25">
      <c r="A29" s="100">
        <v>45307</v>
      </c>
      <c r="B29" s="15" t="s">
        <v>778</v>
      </c>
      <c r="C29" s="36">
        <v>1000000</v>
      </c>
      <c r="D29" s="148" t="s">
        <v>1147</v>
      </c>
      <c r="E29" s="16"/>
      <c r="F29" s="16">
        <f>C29</f>
        <v>1000000</v>
      </c>
      <c r="G29" s="50">
        <f t="shared" si="1"/>
        <v>0</v>
      </c>
      <c r="H29" s="323"/>
    </row>
    <row r="30" spans="1:8" x14ac:dyDescent="0.25">
      <c r="A30" s="100">
        <v>45307</v>
      </c>
      <c r="B30" s="15" t="s">
        <v>779</v>
      </c>
      <c r="C30" s="104">
        <v>300000</v>
      </c>
      <c r="D30" s="35"/>
      <c r="E30" s="16"/>
      <c r="F30" s="16"/>
      <c r="G30" s="50">
        <f t="shared" si="1"/>
        <v>300000</v>
      </c>
      <c r="H30" s="323"/>
    </row>
    <row r="31" spans="1:8" x14ac:dyDescent="0.25">
      <c r="A31" s="100">
        <v>45308</v>
      </c>
      <c r="B31" s="15" t="s">
        <v>797</v>
      </c>
      <c r="C31" s="36">
        <v>1000000</v>
      </c>
      <c r="D31" s="148" t="s">
        <v>1146</v>
      </c>
      <c r="E31" s="16"/>
      <c r="F31" s="16">
        <f>C31</f>
        <v>1000000</v>
      </c>
      <c r="G31" s="50">
        <f t="shared" si="1"/>
        <v>0</v>
      </c>
      <c r="H31" s="323"/>
    </row>
    <row r="32" spans="1:8" x14ac:dyDescent="0.25">
      <c r="A32" s="100">
        <v>45308</v>
      </c>
      <c r="B32" s="15" t="s">
        <v>798</v>
      </c>
      <c r="C32" s="104">
        <v>3000000</v>
      </c>
      <c r="D32" s="35"/>
      <c r="E32" s="16"/>
      <c r="F32" s="16"/>
      <c r="G32" s="50">
        <f t="shared" si="1"/>
        <v>3000000</v>
      </c>
      <c r="H32" s="323"/>
    </row>
    <row r="33" spans="1:8" x14ac:dyDescent="0.25">
      <c r="A33" s="100">
        <v>45308</v>
      </c>
      <c r="B33" s="15" t="s">
        <v>799</v>
      </c>
      <c r="C33" s="104">
        <v>2000000</v>
      </c>
      <c r="D33" s="35"/>
      <c r="E33" s="16"/>
      <c r="F33" s="16"/>
      <c r="G33" s="50">
        <f t="shared" si="1"/>
        <v>2000000</v>
      </c>
      <c r="H33" s="323"/>
    </row>
    <row r="34" spans="1:8" x14ac:dyDescent="0.25">
      <c r="A34" s="100">
        <v>45310</v>
      </c>
      <c r="B34" s="15" t="s">
        <v>826</v>
      </c>
      <c r="C34" s="104">
        <v>10000000</v>
      </c>
      <c r="D34" s="148" t="s">
        <v>1148</v>
      </c>
      <c r="E34" s="16"/>
      <c r="F34" s="16">
        <f>C34</f>
        <v>10000000</v>
      </c>
      <c r="G34" s="50">
        <f t="shared" si="1"/>
        <v>0</v>
      </c>
      <c r="H34" s="323"/>
    </row>
    <row r="35" spans="1:8" x14ac:dyDescent="0.25">
      <c r="A35" s="100">
        <v>45310</v>
      </c>
      <c r="B35" s="15" t="s">
        <v>827</v>
      </c>
      <c r="C35" s="104">
        <v>1000000</v>
      </c>
      <c r="D35" s="148" t="s">
        <v>1149</v>
      </c>
      <c r="E35" s="16"/>
      <c r="F35" s="16">
        <f>C35</f>
        <v>1000000</v>
      </c>
      <c r="G35" s="50">
        <f t="shared" si="1"/>
        <v>0</v>
      </c>
      <c r="H35" s="323"/>
    </row>
    <row r="36" spans="1:8" x14ac:dyDescent="0.25">
      <c r="A36" s="100">
        <v>45310</v>
      </c>
      <c r="B36" s="15" t="s">
        <v>828</v>
      </c>
      <c r="C36" s="104">
        <v>1000000</v>
      </c>
      <c r="D36" s="35"/>
      <c r="E36" s="16"/>
      <c r="F36" s="16"/>
      <c r="G36" s="50">
        <f t="shared" si="1"/>
        <v>1000000</v>
      </c>
      <c r="H36" s="323"/>
    </row>
    <row r="37" spans="1:8" x14ac:dyDescent="0.25">
      <c r="A37" s="100">
        <v>45311</v>
      </c>
      <c r="B37" s="15" t="s">
        <v>878</v>
      </c>
      <c r="C37" s="104">
        <v>1000000</v>
      </c>
      <c r="D37" s="35"/>
      <c r="E37" s="16"/>
      <c r="F37" s="16"/>
      <c r="G37" s="50">
        <f t="shared" si="1"/>
        <v>1000000</v>
      </c>
      <c r="H37" s="323"/>
    </row>
    <row r="38" spans="1:8" x14ac:dyDescent="0.25">
      <c r="A38" s="100">
        <v>45313</v>
      </c>
      <c r="B38" s="15" t="s">
        <v>901</v>
      </c>
      <c r="C38" s="104">
        <v>1000000</v>
      </c>
      <c r="D38" s="35"/>
      <c r="E38" s="16"/>
      <c r="F38" s="16"/>
      <c r="G38" s="50">
        <f t="shared" si="1"/>
        <v>1000000</v>
      </c>
      <c r="H38" s="323"/>
    </row>
    <row r="39" spans="1:8" x14ac:dyDescent="0.25">
      <c r="A39" s="100">
        <v>45314</v>
      </c>
      <c r="B39" s="15" t="s">
        <v>923</v>
      </c>
      <c r="C39" s="104">
        <v>1000000</v>
      </c>
      <c r="D39" s="35"/>
      <c r="E39" s="16"/>
      <c r="F39" s="16"/>
      <c r="G39" s="50">
        <f t="shared" si="1"/>
        <v>1000000</v>
      </c>
      <c r="H39" s="323"/>
    </row>
    <row r="40" spans="1:8" x14ac:dyDescent="0.25">
      <c r="A40" s="100">
        <v>45314</v>
      </c>
      <c r="B40" s="15" t="s">
        <v>914</v>
      </c>
      <c r="C40" s="104">
        <v>1000000</v>
      </c>
      <c r="D40" s="35"/>
      <c r="E40" s="16"/>
      <c r="F40" s="16"/>
      <c r="G40" s="50">
        <f t="shared" si="1"/>
        <v>1000000</v>
      </c>
      <c r="H40" s="323"/>
    </row>
    <row r="41" spans="1:8" x14ac:dyDescent="0.25">
      <c r="A41" s="100">
        <v>45314</v>
      </c>
      <c r="B41" s="15" t="s">
        <v>915</v>
      </c>
      <c r="C41" s="104">
        <v>1000000</v>
      </c>
      <c r="D41" s="35"/>
      <c r="E41" s="16"/>
      <c r="F41" s="16"/>
      <c r="G41" s="50">
        <f t="shared" si="1"/>
        <v>1000000</v>
      </c>
      <c r="H41" s="323"/>
    </row>
    <row r="42" spans="1:8" x14ac:dyDescent="0.25">
      <c r="A42" s="100">
        <v>45315</v>
      </c>
      <c r="B42" s="15" t="s">
        <v>932</v>
      </c>
      <c r="C42" s="104">
        <v>1000000</v>
      </c>
      <c r="D42" s="35"/>
      <c r="E42" s="16"/>
      <c r="F42" s="16"/>
      <c r="G42" s="50">
        <f t="shared" si="1"/>
        <v>1000000</v>
      </c>
      <c r="H42" s="323"/>
    </row>
    <row r="43" spans="1:8" x14ac:dyDescent="0.25">
      <c r="A43" s="100">
        <v>45315</v>
      </c>
      <c r="B43" s="15" t="s">
        <v>933</v>
      </c>
      <c r="C43" s="104">
        <v>1000000</v>
      </c>
      <c r="D43" s="35"/>
      <c r="E43" s="16"/>
      <c r="F43" s="16"/>
      <c r="G43" s="50">
        <f t="shared" si="1"/>
        <v>1000000</v>
      </c>
      <c r="H43" s="323"/>
    </row>
    <row r="44" spans="1:8" x14ac:dyDescent="0.25">
      <c r="A44" s="100">
        <v>45316</v>
      </c>
      <c r="B44" s="15" t="s">
        <v>952</v>
      </c>
      <c r="C44" s="104">
        <v>1000000</v>
      </c>
      <c r="D44" s="35"/>
      <c r="E44" s="16"/>
      <c r="F44" s="16"/>
      <c r="G44" s="50">
        <f t="shared" si="1"/>
        <v>1000000</v>
      </c>
      <c r="H44" s="323"/>
    </row>
    <row r="45" spans="1:8" x14ac:dyDescent="0.25">
      <c r="A45" s="147">
        <v>45317</v>
      </c>
      <c r="B45" s="15" t="s">
        <v>1089</v>
      </c>
      <c r="C45" s="163">
        <v>1000000</v>
      </c>
      <c r="D45" s="110"/>
      <c r="E45" s="15"/>
      <c r="F45" s="15"/>
      <c r="G45" s="50">
        <f t="shared" si="1"/>
        <v>1000000</v>
      </c>
      <c r="H45" s="323"/>
    </row>
    <row r="46" spans="1:8" x14ac:dyDescent="0.25">
      <c r="A46" s="100">
        <v>45318</v>
      </c>
      <c r="B46" s="15" t="s">
        <v>1094</v>
      </c>
      <c r="C46" s="104">
        <v>500000</v>
      </c>
      <c r="D46" s="110"/>
      <c r="E46" s="15"/>
      <c r="F46" s="15"/>
      <c r="G46" s="50">
        <f t="shared" si="1"/>
        <v>500000</v>
      </c>
      <c r="H46" s="323"/>
    </row>
    <row r="47" spans="1:8" x14ac:dyDescent="0.25">
      <c r="A47" s="100">
        <v>45320</v>
      </c>
      <c r="B47" s="15" t="s">
        <v>1101</v>
      </c>
      <c r="C47" s="104">
        <v>600000</v>
      </c>
      <c r="D47" s="110"/>
      <c r="E47" s="15"/>
      <c r="F47" s="15"/>
      <c r="G47" s="50">
        <f t="shared" si="1"/>
        <v>600000</v>
      </c>
      <c r="H47" s="323"/>
    </row>
    <row r="48" spans="1:8" x14ac:dyDescent="0.25">
      <c r="A48" s="100">
        <v>45321</v>
      </c>
      <c r="B48" s="15" t="s">
        <v>1110</v>
      </c>
      <c r="C48" s="65">
        <v>3000000</v>
      </c>
      <c r="D48" s="110"/>
      <c r="E48" s="15"/>
      <c r="F48" s="15"/>
      <c r="G48" s="50">
        <f t="shared" si="1"/>
        <v>3000000</v>
      </c>
      <c r="H48" s="323"/>
    </row>
    <row r="49" spans="1:8" x14ac:dyDescent="0.25">
      <c r="A49" s="100">
        <v>45321</v>
      </c>
      <c r="B49" s="15" t="s">
        <v>1113</v>
      </c>
      <c r="C49" s="65">
        <v>2000000</v>
      </c>
      <c r="D49" s="110"/>
      <c r="E49" s="15"/>
      <c r="F49" s="15"/>
      <c r="G49" s="50">
        <f t="shared" si="1"/>
        <v>2000000</v>
      </c>
      <c r="H49" s="323"/>
    </row>
    <row r="50" spans="1:8" x14ac:dyDescent="0.25">
      <c r="B50" t="s">
        <v>1164</v>
      </c>
      <c r="C50" s="179">
        <f>SUM(C11:C49)</f>
        <v>60310000</v>
      </c>
      <c r="D50" s="179"/>
      <c r="E50" s="179">
        <f t="shared" ref="E50:G50" si="2">SUM(E11:E49)</f>
        <v>0</v>
      </c>
      <c r="F50" s="179">
        <f>SUM(F11:F49)</f>
        <v>26300000</v>
      </c>
      <c r="G50" s="179">
        <f t="shared" si="2"/>
        <v>34010000</v>
      </c>
      <c r="H50" s="19"/>
    </row>
    <row r="51" spans="1:8" x14ac:dyDescent="0.25">
      <c r="B51" t="s">
        <v>1163</v>
      </c>
      <c r="C51" s="179"/>
      <c r="D51" s="179">
        <f t="shared" ref="D51:E51" si="3">D9+D50+D161</f>
        <v>0</v>
      </c>
      <c r="E51" s="179">
        <f t="shared" si="3"/>
        <v>0</v>
      </c>
      <c r="F51" s="179">
        <f>F9+F50+F161</f>
        <v>74550000</v>
      </c>
      <c r="G51" s="179">
        <f>G9+G50+G161</f>
        <v>115375000</v>
      </c>
    </row>
    <row r="52" spans="1:8" x14ac:dyDescent="0.25">
      <c r="C52" s="179"/>
      <c r="D52" s="179"/>
      <c r="E52" s="179"/>
      <c r="F52" s="179"/>
      <c r="G52" s="179"/>
    </row>
    <row r="53" spans="1:8" ht="18.75" x14ac:dyDescent="0.3">
      <c r="A53" s="243" t="s">
        <v>967</v>
      </c>
      <c r="C53" s="181"/>
    </row>
    <row r="54" spans="1:8" x14ac:dyDescent="0.25">
      <c r="A54" s="246" t="s">
        <v>968</v>
      </c>
      <c r="B54" s="246"/>
      <c r="C54" s="259" t="s">
        <v>58</v>
      </c>
      <c r="D54" s="259" t="s">
        <v>987</v>
      </c>
      <c r="E54" s="260" t="s">
        <v>59</v>
      </c>
      <c r="F54" s="260" t="s">
        <v>60</v>
      </c>
      <c r="G54" s="260" t="s">
        <v>988</v>
      </c>
    </row>
    <row r="55" spans="1:8" x14ac:dyDescent="0.25">
      <c r="A55" s="100">
        <v>45091</v>
      </c>
      <c r="B55" s="15" t="s">
        <v>160</v>
      </c>
      <c r="C55" s="104">
        <v>1000000</v>
      </c>
      <c r="D55" s="252"/>
      <c r="E55" s="15"/>
      <c r="F55" s="15"/>
      <c r="G55" s="50">
        <f t="shared" ref="G55" si="4">C55-E55-F55</f>
        <v>1000000</v>
      </c>
    </row>
    <row r="56" spans="1:8" x14ac:dyDescent="0.25">
      <c r="A56" s="246" t="s">
        <v>969</v>
      </c>
      <c r="B56" s="246"/>
      <c r="C56" s="259" t="s">
        <v>58</v>
      </c>
      <c r="D56" s="259" t="s">
        <v>987</v>
      </c>
      <c r="E56" s="260" t="s">
        <v>59</v>
      </c>
      <c r="F56" s="260" t="s">
        <v>60</v>
      </c>
      <c r="G56" s="260" t="s">
        <v>988</v>
      </c>
    </row>
    <row r="57" spans="1:8" x14ac:dyDescent="0.25">
      <c r="A57" s="100">
        <v>45081</v>
      </c>
      <c r="B57" s="233" t="s">
        <v>970</v>
      </c>
      <c r="C57" s="244">
        <v>2000000</v>
      </c>
      <c r="D57" s="261"/>
      <c r="E57" s="15"/>
      <c r="F57" s="15"/>
      <c r="G57" s="50">
        <f t="shared" ref="G57" si="5">C57-E57-F57</f>
        <v>2000000</v>
      </c>
    </row>
    <row r="58" spans="1:8" x14ac:dyDescent="0.25">
      <c r="A58" s="246" t="s">
        <v>971</v>
      </c>
      <c r="B58" s="246"/>
      <c r="C58" s="259" t="s">
        <v>58</v>
      </c>
      <c r="D58" s="259" t="s">
        <v>987</v>
      </c>
      <c r="E58" s="260" t="s">
        <v>59</v>
      </c>
      <c r="F58" s="260" t="s">
        <v>60</v>
      </c>
      <c r="G58" s="260" t="s">
        <v>988</v>
      </c>
    </row>
    <row r="59" spans="1:8" x14ac:dyDescent="0.25">
      <c r="A59" s="100">
        <v>45154</v>
      </c>
      <c r="B59" s="15" t="s">
        <v>170</v>
      </c>
      <c r="C59" s="104">
        <v>500000</v>
      </c>
      <c r="D59" s="261"/>
      <c r="E59" s="15"/>
      <c r="F59" s="15"/>
      <c r="G59" s="50">
        <f t="shared" ref="G59" si="6">C59-E59-F59</f>
        <v>500000</v>
      </c>
    </row>
    <row r="60" spans="1:8" x14ac:dyDescent="0.25">
      <c r="A60" s="246" t="s">
        <v>972</v>
      </c>
      <c r="B60" s="246"/>
      <c r="C60" s="259" t="s">
        <v>58</v>
      </c>
      <c r="D60" s="259" t="s">
        <v>987</v>
      </c>
      <c r="E60" s="260" t="s">
        <v>59</v>
      </c>
      <c r="F60" s="260" t="s">
        <v>60</v>
      </c>
      <c r="G60" s="260" t="s">
        <v>988</v>
      </c>
    </row>
    <row r="61" spans="1:8" x14ac:dyDescent="0.25">
      <c r="A61" s="245">
        <v>45149</v>
      </c>
      <c r="B61" s="15" t="s">
        <v>169</v>
      </c>
      <c r="C61" s="244">
        <v>5000000</v>
      </c>
      <c r="D61" s="256"/>
      <c r="E61" s="15"/>
      <c r="F61" s="15"/>
      <c r="G61" s="50">
        <f t="shared" ref="G61:G124" si="7">C61-E61-F61</f>
        <v>5000000</v>
      </c>
    </row>
    <row r="62" spans="1:8" x14ac:dyDescent="0.25">
      <c r="A62" s="245">
        <v>45163</v>
      </c>
      <c r="B62" s="15" t="s">
        <v>171</v>
      </c>
      <c r="C62" s="244">
        <v>1000000</v>
      </c>
      <c r="D62" s="256"/>
      <c r="E62" s="15"/>
      <c r="F62" s="15"/>
      <c r="G62" s="50">
        <f t="shared" si="7"/>
        <v>1000000</v>
      </c>
    </row>
    <row r="63" spans="1:8" x14ac:dyDescent="0.25">
      <c r="A63" s="245">
        <v>45166</v>
      </c>
      <c r="B63" s="15" t="s">
        <v>178</v>
      </c>
      <c r="C63" s="244">
        <v>1000000</v>
      </c>
      <c r="D63" s="257"/>
      <c r="E63" s="15"/>
      <c r="F63" s="15"/>
      <c r="G63" s="50">
        <f t="shared" si="7"/>
        <v>1000000</v>
      </c>
    </row>
    <row r="64" spans="1:8" x14ac:dyDescent="0.25">
      <c r="A64" s="246" t="s">
        <v>973</v>
      </c>
      <c r="B64" s="246"/>
      <c r="C64" s="259" t="s">
        <v>58</v>
      </c>
      <c r="D64" s="259" t="s">
        <v>987</v>
      </c>
      <c r="E64" s="260" t="s">
        <v>59</v>
      </c>
      <c r="F64" s="260" t="s">
        <v>60</v>
      </c>
      <c r="G64" s="260" t="s">
        <v>988</v>
      </c>
    </row>
    <row r="65" spans="1:7" x14ac:dyDescent="0.25">
      <c r="A65" s="100">
        <v>45170</v>
      </c>
      <c r="B65" s="15" t="s">
        <v>179</v>
      </c>
      <c r="C65" s="247">
        <v>1000000</v>
      </c>
      <c r="D65" s="257"/>
      <c r="E65" s="15"/>
      <c r="F65" s="15"/>
      <c r="G65" s="50">
        <f t="shared" si="7"/>
        <v>1000000</v>
      </c>
    </row>
    <row r="66" spans="1:7" x14ac:dyDescent="0.25">
      <c r="A66" s="100">
        <v>45173</v>
      </c>
      <c r="B66" s="15" t="s">
        <v>974</v>
      </c>
      <c r="C66" s="247">
        <v>1000000</v>
      </c>
      <c r="D66" s="257"/>
      <c r="E66" s="15"/>
      <c r="F66" s="15"/>
      <c r="G66" s="50">
        <f t="shared" si="7"/>
        <v>1000000</v>
      </c>
    </row>
    <row r="67" spans="1:7" x14ac:dyDescent="0.25">
      <c r="A67" s="100">
        <v>45174</v>
      </c>
      <c r="B67" s="15" t="s">
        <v>181</v>
      </c>
      <c r="C67" s="163">
        <v>1000000</v>
      </c>
      <c r="D67" s="257"/>
      <c r="E67" s="15"/>
      <c r="F67" s="15"/>
      <c r="G67" s="50">
        <f t="shared" si="7"/>
        <v>1000000</v>
      </c>
    </row>
    <row r="68" spans="1:7" x14ac:dyDescent="0.25">
      <c r="A68" s="100">
        <v>45176</v>
      </c>
      <c r="B68" s="15" t="s">
        <v>182</v>
      </c>
      <c r="C68" s="247">
        <v>2000000</v>
      </c>
      <c r="D68" s="257"/>
      <c r="E68" s="15"/>
      <c r="F68" s="15"/>
      <c r="G68" s="50">
        <f t="shared" si="7"/>
        <v>2000000</v>
      </c>
    </row>
    <row r="69" spans="1:7" x14ac:dyDescent="0.25">
      <c r="A69" s="100">
        <v>45177</v>
      </c>
      <c r="B69" s="15" t="s">
        <v>584</v>
      </c>
      <c r="C69" s="163">
        <v>2000000</v>
      </c>
      <c r="D69" s="257" t="s">
        <v>1127</v>
      </c>
      <c r="E69" s="15"/>
      <c r="F69" s="126">
        <f>C69</f>
        <v>2000000</v>
      </c>
      <c r="G69" s="50">
        <f t="shared" si="7"/>
        <v>0</v>
      </c>
    </row>
    <row r="70" spans="1:7" x14ac:dyDescent="0.25">
      <c r="A70" s="100">
        <v>45181</v>
      </c>
      <c r="B70" s="15" t="s">
        <v>183</v>
      </c>
      <c r="C70" s="163">
        <v>1000000</v>
      </c>
      <c r="D70" s="257"/>
      <c r="E70" s="15"/>
      <c r="F70" s="15"/>
      <c r="G70" s="50">
        <f t="shared" si="7"/>
        <v>1000000</v>
      </c>
    </row>
    <row r="71" spans="1:7" x14ac:dyDescent="0.25">
      <c r="A71" s="100">
        <v>45187</v>
      </c>
      <c r="B71" s="15" t="s">
        <v>187</v>
      </c>
      <c r="C71" s="163">
        <v>2000000</v>
      </c>
      <c r="D71" s="110"/>
      <c r="E71" s="15"/>
      <c r="F71" s="15"/>
      <c r="G71" s="50">
        <f t="shared" si="7"/>
        <v>2000000</v>
      </c>
    </row>
    <row r="72" spans="1:7" x14ac:dyDescent="0.25">
      <c r="A72" s="100">
        <v>45188</v>
      </c>
      <c r="B72" s="15" t="s">
        <v>184</v>
      </c>
      <c r="C72" s="163">
        <v>1000000</v>
      </c>
      <c r="D72" s="252"/>
      <c r="E72" s="15"/>
      <c r="F72" s="15"/>
      <c r="G72" s="50">
        <f t="shared" si="7"/>
        <v>1000000</v>
      </c>
    </row>
    <row r="73" spans="1:7" x14ac:dyDescent="0.25">
      <c r="A73" s="100">
        <v>45188</v>
      </c>
      <c r="B73" s="15" t="s">
        <v>185</v>
      </c>
      <c r="C73" s="163">
        <v>1000000</v>
      </c>
      <c r="D73" s="252" t="s">
        <v>1121</v>
      </c>
      <c r="E73" s="15"/>
      <c r="F73" s="126">
        <f>C73</f>
        <v>1000000</v>
      </c>
      <c r="G73" s="50">
        <f t="shared" si="7"/>
        <v>0</v>
      </c>
    </row>
    <row r="74" spans="1:7" x14ac:dyDescent="0.25">
      <c r="A74" s="100">
        <v>45192</v>
      </c>
      <c r="B74" s="15" t="s">
        <v>975</v>
      </c>
      <c r="C74" s="163">
        <v>1000000</v>
      </c>
      <c r="D74" s="252"/>
      <c r="E74" s="15"/>
      <c r="F74" s="15"/>
      <c r="G74" s="50">
        <f t="shared" si="7"/>
        <v>1000000</v>
      </c>
    </row>
    <row r="75" spans="1:7" x14ac:dyDescent="0.25">
      <c r="A75" s="100">
        <v>45195</v>
      </c>
      <c r="B75" s="15" t="s">
        <v>188</v>
      </c>
      <c r="C75" s="163">
        <v>1000000</v>
      </c>
      <c r="D75" s="252"/>
      <c r="E75" s="15"/>
      <c r="F75" s="15"/>
      <c r="G75" s="50">
        <f t="shared" si="7"/>
        <v>1000000</v>
      </c>
    </row>
    <row r="76" spans="1:7" x14ac:dyDescent="0.25">
      <c r="A76" s="246" t="s">
        <v>976</v>
      </c>
      <c r="B76" s="246"/>
      <c r="C76" s="259" t="s">
        <v>58</v>
      </c>
      <c r="D76" s="259" t="s">
        <v>987</v>
      </c>
      <c r="E76" s="260" t="s">
        <v>59</v>
      </c>
      <c r="F76" s="260" t="s">
        <v>60</v>
      </c>
      <c r="G76" s="260" t="s">
        <v>988</v>
      </c>
    </row>
    <row r="77" spans="1:7" x14ac:dyDescent="0.25">
      <c r="A77" s="100">
        <v>45210</v>
      </c>
      <c r="B77" s="15" t="s">
        <v>193</v>
      </c>
      <c r="C77" s="104">
        <v>1000000</v>
      </c>
      <c r="D77" s="262"/>
      <c r="E77" s="263"/>
      <c r="F77" s="263"/>
      <c r="G77" s="50">
        <f t="shared" si="7"/>
        <v>1000000</v>
      </c>
    </row>
    <row r="78" spans="1:7" x14ac:dyDescent="0.25">
      <c r="A78" s="100">
        <v>45211</v>
      </c>
      <c r="B78" s="15" t="s">
        <v>194</v>
      </c>
      <c r="C78" s="104">
        <v>1000000</v>
      </c>
      <c r="D78" s="256"/>
      <c r="E78" s="15"/>
      <c r="F78" s="15"/>
      <c r="G78" s="50">
        <f t="shared" si="7"/>
        <v>1000000</v>
      </c>
    </row>
    <row r="79" spans="1:7" x14ac:dyDescent="0.25">
      <c r="A79" s="100">
        <v>45216</v>
      </c>
      <c r="B79" s="15" t="s">
        <v>195</v>
      </c>
      <c r="C79" s="104">
        <v>1000000</v>
      </c>
      <c r="D79" s="256" t="s">
        <v>1124</v>
      </c>
      <c r="E79" s="15"/>
      <c r="F79" s="50">
        <f>C79</f>
        <v>1000000</v>
      </c>
      <c r="G79" s="50">
        <f t="shared" si="7"/>
        <v>0</v>
      </c>
    </row>
    <row r="80" spans="1:7" x14ac:dyDescent="0.25">
      <c r="A80" s="100">
        <v>45216</v>
      </c>
      <c r="B80" s="15" t="s">
        <v>196</v>
      </c>
      <c r="C80" s="104">
        <v>1000000</v>
      </c>
      <c r="D80" s="257"/>
      <c r="E80" s="15"/>
      <c r="F80" s="15"/>
      <c r="G80" s="50">
        <f t="shared" si="7"/>
        <v>1000000</v>
      </c>
    </row>
    <row r="81" spans="1:7" x14ac:dyDescent="0.25">
      <c r="A81" s="100">
        <v>45226</v>
      </c>
      <c r="B81" s="15" t="s">
        <v>202</v>
      </c>
      <c r="C81" s="104">
        <v>500000</v>
      </c>
      <c r="D81" s="257"/>
      <c r="E81" s="15"/>
      <c r="F81" s="15"/>
      <c r="G81" s="50">
        <f t="shared" si="7"/>
        <v>500000</v>
      </c>
    </row>
    <row r="82" spans="1:7" x14ac:dyDescent="0.25">
      <c r="A82" s="246" t="s">
        <v>977</v>
      </c>
      <c r="B82" s="246"/>
      <c r="C82" s="259" t="s">
        <v>58</v>
      </c>
      <c r="D82" s="259" t="s">
        <v>987</v>
      </c>
      <c r="E82" s="260" t="s">
        <v>59</v>
      </c>
      <c r="F82" s="260" t="s">
        <v>60</v>
      </c>
      <c r="G82" s="260" t="s">
        <v>988</v>
      </c>
    </row>
    <row r="83" spans="1:7" x14ac:dyDescent="0.25">
      <c r="A83" s="100">
        <v>45205</v>
      </c>
      <c r="B83" s="15" t="s">
        <v>978</v>
      </c>
      <c r="C83" s="247">
        <v>500000</v>
      </c>
      <c r="D83" s="257" t="s">
        <v>1131</v>
      </c>
      <c r="E83" s="15"/>
      <c r="F83" s="126">
        <f>C83</f>
        <v>500000</v>
      </c>
      <c r="G83" s="50">
        <f t="shared" si="7"/>
        <v>0</v>
      </c>
    </row>
    <row r="84" spans="1:7" x14ac:dyDescent="0.25">
      <c r="A84" s="100">
        <v>45209</v>
      </c>
      <c r="B84" s="15" t="s">
        <v>979</v>
      </c>
      <c r="C84" s="247">
        <v>500000</v>
      </c>
      <c r="D84" s="257"/>
      <c r="E84" s="15"/>
      <c r="F84" s="15"/>
      <c r="G84" s="50">
        <f t="shared" si="7"/>
        <v>500000</v>
      </c>
    </row>
    <row r="85" spans="1:7" x14ac:dyDescent="0.25">
      <c r="A85" s="100">
        <v>45216</v>
      </c>
      <c r="B85" s="248" t="s">
        <v>197</v>
      </c>
      <c r="C85" s="163">
        <v>2000000</v>
      </c>
      <c r="D85" s="257"/>
      <c r="E85" s="15"/>
      <c r="F85" s="15"/>
      <c r="G85" s="50">
        <f t="shared" si="7"/>
        <v>2000000</v>
      </c>
    </row>
    <row r="86" spans="1:7" x14ac:dyDescent="0.25">
      <c r="A86" s="100">
        <v>45216</v>
      </c>
      <c r="B86" s="249" t="s">
        <v>198</v>
      </c>
      <c r="C86" s="163">
        <v>3000000</v>
      </c>
      <c r="D86" s="257" t="s">
        <v>1132</v>
      </c>
      <c r="E86" s="15"/>
      <c r="F86" s="126">
        <f>C86</f>
        <v>3000000</v>
      </c>
      <c r="G86" s="50">
        <f t="shared" si="7"/>
        <v>0</v>
      </c>
    </row>
    <row r="87" spans="1:7" x14ac:dyDescent="0.25">
      <c r="A87" s="100">
        <v>45222</v>
      </c>
      <c r="B87" s="15" t="s">
        <v>199</v>
      </c>
      <c r="C87" s="163">
        <v>1000000</v>
      </c>
      <c r="D87" s="262" t="s">
        <v>1137</v>
      </c>
      <c r="E87" s="264"/>
      <c r="F87" s="263">
        <f>C87</f>
        <v>1000000</v>
      </c>
      <c r="G87" s="50">
        <f t="shared" si="7"/>
        <v>0</v>
      </c>
    </row>
    <row r="88" spans="1:7" x14ac:dyDescent="0.25">
      <c r="A88" s="100">
        <v>45225</v>
      </c>
      <c r="B88" s="250" t="s">
        <v>203</v>
      </c>
      <c r="C88" s="163">
        <v>1500000</v>
      </c>
      <c r="D88" s="252"/>
      <c r="E88" s="15"/>
      <c r="F88" s="15"/>
      <c r="G88" s="50">
        <f t="shared" si="7"/>
        <v>1500000</v>
      </c>
    </row>
    <row r="89" spans="1:7" x14ac:dyDescent="0.25">
      <c r="A89" s="100">
        <v>45226</v>
      </c>
      <c r="B89" s="15" t="s">
        <v>201</v>
      </c>
      <c r="C89" s="163">
        <v>1000000</v>
      </c>
      <c r="D89" s="252"/>
      <c r="E89" s="15"/>
      <c r="F89" s="15"/>
      <c r="G89" s="50">
        <f t="shared" si="7"/>
        <v>1000000</v>
      </c>
    </row>
    <row r="90" spans="1:7" x14ac:dyDescent="0.25">
      <c r="A90" s="100">
        <v>45227</v>
      </c>
      <c r="B90" s="15" t="s">
        <v>204</v>
      </c>
      <c r="C90" s="163">
        <v>1000000</v>
      </c>
      <c r="D90" s="252"/>
      <c r="E90" s="15"/>
      <c r="F90" s="15"/>
      <c r="G90" s="50">
        <f t="shared" si="7"/>
        <v>1000000</v>
      </c>
    </row>
    <row r="91" spans="1:7" x14ac:dyDescent="0.25">
      <c r="A91" s="100">
        <v>45228</v>
      </c>
      <c r="B91" s="250" t="s">
        <v>205</v>
      </c>
      <c r="C91" s="163">
        <v>1000000</v>
      </c>
      <c r="D91" s="263"/>
      <c r="E91" s="15"/>
      <c r="F91" s="15"/>
      <c r="G91" s="50">
        <f t="shared" si="7"/>
        <v>1000000</v>
      </c>
    </row>
    <row r="92" spans="1:7" x14ac:dyDescent="0.25">
      <c r="A92" s="246" t="s">
        <v>980</v>
      </c>
      <c r="B92" s="246"/>
      <c r="C92" s="259" t="s">
        <v>58</v>
      </c>
      <c r="D92" s="259" t="s">
        <v>987</v>
      </c>
      <c r="E92" s="260" t="s">
        <v>59</v>
      </c>
      <c r="F92" s="260" t="s">
        <v>60</v>
      </c>
      <c r="G92" s="260" t="s">
        <v>988</v>
      </c>
    </row>
    <row r="93" spans="1:7" x14ac:dyDescent="0.25">
      <c r="A93" s="100">
        <v>45241</v>
      </c>
      <c r="B93" s="15" t="s">
        <v>216</v>
      </c>
      <c r="C93" s="104">
        <v>500000</v>
      </c>
      <c r="D93" s="256"/>
      <c r="E93" s="15"/>
      <c r="F93" s="15"/>
      <c r="G93" s="50">
        <f t="shared" si="7"/>
        <v>500000</v>
      </c>
    </row>
    <row r="94" spans="1:7" x14ac:dyDescent="0.25">
      <c r="A94" s="100">
        <v>45251</v>
      </c>
      <c r="B94" s="15" t="s">
        <v>981</v>
      </c>
      <c r="C94" s="104">
        <v>1500000</v>
      </c>
      <c r="D94" s="256" t="s">
        <v>1156</v>
      </c>
      <c r="E94" s="15"/>
      <c r="F94" s="50">
        <f>C94</f>
        <v>1500000</v>
      </c>
      <c r="G94" s="50">
        <f t="shared" si="7"/>
        <v>0</v>
      </c>
    </row>
    <row r="95" spans="1:7" x14ac:dyDescent="0.25">
      <c r="A95" s="100">
        <v>45252</v>
      </c>
      <c r="B95" s="15" t="s">
        <v>224</v>
      </c>
      <c r="C95" s="104">
        <v>1000000</v>
      </c>
      <c r="D95" s="256"/>
      <c r="E95" s="15"/>
      <c r="F95" s="15"/>
      <c r="G95" s="50">
        <f t="shared" si="7"/>
        <v>1000000</v>
      </c>
    </row>
    <row r="96" spans="1:7" x14ac:dyDescent="0.25">
      <c r="A96" s="100">
        <v>45260</v>
      </c>
      <c r="B96" s="15" t="s">
        <v>240</v>
      </c>
      <c r="C96" s="65">
        <v>500000</v>
      </c>
      <c r="D96" s="256"/>
      <c r="E96" s="15"/>
      <c r="F96" s="15"/>
      <c r="G96" s="50">
        <f t="shared" si="7"/>
        <v>500000</v>
      </c>
    </row>
    <row r="97" spans="1:7" x14ac:dyDescent="0.25">
      <c r="A97" s="246" t="s">
        <v>982</v>
      </c>
      <c r="B97" s="246"/>
      <c r="C97" s="259" t="s">
        <v>58</v>
      </c>
      <c r="D97" s="259" t="s">
        <v>987</v>
      </c>
      <c r="E97" s="260" t="s">
        <v>59</v>
      </c>
      <c r="F97" s="260" t="s">
        <v>60</v>
      </c>
      <c r="G97" s="260" t="s">
        <v>988</v>
      </c>
    </row>
    <row r="98" spans="1:7" x14ac:dyDescent="0.25">
      <c r="A98" s="100">
        <v>45231</v>
      </c>
      <c r="B98" s="15" t="s">
        <v>207</v>
      </c>
      <c r="C98" s="247">
        <v>500000</v>
      </c>
      <c r="D98" s="257" t="s">
        <v>1140</v>
      </c>
      <c r="E98" s="15"/>
      <c r="F98" s="126">
        <f>C98</f>
        <v>500000</v>
      </c>
      <c r="G98" s="50">
        <f t="shared" si="7"/>
        <v>0</v>
      </c>
    </row>
    <row r="99" spans="1:7" x14ac:dyDescent="0.25">
      <c r="A99" s="100">
        <v>45232</v>
      </c>
      <c r="B99" s="15" t="s">
        <v>208</v>
      </c>
      <c r="C99" s="247">
        <v>3000000</v>
      </c>
      <c r="D99" s="257"/>
      <c r="E99" s="15"/>
      <c r="F99" s="15"/>
      <c r="G99" s="50">
        <f t="shared" si="7"/>
        <v>3000000</v>
      </c>
    </row>
    <row r="100" spans="1:7" x14ac:dyDescent="0.25">
      <c r="A100" s="100">
        <v>45233</v>
      </c>
      <c r="B100" s="15" t="s">
        <v>209</v>
      </c>
      <c r="C100" s="247">
        <v>1000000</v>
      </c>
      <c r="D100" s="257"/>
      <c r="E100" s="15"/>
      <c r="F100" s="15"/>
      <c r="G100" s="50">
        <f t="shared" si="7"/>
        <v>1000000</v>
      </c>
    </row>
    <row r="101" spans="1:7" x14ac:dyDescent="0.25">
      <c r="A101" s="100">
        <v>45233</v>
      </c>
      <c r="B101" s="15" t="s">
        <v>210</v>
      </c>
      <c r="C101" s="247">
        <v>1000000</v>
      </c>
      <c r="D101" s="257" t="s">
        <v>1152</v>
      </c>
      <c r="E101" s="15"/>
      <c r="F101" s="126">
        <f>C101</f>
        <v>1000000</v>
      </c>
      <c r="G101" s="50">
        <f t="shared" si="7"/>
        <v>0</v>
      </c>
    </row>
    <row r="102" spans="1:7" x14ac:dyDescent="0.25">
      <c r="A102" s="100">
        <v>45234</v>
      </c>
      <c r="B102" s="15" t="s">
        <v>211</v>
      </c>
      <c r="C102" s="247">
        <v>1000000</v>
      </c>
      <c r="D102" s="257"/>
      <c r="E102" s="15"/>
      <c r="F102" s="15"/>
      <c r="G102" s="50">
        <f t="shared" si="7"/>
        <v>1000000</v>
      </c>
    </row>
    <row r="103" spans="1:7" x14ac:dyDescent="0.25">
      <c r="A103" s="100">
        <v>45236</v>
      </c>
      <c r="B103" s="15" t="s">
        <v>212</v>
      </c>
      <c r="C103" s="163">
        <v>1000000</v>
      </c>
      <c r="D103" s="257"/>
      <c r="E103" s="15"/>
      <c r="F103" s="15"/>
      <c r="G103" s="50">
        <f t="shared" si="7"/>
        <v>1000000</v>
      </c>
    </row>
    <row r="104" spans="1:7" x14ac:dyDescent="0.25">
      <c r="A104" s="100">
        <v>45237</v>
      </c>
      <c r="B104" s="15" t="s">
        <v>219</v>
      </c>
      <c r="C104" s="163">
        <v>1000000</v>
      </c>
      <c r="D104" s="257"/>
      <c r="E104" s="15"/>
      <c r="F104" s="15"/>
      <c r="G104" s="50">
        <f t="shared" si="7"/>
        <v>1000000</v>
      </c>
    </row>
    <row r="105" spans="1:7" x14ac:dyDescent="0.25">
      <c r="A105" s="100">
        <v>45238</v>
      </c>
      <c r="B105" s="54" t="s">
        <v>213</v>
      </c>
      <c r="C105" s="163">
        <v>500000</v>
      </c>
      <c r="D105" s="257"/>
      <c r="E105" s="15"/>
      <c r="F105" s="15"/>
      <c r="G105" s="50">
        <f t="shared" si="7"/>
        <v>500000</v>
      </c>
    </row>
    <row r="106" spans="1:7" x14ac:dyDescent="0.25">
      <c r="A106" s="100">
        <v>45240</v>
      </c>
      <c r="B106" s="15" t="s">
        <v>214</v>
      </c>
      <c r="C106" s="163">
        <v>1000000</v>
      </c>
      <c r="D106" s="257"/>
      <c r="E106" s="15"/>
      <c r="F106" s="15"/>
      <c r="G106" s="50">
        <f t="shared" si="7"/>
        <v>1000000</v>
      </c>
    </row>
    <row r="107" spans="1:7" x14ac:dyDescent="0.25">
      <c r="A107" s="100">
        <v>45240</v>
      </c>
      <c r="B107" s="15" t="s">
        <v>215</v>
      </c>
      <c r="C107" s="163">
        <v>2000000</v>
      </c>
      <c r="D107" s="257" t="s">
        <v>1141</v>
      </c>
      <c r="E107" s="15"/>
      <c r="F107" s="126">
        <f>C107</f>
        <v>2000000</v>
      </c>
      <c r="G107" s="50">
        <f t="shared" si="7"/>
        <v>0</v>
      </c>
    </row>
    <row r="108" spans="1:7" x14ac:dyDescent="0.25">
      <c r="A108" s="100">
        <v>45244</v>
      </c>
      <c r="B108" s="15" t="s">
        <v>223</v>
      </c>
      <c r="C108" s="163">
        <v>750000</v>
      </c>
      <c r="D108" s="257"/>
      <c r="E108" s="15"/>
      <c r="F108" s="15"/>
      <c r="G108" s="50">
        <f t="shared" si="7"/>
        <v>750000</v>
      </c>
    </row>
    <row r="109" spans="1:7" x14ac:dyDescent="0.25">
      <c r="A109" s="100">
        <v>45244</v>
      </c>
      <c r="B109" s="15" t="s">
        <v>229</v>
      </c>
      <c r="C109" s="163">
        <v>1000000</v>
      </c>
      <c r="D109" s="257"/>
      <c r="E109" s="15"/>
      <c r="F109" s="15"/>
      <c r="G109" s="50">
        <f t="shared" si="7"/>
        <v>1000000</v>
      </c>
    </row>
    <row r="110" spans="1:7" x14ac:dyDescent="0.25">
      <c r="A110" s="100">
        <v>45245</v>
      </c>
      <c r="B110" s="15" t="s">
        <v>217</v>
      </c>
      <c r="C110" s="163">
        <v>500000</v>
      </c>
      <c r="D110" s="257"/>
      <c r="E110" s="15"/>
      <c r="F110" s="126"/>
      <c r="G110" s="50">
        <f t="shared" si="7"/>
        <v>500000</v>
      </c>
    </row>
    <row r="111" spans="1:7" x14ac:dyDescent="0.25">
      <c r="A111" s="100">
        <v>45245</v>
      </c>
      <c r="B111" s="15" t="s">
        <v>218</v>
      </c>
      <c r="C111" s="163">
        <v>1000000</v>
      </c>
      <c r="D111" s="257" t="s">
        <v>1153</v>
      </c>
      <c r="E111" s="15"/>
      <c r="F111" s="126">
        <f>C111</f>
        <v>1000000</v>
      </c>
      <c r="G111" s="50">
        <f t="shared" si="7"/>
        <v>0</v>
      </c>
    </row>
    <row r="112" spans="1:7" x14ac:dyDescent="0.25">
      <c r="A112" s="100">
        <v>45249</v>
      </c>
      <c r="B112" s="15" t="s">
        <v>220</v>
      </c>
      <c r="C112" s="163">
        <v>500000</v>
      </c>
      <c r="D112" s="257" t="s">
        <v>1143</v>
      </c>
      <c r="E112" s="15"/>
      <c r="F112" s="126">
        <f>C112</f>
        <v>500000</v>
      </c>
      <c r="G112" s="50">
        <f t="shared" si="7"/>
        <v>0</v>
      </c>
    </row>
    <row r="113" spans="1:7" x14ac:dyDescent="0.25">
      <c r="A113" s="100">
        <v>45249</v>
      </c>
      <c r="B113" s="360" t="s">
        <v>1263</v>
      </c>
      <c r="C113" s="163">
        <v>1500000</v>
      </c>
      <c r="D113" s="257" t="s">
        <v>1130</v>
      </c>
      <c r="E113" s="15"/>
      <c r="F113" s="126">
        <f>C113</f>
        <v>1500000</v>
      </c>
      <c r="G113" s="50">
        <f t="shared" si="7"/>
        <v>0</v>
      </c>
    </row>
    <row r="114" spans="1:7" x14ac:dyDescent="0.25">
      <c r="A114" s="100">
        <v>45250</v>
      </c>
      <c r="B114" s="15" t="s">
        <v>221</v>
      </c>
      <c r="C114" s="163">
        <v>500000</v>
      </c>
      <c r="D114" s="257"/>
      <c r="E114" s="15"/>
      <c r="F114" s="15"/>
      <c r="G114" s="50">
        <f t="shared" si="7"/>
        <v>500000</v>
      </c>
    </row>
    <row r="115" spans="1:7" x14ac:dyDescent="0.25">
      <c r="A115" s="100">
        <v>45251</v>
      </c>
      <c r="B115" s="15" t="s">
        <v>263</v>
      </c>
      <c r="C115" s="163">
        <v>500000</v>
      </c>
      <c r="D115" s="263"/>
      <c r="E115" s="15"/>
      <c r="F115" s="15"/>
      <c r="G115" s="50">
        <f t="shared" si="7"/>
        <v>500000</v>
      </c>
    </row>
    <row r="116" spans="1:7" x14ac:dyDescent="0.25">
      <c r="A116" s="100">
        <v>45252</v>
      </c>
      <c r="B116" s="15" t="s">
        <v>225</v>
      </c>
      <c r="C116" s="163">
        <v>500000</v>
      </c>
      <c r="D116" s="263" t="s">
        <v>1128</v>
      </c>
      <c r="E116" s="15"/>
      <c r="F116" s="126">
        <f>C116</f>
        <v>500000</v>
      </c>
      <c r="G116" s="50">
        <f t="shared" si="7"/>
        <v>0</v>
      </c>
    </row>
    <row r="117" spans="1:7" x14ac:dyDescent="0.25">
      <c r="A117" s="100">
        <v>45254</v>
      </c>
      <c r="B117" s="250" t="s">
        <v>226</v>
      </c>
      <c r="C117" s="163">
        <v>1000000</v>
      </c>
      <c r="D117" s="262"/>
      <c r="E117" s="263"/>
      <c r="F117" s="263"/>
      <c r="G117" s="50">
        <f t="shared" si="7"/>
        <v>1000000</v>
      </c>
    </row>
    <row r="118" spans="1:7" x14ac:dyDescent="0.25">
      <c r="A118" s="100">
        <v>45255</v>
      </c>
      <c r="B118" s="15" t="s">
        <v>227</v>
      </c>
      <c r="C118" s="163">
        <v>1000000</v>
      </c>
      <c r="D118" s="35"/>
      <c r="E118" s="15"/>
      <c r="F118" s="15"/>
      <c r="G118" s="50">
        <f t="shared" si="7"/>
        <v>1000000</v>
      </c>
    </row>
    <row r="119" spans="1:7" x14ac:dyDescent="0.25">
      <c r="A119" s="100">
        <v>45255</v>
      </c>
      <c r="B119" s="15" t="s">
        <v>228</v>
      </c>
      <c r="C119" s="163">
        <v>1000000</v>
      </c>
      <c r="D119" s="35"/>
      <c r="E119" s="15"/>
      <c r="F119" s="15"/>
      <c r="G119" s="50">
        <f t="shared" si="7"/>
        <v>1000000</v>
      </c>
    </row>
    <row r="120" spans="1:7" x14ac:dyDescent="0.25">
      <c r="A120" s="100">
        <v>45260</v>
      </c>
      <c r="B120" s="250" t="s">
        <v>238</v>
      </c>
      <c r="C120" s="65">
        <v>200000</v>
      </c>
      <c r="D120" s="35"/>
      <c r="E120" s="15"/>
      <c r="F120" s="15"/>
      <c r="G120" s="50">
        <f t="shared" si="7"/>
        <v>200000</v>
      </c>
    </row>
    <row r="121" spans="1:7" x14ac:dyDescent="0.25">
      <c r="A121" s="100">
        <v>45260</v>
      </c>
      <c r="B121" s="15" t="s">
        <v>239</v>
      </c>
      <c r="C121" s="65">
        <v>2000000</v>
      </c>
      <c r="D121" s="252" t="s">
        <v>1151</v>
      </c>
      <c r="E121" s="15"/>
      <c r="F121" s="50">
        <f>C121</f>
        <v>2000000</v>
      </c>
      <c r="G121" s="50">
        <f t="shared" si="7"/>
        <v>0</v>
      </c>
    </row>
    <row r="122" spans="1:7" x14ac:dyDescent="0.25">
      <c r="A122" s="246" t="s">
        <v>983</v>
      </c>
      <c r="B122" s="246"/>
      <c r="C122" s="259" t="s">
        <v>58</v>
      </c>
      <c r="D122" s="259" t="s">
        <v>987</v>
      </c>
      <c r="E122" s="260" t="s">
        <v>59</v>
      </c>
      <c r="F122" s="260" t="s">
        <v>60</v>
      </c>
      <c r="G122" s="260" t="s">
        <v>988</v>
      </c>
    </row>
    <row r="123" spans="1:7" x14ac:dyDescent="0.25">
      <c r="A123" s="100">
        <v>45262</v>
      </c>
      <c r="B123" s="15" t="s">
        <v>243</v>
      </c>
      <c r="C123" s="249">
        <v>1000000</v>
      </c>
      <c r="D123" s="252"/>
      <c r="E123" s="15"/>
      <c r="F123" s="15"/>
      <c r="G123" s="50">
        <f t="shared" si="7"/>
        <v>1000000</v>
      </c>
    </row>
    <row r="124" spans="1:7" x14ac:dyDescent="0.25">
      <c r="A124" s="100">
        <v>45264</v>
      </c>
      <c r="B124" s="15" t="s">
        <v>244</v>
      </c>
      <c r="C124" s="249">
        <v>2000000</v>
      </c>
      <c r="D124" s="252"/>
      <c r="E124" s="15"/>
      <c r="F124" s="15"/>
      <c r="G124" s="50">
        <f t="shared" si="7"/>
        <v>2000000</v>
      </c>
    </row>
    <row r="125" spans="1:7" x14ac:dyDescent="0.25">
      <c r="A125" s="100">
        <v>45266</v>
      </c>
      <c r="B125" s="15" t="s">
        <v>251</v>
      </c>
      <c r="C125" s="249">
        <v>1000000</v>
      </c>
      <c r="D125" s="110"/>
      <c r="E125" s="15"/>
      <c r="F125" s="15"/>
      <c r="G125" s="50">
        <f t="shared" ref="G125:G160" si="8">C125-E125-F125</f>
        <v>1000000</v>
      </c>
    </row>
    <row r="126" spans="1:7" x14ac:dyDescent="0.25">
      <c r="A126" s="100">
        <v>45268</v>
      </c>
      <c r="B126" s="15" t="s">
        <v>258</v>
      </c>
      <c r="C126" s="104">
        <v>1000000</v>
      </c>
      <c r="D126" s="256" t="s">
        <v>1144</v>
      </c>
      <c r="E126" s="15"/>
      <c r="F126" s="50">
        <f>C126</f>
        <v>1000000</v>
      </c>
      <c r="G126" s="50">
        <f t="shared" si="8"/>
        <v>0</v>
      </c>
    </row>
    <row r="127" spans="1:7" x14ac:dyDescent="0.25">
      <c r="A127" s="100">
        <v>45277</v>
      </c>
      <c r="B127" s="15" t="s">
        <v>273</v>
      </c>
      <c r="C127" s="104">
        <v>1000000</v>
      </c>
      <c r="D127" s="256"/>
      <c r="E127" s="15"/>
      <c r="F127" s="15"/>
      <c r="G127" s="50">
        <f t="shared" si="8"/>
        <v>1000000</v>
      </c>
    </row>
    <row r="128" spans="1:7" x14ac:dyDescent="0.25">
      <c r="A128" s="100">
        <v>45285</v>
      </c>
      <c r="B128" s="15" t="s">
        <v>281</v>
      </c>
      <c r="C128" s="104">
        <v>250000</v>
      </c>
      <c r="D128" s="256"/>
      <c r="E128" s="15"/>
      <c r="F128" s="15"/>
      <c r="G128" s="50">
        <f t="shared" si="8"/>
        <v>250000</v>
      </c>
    </row>
    <row r="129" spans="1:7" x14ac:dyDescent="0.25">
      <c r="A129" s="100">
        <v>45286</v>
      </c>
      <c r="B129" s="15" t="s">
        <v>443</v>
      </c>
      <c r="C129" s="104">
        <v>2000000</v>
      </c>
      <c r="D129" s="256"/>
      <c r="E129" s="15"/>
      <c r="F129" s="15"/>
      <c r="G129" s="50">
        <f t="shared" si="8"/>
        <v>2000000</v>
      </c>
    </row>
    <row r="130" spans="1:7" x14ac:dyDescent="0.25">
      <c r="A130" s="246" t="s">
        <v>984</v>
      </c>
      <c r="B130" s="246"/>
      <c r="C130" s="259" t="s">
        <v>58</v>
      </c>
      <c r="D130" s="259" t="s">
        <v>987</v>
      </c>
      <c r="E130" s="260" t="s">
        <v>59</v>
      </c>
      <c r="F130" s="260" t="s">
        <v>60</v>
      </c>
      <c r="G130" s="260" t="s">
        <v>988</v>
      </c>
    </row>
    <row r="131" spans="1:7" x14ac:dyDescent="0.25">
      <c r="A131" s="100">
        <v>45261</v>
      </c>
      <c r="B131" s="15" t="s">
        <v>245</v>
      </c>
      <c r="C131" s="247">
        <v>1000000</v>
      </c>
      <c r="D131" s="256"/>
      <c r="E131" s="15"/>
      <c r="F131" s="15"/>
      <c r="G131" s="50">
        <f t="shared" si="8"/>
        <v>1000000</v>
      </c>
    </row>
    <row r="132" spans="1:7" x14ac:dyDescent="0.25">
      <c r="A132" s="100">
        <v>45265</v>
      </c>
      <c r="B132" s="15" t="s">
        <v>249</v>
      </c>
      <c r="C132" s="247">
        <v>2000000</v>
      </c>
      <c r="D132" s="256"/>
      <c r="E132" s="15"/>
      <c r="F132" s="15"/>
      <c r="G132" s="50">
        <f t="shared" si="8"/>
        <v>2000000</v>
      </c>
    </row>
    <row r="133" spans="1:7" x14ac:dyDescent="0.25">
      <c r="A133" s="100">
        <v>45265</v>
      </c>
      <c r="B133" s="15" t="s">
        <v>248</v>
      </c>
      <c r="C133" s="247">
        <v>1000000</v>
      </c>
      <c r="D133" s="257"/>
      <c r="E133" s="15"/>
      <c r="F133" s="15"/>
      <c r="G133" s="50">
        <f t="shared" si="8"/>
        <v>1000000</v>
      </c>
    </row>
    <row r="134" spans="1:7" x14ac:dyDescent="0.25">
      <c r="A134" s="100">
        <v>45267</v>
      </c>
      <c r="B134" s="15" t="s">
        <v>252</v>
      </c>
      <c r="C134" s="247">
        <v>1000000</v>
      </c>
      <c r="D134" s="257"/>
      <c r="E134" s="15"/>
      <c r="F134" s="15"/>
      <c r="G134" s="50">
        <f t="shared" si="8"/>
        <v>1000000</v>
      </c>
    </row>
    <row r="135" spans="1:7" x14ac:dyDescent="0.25">
      <c r="A135" s="100">
        <v>45267</v>
      </c>
      <c r="B135" s="15" t="s">
        <v>257</v>
      </c>
      <c r="C135" s="247">
        <v>750000</v>
      </c>
      <c r="D135" s="257" t="s">
        <v>1148</v>
      </c>
      <c r="E135" s="15"/>
      <c r="F135" s="126">
        <f>C135</f>
        <v>750000</v>
      </c>
      <c r="G135" s="50">
        <f t="shared" si="8"/>
        <v>0</v>
      </c>
    </row>
    <row r="136" spans="1:7" x14ac:dyDescent="0.25">
      <c r="A136" s="100">
        <v>45269</v>
      </c>
      <c r="B136" s="15" t="s">
        <v>256</v>
      </c>
      <c r="C136" s="247">
        <v>2000000</v>
      </c>
      <c r="D136" s="257" t="s">
        <v>1154</v>
      </c>
      <c r="E136" s="15"/>
      <c r="F136" s="126">
        <f>C136</f>
        <v>2000000</v>
      </c>
      <c r="G136" s="50">
        <f t="shared" si="8"/>
        <v>0</v>
      </c>
    </row>
    <row r="137" spans="1:7" x14ac:dyDescent="0.25">
      <c r="A137" s="100">
        <v>45269</v>
      </c>
      <c r="B137" s="15" t="s">
        <v>262</v>
      </c>
      <c r="C137" s="247">
        <v>500000</v>
      </c>
      <c r="D137" s="257"/>
      <c r="E137" s="15"/>
      <c r="F137" s="15"/>
      <c r="G137" s="50">
        <f t="shared" si="8"/>
        <v>500000</v>
      </c>
    </row>
    <row r="138" spans="1:7" x14ac:dyDescent="0.25">
      <c r="A138" s="100">
        <v>45269</v>
      </c>
      <c r="B138" s="15" t="s">
        <v>261</v>
      </c>
      <c r="C138" s="163">
        <v>1000000</v>
      </c>
      <c r="D138" s="256"/>
      <c r="E138" s="15"/>
      <c r="F138" s="15"/>
      <c r="G138" s="50">
        <f t="shared" si="8"/>
        <v>1000000</v>
      </c>
    </row>
    <row r="139" spans="1:7" x14ac:dyDescent="0.25">
      <c r="A139" s="100">
        <v>45269</v>
      </c>
      <c r="B139" s="15" t="s">
        <v>264</v>
      </c>
      <c r="C139" s="163">
        <v>1000000</v>
      </c>
      <c r="D139" s="256"/>
      <c r="E139" s="15"/>
      <c r="F139" s="15"/>
      <c r="G139" s="50">
        <f t="shared" si="8"/>
        <v>1000000</v>
      </c>
    </row>
    <row r="140" spans="1:7" x14ac:dyDescent="0.25">
      <c r="A140" s="100">
        <v>45270</v>
      </c>
      <c r="B140" s="15" t="s">
        <v>267</v>
      </c>
      <c r="C140" s="163">
        <v>3000000</v>
      </c>
      <c r="D140" s="257"/>
      <c r="E140" s="15"/>
      <c r="F140" s="15"/>
      <c r="G140" s="50">
        <f t="shared" si="8"/>
        <v>3000000</v>
      </c>
    </row>
    <row r="141" spans="1:7" x14ac:dyDescent="0.25">
      <c r="A141" s="100">
        <v>45270</v>
      </c>
      <c r="B141" s="15" t="s">
        <v>266</v>
      </c>
      <c r="C141" s="163">
        <v>500000</v>
      </c>
      <c r="D141" s="257" t="s">
        <v>1129</v>
      </c>
      <c r="E141" s="15"/>
      <c r="F141" s="126">
        <f>C141</f>
        <v>500000</v>
      </c>
      <c r="G141" s="50">
        <f t="shared" si="8"/>
        <v>0</v>
      </c>
    </row>
    <row r="142" spans="1:7" x14ac:dyDescent="0.25">
      <c r="A142" s="100">
        <v>45271</v>
      </c>
      <c r="B142" s="15" t="s">
        <v>265</v>
      </c>
      <c r="C142" s="163">
        <v>1000000</v>
      </c>
      <c r="D142" s="257" t="s">
        <v>1155</v>
      </c>
      <c r="E142" s="15"/>
      <c r="F142" s="126">
        <f>C142</f>
        <v>1000000</v>
      </c>
      <c r="G142" s="50">
        <f t="shared" si="8"/>
        <v>0</v>
      </c>
    </row>
    <row r="143" spans="1:7" x14ac:dyDescent="0.25">
      <c r="A143" s="100">
        <v>45271</v>
      </c>
      <c r="B143" s="15" t="s">
        <v>268</v>
      </c>
      <c r="C143" s="247">
        <v>5000000</v>
      </c>
      <c r="D143" s="257"/>
      <c r="E143" s="15"/>
      <c r="F143" s="15"/>
      <c r="G143" s="50">
        <f t="shared" si="8"/>
        <v>5000000</v>
      </c>
    </row>
    <row r="144" spans="1:7" x14ac:dyDescent="0.25">
      <c r="A144" s="100">
        <v>45271</v>
      </c>
      <c r="B144" s="15" t="s">
        <v>269</v>
      </c>
      <c r="C144" s="247">
        <v>1000000</v>
      </c>
      <c r="D144" s="257"/>
      <c r="E144" s="15"/>
      <c r="F144" s="15"/>
      <c r="G144" s="50">
        <f t="shared" si="8"/>
        <v>1000000</v>
      </c>
    </row>
    <row r="145" spans="1:7" x14ac:dyDescent="0.25">
      <c r="A145" s="100">
        <v>45273</v>
      </c>
      <c r="B145" s="15" t="s">
        <v>271</v>
      </c>
      <c r="C145" s="163">
        <v>1000000</v>
      </c>
      <c r="D145" s="257"/>
      <c r="E145" s="15"/>
      <c r="F145" s="15"/>
      <c r="G145" s="50">
        <f t="shared" si="8"/>
        <v>1000000</v>
      </c>
    </row>
    <row r="146" spans="1:7" x14ac:dyDescent="0.25">
      <c r="A146" s="100">
        <v>45273</v>
      </c>
      <c r="B146" s="15" t="s">
        <v>272</v>
      </c>
      <c r="C146" s="163">
        <v>1000000</v>
      </c>
      <c r="D146" s="257" t="s">
        <v>1126</v>
      </c>
      <c r="E146" s="15"/>
      <c r="F146" s="126">
        <f>C146</f>
        <v>1000000</v>
      </c>
      <c r="G146" s="50">
        <f t="shared" si="8"/>
        <v>0</v>
      </c>
    </row>
    <row r="147" spans="1:7" x14ac:dyDescent="0.25">
      <c r="A147" s="100">
        <v>45275</v>
      </c>
      <c r="B147" s="15" t="s">
        <v>277</v>
      </c>
      <c r="C147" s="163">
        <v>200000</v>
      </c>
      <c r="D147" s="257"/>
      <c r="E147" s="15"/>
      <c r="F147" s="15"/>
      <c r="G147" s="50">
        <f t="shared" si="8"/>
        <v>200000</v>
      </c>
    </row>
    <row r="148" spans="1:7" x14ac:dyDescent="0.25">
      <c r="A148" s="100">
        <v>45277</v>
      </c>
      <c r="B148" s="15" t="s">
        <v>274</v>
      </c>
      <c r="C148" s="163">
        <v>2000000</v>
      </c>
      <c r="D148" s="257" t="s">
        <v>1145</v>
      </c>
      <c r="E148" s="15"/>
      <c r="F148" s="126">
        <f>C148</f>
        <v>2000000</v>
      </c>
      <c r="G148" s="50">
        <f t="shared" si="8"/>
        <v>0</v>
      </c>
    </row>
    <row r="149" spans="1:7" x14ac:dyDescent="0.25">
      <c r="A149" s="100">
        <v>45279</v>
      </c>
      <c r="B149" s="15" t="s">
        <v>275</v>
      </c>
      <c r="C149" s="163">
        <v>1000000</v>
      </c>
      <c r="D149" s="257" t="s">
        <v>1123</v>
      </c>
      <c r="E149" s="15"/>
      <c r="F149" s="126">
        <f>C149</f>
        <v>1000000</v>
      </c>
      <c r="G149" s="50">
        <f t="shared" si="8"/>
        <v>0</v>
      </c>
    </row>
    <row r="150" spans="1:7" x14ac:dyDescent="0.25">
      <c r="A150" s="100">
        <v>45280</v>
      </c>
      <c r="B150" s="15" t="s">
        <v>276</v>
      </c>
      <c r="C150" s="163">
        <v>500000</v>
      </c>
      <c r="D150" s="257" t="s">
        <v>1128</v>
      </c>
      <c r="E150" s="15"/>
      <c r="F150" s="126">
        <f>C150</f>
        <v>500000</v>
      </c>
      <c r="G150" s="50">
        <f t="shared" si="8"/>
        <v>0</v>
      </c>
    </row>
    <row r="151" spans="1:7" x14ac:dyDescent="0.25">
      <c r="A151" s="100">
        <v>45281</v>
      </c>
      <c r="B151" s="15" t="s">
        <v>279</v>
      </c>
      <c r="C151" s="163">
        <v>500000</v>
      </c>
      <c r="D151" s="257" t="s">
        <v>1150</v>
      </c>
      <c r="E151" s="15"/>
      <c r="F151" s="126">
        <f>C151</f>
        <v>500000</v>
      </c>
      <c r="G151" s="50">
        <f t="shared" si="8"/>
        <v>0</v>
      </c>
    </row>
    <row r="152" spans="1:7" x14ac:dyDescent="0.25">
      <c r="A152" s="100">
        <v>45281</v>
      </c>
      <c r="B152" s="15" t="s">
        <v>278</v>
      </c>
      <c r="C152" s="163">
        <v>1000000</v>
      </c>
      <c r="D152" s="257"/>
      <c r="E152" s="15"/>
      <c r="F152" s="15"/>
      <c r="G152" s="50">
        <f t="shared" si="8"/>
        <v>1000000</v>
      </c>
    </row>
    <row r="153" spans="1:7" x14ac:dyDescent="0.25">
      <c r="A153" s="100">
        <v>45282</v>
      </c>
      <c r="B153" s="15" t="s">
        <v>280</v>
      </c>
      <c r="C153" s="163">
        <v>5000000</v>
      </c>
      <c r="D153" s="257" t="s">
        <v>1127</v>
      </c>
      <c r="E153" s="15"/>
      <c r="F153" s="126">
        <f>C153</f>
        <v>5000000</v>
      </c>
      <c r="G153" s="50">
        <f t="shared" si="8"/>
        <v>0</v>
      </c>
    </row>
    <row r="154" spans="1:7" x14ac:dyDescent="0.25">
      <c r="A154" s="100">
        <v>45285</v>
      </c>
      <c r="B154" s="15" t="s">
        <v>282</v>
      </c>
      <c r="C154" s="163">
        <v>500000</v>
      </c>
      <c r="D154" s="257" t="s">
        <v>1129</v>
      </c>
      <c r="E154" s="15"/>
      <c r="F154" s="126">
        <f>C154</f>
        <v>500000</v>
      </c>
      <c r="G154" s="50">
        <f t="shared" si="8"/>
        <v>0</v>
      </c>
    </row>
    <row r="155" spans="1:7" x14ac:dyDescent="0.25">
      <c r="A155" s="100">
        <v>45287</v>
      </c>
      <c r="B155" s="54" t="s">
        <v>458</v>
      </c>
      <c r="C155" s="163">
        <v>165000</v>
      </c>
      <c r="D155" s="257"/>
      <c r="E155" s="15"/>
      <c r="F155" s="15"/>
      <c r="G155" s="50">
        <f t="shared" si="8"/>
        <v>165000</v>
      </c>
    </row>
    <row r="156" spans="1:7" x14ac:dyDescent="0.25">
      <c r="A156" s="100">
        <v>45288</v>
      </c>
      <c r="B156" s="15" t="s">
        <v>459</v>
      </c>
      <c r="C156" s="163">
        <v>1000000</v>
      </c>
      <c r="D156" s="258"/>
      <c r="E156" s="258"/>
      <c r="F156" s="258"/>
      <c r="G156" s="50">
        <f t="shared" si="8"/>
        <v>1000000</v>
      </c>
    </row>
    <row r="157" spans="1:7" x14ac:dyDescent="0.25">
      <c r="A157" s="100">
        <v>45289</v>
      </c>
      <c r="B157" s="15" t="s">
        <v>463</v>
      </c>
      <c r="C157" s="163">
        <v>10000000</v>
      </c>
      <c r="D157" s="110" t="s">
        <v>1121</v>
      </c>
      <c r="E157" s="15"/>
      <c r="F157" s="126">
        <f>C157</f>
        <v>10000000</v>
      </c>
      <c r="G157" s="50">
        <f t="shared" si="8"/>
        <v>0</v>
      </c>
    </row>
    <row r="158" spans="1:7" x14ac:dyDescent="0.25">
      <c r="A158" s="100">
        <v>45290</v>
      </c>
      <c r="B158" s="15" t="s">
        <v>472</v>
      </c>
      <c r="C158" s="163">
        <v>1000000</v>
      </c>
      <c r="D158" s="110" t="s">
        <v>1159</v>
      </c>
      <c r="E158" s="15"/>
      <c r="F158" s="126">
        <f>C158</f>
        <v>1000000</v>
      </c>
      <c r="G158" s="50">
        <f t="shared" si="8"/>
        <v>0</v>
      </c>
    </row>
    <row r="159" spans="1:7" x14ac:dyDescent="0.25">
      <c r="A159" s="100">
        <v>45290</v>
      </c>
      <c r="B159" s="162" t="s">
        <v>1135</v>
      </c>
      <c r="C159" s="163">
        <v>2200000</v>
      </c>
      <c r="D159" s="110" t="s">
        <v>1134</v>
      </c>
      <c r="E159" s="15"/>
      <c r="F159" s="126">
        <f>C159</f>
        <v>2200000</v>
      </c>
      <c r="G159" s="50">
        <f t="shared" si="8"/>
        <v>0</v>
      </c>
    </row>
    <row r="160" spans="1:7" x14ac:dyDescent="0.25">
      <c r="A160" s="100">
        <v>45291</v>
      </c>
      <c r="B160" s="15" t="s">
        <v>473</v>
      </c>
      <c r="C160" s="163">
        <v>1000000</v>
      </c>
      <c r="D160" s="110"/>
      <c r="E160" s="15"/>
      <c r="F160" s="15"/>
      <c r="G160" s="50">
        <f t="shared" si="8"/>
        <v>1000000</v>
      </c>
    </row>
    <row r="161" spans="1:8" x14ac:dyDescent="0.25">
      <c r="A161" s="21"/>
      <c r="B161" s="251" t="s">
        <v>985</v>
      </c>
      <c r="C161" s="180">
        <f>SUM(C55:C160)</f>
        <v>125015000</v>
      </c>
      <c r="D161" s="180">
        <f t="shared" ref="D161:G161" si="9">SUM(D55:D160)</f>
        <v>0</v>
      </c>
      <c r="E161" s="180">
        <f t="shared" si="9"/>
        <v>0</v>
      </c>
      <c r="F161" s="180">
        <f t="shared" si="9"/>
        <v>47950000</v>
      </c>
      <c r="G161" s="180">
        <f t="shared" si="9"/>
        <v>77065000</v>
      </c>
      <c r="H161" s="19"/>
    </row>
    <row r="163" spans="1:8" x14ac:dyDescent="0.25">
      <c r="C163" s="19">
        <f>C161+C9+C50</f>
        <v>189925000</v>
      </c>
      <c r="F163" s="19">
        <f>F161+F50+F9</f>
        <v>74550000</v>
      </c>
      <c r="G163" s="19">
        <f>C163-F163</f>
        <v>115375000</v>
      </c>
    </row>
    <row r="215" spans="1:7" x14ac:dyDescent="0.25">
      <c r="A215" s="289" t="s">
        <v>1246</v>
      </c>
      <c r="B215" s="289"/>
      <c r="C215" s="289" t="s">
        <v>58</v>
      </c>
      <c r="D215" s="259" t="s">
        <v>987</v>
      </c>
      <c r="E215" s="260" t="s">
        <v>59</v>
      </c>
      <c r="F215" s="260" t="s">
        <v>60</v>
      </c>
      <c r="G215" s="260" t="s">
        <v>988</v>
      </c>
    </row>
    <row r="231" spans="1:7" x14ac:dyDescent="0.25">
      <c r="A231" s="289" t="s">
        <v>1247</v>
      </c>
      <c r="B231" s="289"/>
      <c r="C231" s="289" t="s">
        <v>58</v>
      </c>
      <c r="D231" s="259" t="s">
        <v>987</v>
      </c>
      <c r="E231" s="260" t="s">
        <v>59</v>
      </c>
      <c r="F231" s="260" t="s">
        <v>60</v>
      </c>
      <c r="G231" s="260" t="s">
        <v>988</v>
      </c>
    </row>
  </sheetData>
  <hyperlinks>
    <hyperlink ref="B85" r:id="rId1" display="http://an.al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5"/>
  <sheetViews>
    <sheetView zoomScale="82" zoomScaleNormal="82" workbookViewId="0">
      <pane ySplit="3" topLeftCell="A117" activePane="bottomLeft" state="frozen"/>
      <selection pane="bottomLeft" activeCell="E132" sqref="E132"/>
    </sheetView>
  </sheetViews>
  <sheetFormatPr defaultRowHeight="15" x14ac:dyDescent="0.25"/>
  <cols>
    <col min="1" max="1" width="10.7109375" customWidth="1"/>
    <col min="2" max="2" width="100.42578125" bestFit="1" customWidth="1"/>
    <col min="3" max="3" width="15.7109375" style="143" customWidth="1"/>
    <col min="4" max="4" width="16.28515625" customWidth="1"/>
    <col min="5" max="5" width="12.7109375" style="22" customWidth="1"/>
    <col min="6" max="6" width="12.85546875" style="22" customWidth="1"/>
    <col min="7" max="7" width="14.5703125" style="22" customWidth="1"/>
    <col min="8" max="8" width="13.42578125" style="22" customWidth="1"/>
    <col min="9" max="9" width="12.7109375" style="22" customWidth="1"/>
    <col min="10" max="10" width="14.28515625" style="22" customWidth="1"/>
    <col min="11" max="14" width="14" style="22" customWidth="1"/>
    <col min="15" max="15" width="12.140625" style="22" customWidth="1"/>
    <col min="16" max="17" width="12" style="22" customWidth="1"/>
    <col min="18" max="18" width="11.140625" style="22" customWidth="1"/>
    <col min="19" max="19" width="16.140625" customWidth="1"/>
    <col min="20" max="21" width="9.140625" customWidth="1"/>
  </cols>
  <sheetData>
    <row r="1" spans="1:20" s="120" customFormat="1" ht="25.5" x14ac:dyDescent="0.25">
      <c r="A1" s="119" t="s">
        <v>38</v>
      </c>
      <c r="B1" s="119" t="s">
        <v>5</v>
      </c>
      <c r="C1" s="144" t="s">
        <v>6</v>
      </c>
      <c r="D1" s="103" t="s">
        <v>43</v>
      </c>
      <c r="E1" s="144" t="s">
        <v>172</v>
      </c>
      <c r="F1" s="144" t="s">
        <v>965</v>
      </c>
      <c r="G1" s="145" t="s">
        <v>52</v>
      </c>
      <c r="H1" s="144" t="s">
        <v>51</v>
      </c>
      <c r="I1" s="144" t="s">
        <v>114</v>
      </c>
      <c r="J1" s="144" t="s">
        <v>53</v>
      </c>
      <c r="K1" s="144" t="s">
        <v>113</v>
      </c>
      <c r="L1" s="144" t="s">
        <v>154</v>
      </c>
      <c r="M1" s="144" t="s">
        <v>156</v>
      </c>
      <c r="N1" s="240" t="s">
        <v>259</v>
      </c>
      <c r="O1" s="240" t="s">
        <v>260</v>
      </c>
      <c r="P1" s="144" t="s">
        <v>24</v>
      </c>
      <c r="Q1" s="144" t="s">
        <v>959</v>
      </c>
      <c r="R1" s="240" t="s">
        <v>963</v>
      </c>
    </row>
    <row r="2" spans="1:20" s="34" customFormat="1" x14ac:dyDescent="0.25">
      <c r="A2" s="413" t="s">
        <v>11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</row>
    <row r="3" spans="1:20" s="11" customFormat="1" x14ac:dyDescent="0.25">
      <c r="A3" s="196"/>
      <c r="B3" s="196" t="s">
        <v>44</v>
      </c>
      <c r="C3" s="196"/>
      <c r="D3" s="236">
        <v>138630446</v>
      </c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7"/>
      <c r="Q3" s="237"/>
      <c r="R3" s="237"/>
      <c r="S3" s="21"/>
      <c r="T3" s="21"/>
    </row>
    <row r="4" spans="1:20" s="71" customFormat="1" x14ac:dyDescent="0.25">
      <c r="A4" s="147">
        <v>45292</v>
      </c>
      <c r="B4" s="70" t="s">
        <v>956</v>
      </c>
      <c r="C4" s="160">
        <v>-3100000</v>
      </c>
      <c r="D4" s="160">
        <f>SUM(D3,C4)</f>
        <v>135530446</v>
      </c>
      <c r="E4" s="160"/>
      <c r="F4" s="160"/>
      <c r="G4" s="160"/>
      <c r="H4" s="160"/>
      <c r="I4" s="160"/>
      <c r="J4" s="160"/>
      <c r="K4" s="160"/>
      <c r="L4" s="160">
        <f>C4</f>
        <v>-3100000</v>
      </c>
      <c r="M4" s="160"/>
      <c r="N4" s="160"/>
      <c r="O4" s="160"/>
      <c r="P4" s="160"/>
      <c r="Q4" s="160"/>
      <c r="R4" s="160"/>
      <c r="S4" s="152"/>
      <c r="T4" s="152"/>
    </row>
    <row r="5" spans="1:20" s="71" customFormat="1" x14ac:dyDescent="0.25">
      <c r="A5" s="147">
        <v>45292</v>
      </c>
      <c r="B5" s="51" t="s">
        <v>489</v>
      </c>
      <c r="C5" s="160">
        <v>2000000</v>
      </c>
      <c r="D5" s="160">
        <f t="shared" ref="D5:D68" si="0">SUM(D4,C5)</f>
        <v>137530446</v>
      </c>
      <c r="E5" s="160"/>
      <c r="F5" s="160"/>
      <c r="G5" s="160"/>
      <c r="H5" s="160"/>
      <c r="I5" s="160"/>
      <c r="J5" s="160">
        <f>C5</f>
        <v>2000000</v>
      </c>
      <c r="K5" s="160"/>
      <c r="L5" s="160"/>
      <c r="M5" s="160"/>
      <c r="N5" s="160"/>
      <c r="O5" s="160"/>
      <c r="P5" s="160"/>
      <c r="Q5" s="160"/>
      <c r="R5" s="160"/>
      <c r="S5" s="152"/>
      <c r="T5" s="152"/>
    </row>
    <row r="6" spans="1:20" s="71" customFormat="1" x14ac:dyDescent="0.25">
      <c r="A6" s="147">
        <v>45292</v>
      </c>
      <c r="B6" s="51" t="s">
        <v>693</v>
      </c>
      <c r="C6" s="160">
        <v>3800000</v>
      </c>
      <c r="D6" s="160">
        <f t="shared" si="0"/>
        <v>141330446</v>
      </c>
      <c r="E6" s="160"/>
      <c r="F6" s="160"/>
      <c r="G6" s="160"/>
      <c r="H6" s="160"/>
      <c r="I6" s="160"/>
      <c r="J6" s="160"/>
      <c r="K6" s="160">
        <f>C6</f>
        <v>3800000</v>
      </c>
      <c r="L6" s="160"/>
      <c r="M6" s="160"/>
      <c r="N6" s="160"/>
      <c r="O6" s="160"/>
      <c r="P6" s="160"/>
      <c r="Q6" s="160"/>
      <c r="R6" s="160"/>
      <c r="S6" s="152"/>
      <c r="T6" s="152"/>
    </row>
    <row r="7" spans="1:20" s="71" customFormat="1" x14ac:dyDescent="0.25">
      <c r="A7" s="147">
        <v>45292</v>
      </c>
      <c r="B7" s="51" t="s">
        <v>490</v>
      </c>
      <c r="C7" s="160">
        <v>2000000</v>
      </c>
      <c r="D7" s="160">
        <f t="shared" si="0"/>
        <v>143330446</v>
      </c>
      <c r="E7" s="160"/>
      <c r="F7" s="160"/>
      <c r="G7" s="160"/>
      <c r="H7" s="160"/>
      <c r="I7" s="160"/>
      <c r="J7" s="160">
        <f>C7</f>
        <v>2000000</v>
      </c>
      <c r="K7" s="160"/>
      <c r="L7" s="160"/>
      <c r="M7" s="160"/>
      <c r="N7" s="160"/>
      <c r="O7" s="160"/>
      <c r="P7" s="160"/>
      <c r="Q7" s="160"/>
      <c r="R7" s="160"/>
      <c r="S7" s="152"/>
      <c r="T7" s="152"/>
    </row>
    <row r="8" spans="1:20" s="71" customFormat="1" x14ac:dyDescent="0.25">
      <c r="A8" s="147">
        <v>45293</v>
      </c>
      <c r="B8" s="239" t="s">
        <v>961</v>
      </c>
      <c r="C8" s="160">
        <v>1000000</v>
      </c>
      <c r="D8" s="160">
        <f t="shared" si="0"/>
        <v>144330446</v>
      </c>
      <c r="E8" s="160"/>
      <c r="F8" s="160"/>
      <c r="G8" s="160"/>
      <c r="H8" s="160"/>
      <c r="I8" s="160"/>
      <c r="J8" s="160">
        <f>C8</f>
        <v>1000000</v>
      </c>
      <c r="K8" s="160"/>
      <c r="L8" s="160"/>
      <c r="M8" s="160"/>
      <c r="N8" s="160"/>
      <c r="O8" s="160"/>
      <c r="P8" s="160"/>
      <c r="Q8" s="160"/>
      <c r="R8" s="160"/>
      <c r="S8" s="152"/>
      <c r="T8" s="152"/>
    </row>
    <row r="9" spans="1:20" s="71" customFormat="1" x14ac:dyDescent="0.25">
      <c r="A9" s="147">
        <v>45293</v>
      </c>
      <c r="B9" s="51" t="s">
        <v>506</v>
      </c>
      <c r="C9" s="160">
        <v>1000000</v>
      </c>
      <c r="D9" s="160">
        <f t="shared" si="0"/>
        <v>145330446</v>
      </c>
      <c r="E9" s="160"/>
      <c r="F9" s="160"/>
      <c r="G9" s="160"/>
      <c r="H9" s="160"/>
      <c r="I9" s="160"/>
      <c r="J9" s="160">
        <f>C9</f>
        <v>1000000</v>
      </c>
      <c r="K9" s="160"/>
      <c r="L9" s="160"/>
      <c r="M9" s="160"/>
      <c r="N9" s="160"/>
      <c r="O9" s="160"/>
      <c r="P9" s="160"/>
      <c r="Q9" s="160"/>
      <c r="R9" s="160"/>
      <c r="S9" s="152"/>
      <c r="T9" s="152"/>
    </row>
    <row r="10" spans="1:20" s="152" customFormat="1" x14ac:dyDescent="0.25">
      <c r="A10" s="147">
        <v>45294</v>
      </c>
      <c r="B10" s="70" t="s">
        <v>115</v>
      </c>
      <c r="C10" s="160">
        <v>333141</v>
      </c>
      <c r="D10" s="160">
        <f t="shared" si="0"/>
        <v>145663587</v>
      </c>
      <c r="E10" s="160"/>
      <c r="F10" s="160"/>
      <c r="G10" s="160">
        <f t="shared" ref="G10:G18" si="1">C10</f>
        <v>333141</v>
      </c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</row>
    <row r="11" spans="1:20" s="152" customFormat="1" x14ac:dyDescent="0.25">
      <c r="A11" s="147">
        <v>45294</v>
      </c>
      <c r="B11" s="70" t="s">
        <v>115</v>
      </c>
      <c r="C11" s="160">
        <v>287014</v>
      </c>
      <c r="D11" s="160">
        <f t="shared" si="0"/>
        <v>145950601</v>
      </c>
      <c r="E11" s="160"/>
      <c r="F11" s="160"/>
      <c r="G11" s="160">
        <f t="shared" si="1"/>
        <v>287014</v>
      </c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</row>
    <row r="12" spans="1:20" s="152" customFormat="1" x14ac:dyDescent="0.25">
      <c r="A12" s="147">
        <v>45294</v>
      </c>
      <c r="B12" s="70" t="s">
        <v>115</v>
      </c>
      <c r="C12" s="160">
        <v>333141</v>
      </c>
      <c r="D12" s="160">
        <f t="shared" si="0"/>
        <v>146283742</v>
      </c>
      <c r="E12" s="160"/>
      <c r="F12" s="160"/>
      <c r="G12" s="160">
        <f t="shared" si="1"/>
        <v>333141</v>
      </c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</row>
    <row r="13" spans="1:20" s="152" customFormat="1" x14ac:dyDescent="0.25">
      <c r="A13" s="147">
        <v>45294</v>
      </c>
      <c r="B13" s="70" t="s">
        <v>115</v>
      </c>
      <c r="C13" s="160">
        <v>333141</v>
      </c>
      <c r="D13" s="160">
        <f t="shared" si="0"/>
        <v>146616883</v>
      </c>
      <c r="E13" s="160"/>
      <c r="F13" s="160"/>
      <c r="G13" s="160">
        <f t="shared" si="1"/>
        <v>333141</v>
      </c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</row>
    <row r="14" spans="1:20" s="152" customFormat="1" x14ac:dyDescent="0.25">
      <c r="A14" s="147">
        <v>45294</v>
      </c>
      <c r="B14" s="70" t="s">
        <v>115</v>
      </c>
      <c r="C14" s="160">
        <v>701350</v>
      </c>
      <c r="D14" s="160">
        <f t="shared" si="0"/>
        <v>147318233</v>
      </c>
      <c r="E14" s="160"/>
      <c r="F14" s="160"/>
      <c r="G14" s="160">
        <f t="shared" si="1"/>
        <v>701350</v>
      </c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</row>
    <row r="15" spans="1:20" s="152" customFormat="1" x14ac:dyDescent="0.25">
      <c r="A15" s="147">
        <v>45294</v>
      </c>
      <c r="B15" s="70" t="s">
        <v>115</v>
      </c>
      <c r="C15" s="160">
        <v>333141</v>
      </c>
      <c r="D15" s="160">
        <f t="shared" si="0"/>
        <v>147651374</v>
      </c>
      <c r="E15" s="160"/>
      <c r="F15" s="160"/>
      <c r="G15" s="160">
        <f t="shared" si="1"/>
        <v>333141</v>
      </c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</row>
    <row r="16" spans="1:20" s="152" customFormat="1" x14ac:dyDescent="0.25">
      <c r="A16" s="147">
        <v>45294</v>
      </c>
      <c r="B16" s="70" t="s">
        <v>115</v>
      </c>
      <c r="C16" s="160">
        <v>666283</v>
      </c>
      <c r="D16" s="160">
        <f t="shared" si="0"/>
        <v>148317657</v>
      </c>
      <c r="E16" s="160"/>
      <c r="F16" s="160"/>
      <c r="G16" s="160">
        <f t="shared" si="1"/>
        <v>666283</v>
      </c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</row>
    <row r="17" spans="1:18" s="152" customFormat="1" x14ac:dyDescent="0.25">
      <c r="A17" s="147">
        <v>45294</v>
      </c>
      <c r="B17" s="70" t="s">
        <v>115</v>
      </c>
      <c r="C17" s="160">
        <v>1417565</v>
      </c>
      <c r="D17" s="160">
        <f t="shared" si="0"/>
        <v>149735222</v>
      </c>
      <c r="E17" s="160"/>
      <c r="F17" s="160"/>
      <c r="G17" s="160">
        <f t="shared" si="1"/>
        <v>1417565</v>
      </c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</row>
    <row r="18" spans="1:18" s="152" customFormat="1" x14ac:dyDescent="0.25">
      <c r="A18" s="147">
        <v>45294</v>
      </c>
      <c r="B18" s="70" t="s">
        <v>115</v>
      </c>
      <c r="C18" s="163">
        <v>999424</v>
      </c>
      <c r="D18" s="160">
        <f t="shared" si="0"/>
        <v>150734646</v>
      </c>
      <c r="E18" s="161"/>
      <c r="F18" s="161"/>
      <c r="G18" s="160">
        <f t="shared" si="1"/>
        <v>999424</v>
      </c>
      <c r="H18" s="161"/>
      <c r="I18" s="161"/>
      <c r="J18" s="161"/>
      <c r="K18" s="161"/>
      <c r="L18" s="161"/>
      <c r="M18" s="161"/>
      <c r="N18" s="161"/>
      <c r="O18" s="161"/>
      <c r="P18" s="164"/>
      <c r="Q18" s="164"/>
      <c r="R18" s="164"/>
    </row>
    <row r="19" spans="1:18" s="152" customFormat="1" x14ac:dyDescent="0.25">
      <c r="A19" s="147">
        <v>45294</v>
      </c>
      <c r="B19" s="51" t="s">
        <v>736</v>
      </c>
      <c r="C19" s="163">
        <v>300000</v>
      </c>
      <c r="D19" s="160">
        <f t="shared" si="0"/>
        <v>151034646</v>
      </c>
      <c r="E19" s="161"/>
      <c r="F19" s="161"/>
      <c r="G19" s="161"/>
      <c r="H19" s="161"/>
      <c r="I19" s="161"/>
      <c r="J19" s="161">
        <f>C19</f>
        <v>300000</v>
      </c>
      <c r="K19" s="161"/>
      <c r="L19" s="161"/>
      <c r="M19" s="161"/>
      <c r="N19" s="161"/>
      <c r="O19" s="161"/>
      <c r="P19" s="164"/>
      <c r="Q19" s="164"/>
      <c r="R19" s="164"/>
    </row>
    <row r="20" spans="1:18" s="152" customFormat="1" x14ac:dyDescent="0.25">
      <c r="A20" s="147">
        <v>45294</v>
      </c>
      <c r="B20" s="51" t="s">
        <v>542</v>
      </c>
      <c r="C20" s="163">
        <v>1610000</v>
      </c>
      <c r="D20" s="160">
        <f t="shared" si="0"/>
        <v>152644646</v>
      </c>
      <c r="E20" s="161"/>
      <c r="F20" s="161"/>
      <c r="G20" s="161"/>
      <c r="H20" s="161"/>
      <c r="I20" s="161"/>
      <c r="J20" s="161">
        <f>C20</f>
        <v>1610000</v>
      </c>
      <c r="K20" s="161"/>
      <c r="L20" s="161"/>
      <c r="M20" s="161"/>
      <c r="N20" s="161"/>
      <c r="O20" s="161"/>
      <c r="P20" s="164"/>
      <c r="Q20" s="164"/>
      <c r="R20" s="164"/>
    </row>
    <row r="21" spans="1:18" s="152" customFormat="1" x14ac:dyDescent="0.25">
      <c r="A21" s="147">
        <v>45295</v>
      </c>
      <c r="B21" s="51" t="s">
        <v>548</v>
      </c>
      <c r="C21" s="163">
        <v>700000</v>
      </c>
      <c r="D21" s="160">
        <f t="shared" si="0"/>
        <v>153344646</v>
      </c>
      <c r="E21" s="161"/>
      <c r="F21" s="161"/>
      <c r="G21" s="161"/>
      <c r="H21" s="161"/>
      <c r="I21" s="161"/>
      <c r="J21" s="161"/>
      <c r="K21" s="161">
        <f>C21</f>
        <v>700000</v>
      </c>
      <c r="L21" s="161"/>
      <c r="M21" s="161"/>
      <c r="N21" s="161"/>
      <c r="O21" s="161"/>
      <c r="P21" s="164"/>
      <c r="Q21" s="164"/>
      <c r="R21" s="164"/>
    </row>
    <row r="22" spans="1:18" s="152" customFormat="1" x14ac:dyDescent="0.25">
      <c r="A22" s="147">
        <v>45295</v>
      </c>
      <c r="B22" s="51" t="s">
        <v>547</v>
      </c>
      <c r="C22" s="163">
        <v>500000</v>
      </c>
      <c r="D22" s="160">
        <f t="shared" si="0"/>
        <v>153844646</v>
      </c>
      <c r="E22" s="161"/>
      <c r="F22" s="161"/>
      <c r="G22" s="161"/>
      <c r="H22" s="161"/>
      <c r="I22" s="165"/>
      <c r="J22" s="161">
        <f>C22</f>
        <v>500000</v>
      </c>
      <c r="K22" s="161"/>
      <c r="L22" s="161"/>
      <c r="M22" s="161"/>
      <c r="N22" s="161"/>
      <c r="O22" s="161"/>
      <c r="P22" s="164"/>
      <c r="Q22" s="164"/>
      <c r="R22" s="164"/>
    </row>
    <row r="23" spans="1:18" s="152" customFormat="1" x14ac:dyDescent="0.25">
      <c r="A23" s="147">
        <v>45296</v>
      </c>
      <c r="B23" s="70" t="s">
        <v>957</v>
      </c>
      <c r="C23" s="160">
        <v>-41250</v>
      </c>
      <c r="D23" s="160">
        <f t="shared" si="0"/>
        <v>153803396</v>
      </c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4"/>
      <c r="Q23" s="164"/>
      <c r="R23" s="164">
        <f>C23</f>
        <v>-41250</v>
      </c>
    </row>
    <row r="24" spans="1:18" s="152" customFormat="1" x14ac:dyDescent="0.25">
      <c r="A24" s="147">
        <v>45297</v>
      </c>
      <c r="B24" s="70" t="s">
        <v>964</v>
      </c>
      <c r="C24" s="160">
        <v>-2500000</v>
      </c>
      <c r="D24" s="160">
        <f t="shared" si="0"/>
        <v>151303396</v>
      </c>
      <c r="E24" s="161"/>
      <c r="F24" s="161">
        <f>C24</f>
        <v>-2500000</v>
      </c>
      <c r="G24" s="161"/>
      <c r="H24" s="161"/>
      <c r="I24" s="161"/>
      <c r="J24" s="161"/>
      <c r="K24" s="161"/>
      <c r="L24" s="161"/>
      <c r="M24" s="161"/>
      <c r="N24" s="161"/>
      <c r="O24" s="161"/>
      <c r="P24" s="164"/>
      <c r="Q24" s="164"/>
      <c r="R24" s="164"/>
    </row>
    <row r="25" spans="1:18" s="152" customFormat="1" x14ac:dyDescent="0.25">
      <c r="A25" s="147">
        <v>45297</v>
      </c>
      <c r="B25" s="70" t="s">
        <v>964</v>
      </c>
      <c r="C25" s="163">
        <v>-2500000</v>
      </c>
      <c r="D25" s="160">
        <f t="shared" si="0"/>
        <v>148803396</v>
      </c>
      <c r="E25" s="161"/>
      <c r="F25" s="161">
        <f>C25</f>
        <v>-2500000</v>
      </c>
      <c r="G25" s="161"/>
      <c r="H25" s="161"/>
      <c r="I25" s="161"/>
      <c r="J25" s="161"/>
      <c r="K25" s="161"/>
      <c r="L25" s="161"/>
      <c r="M25" s="161"/>
      <c r="N25" s="161"/>
      <c r="O25" s="161"/>
      <c r="P25" s="164"/>
      <c r="Q25" s="164"/>
      <c r="R25" s="164"/>
    </row>
    <row r="26" spans="1:18" s="152" customFormat="1" x14ac:dyDescent="0.25">
      <c r="A26" s="147">
        <v>45297</v>
      </c>
      <c r="B26" s="70" t="s">
        <v>964</v>
      </c>
      <c r="C26" s="163">
        <v>-2500000</v>
      </c>
      <c r="D26" s="160">
        <f t="shared" si="0"/>
        <v>146303396</v>
      </c>
      <c r="E26" s="161"/>
      <c r="F26" s="161">
        <f>C26</f>
        <v>-2500000</v>
      </c>
      <c r="G26" s="161"/>
      <c r="H26" s="161"/>
      <c r="I26" s="161"/>
      <c r="J26" s="161"/>
      <c r="K26" s="161"/>
      <c r="L26" s="161"/>
      <c r="M26" s="161"/>
      <c r="N26" s="161"/>
      <c r="O26" s="161"/>
      <c r="P26" s="164"/>
      <c r="Q26" s="164"/>
      <c r="R26" s="164"/>
    </row>
    <row r="27" spans="1:18" s="152" customFormat="1" x14ac:dyDescent="0.25">
      <c r="A27" s="147">
        <v>45297</v>
      </c>
      <c r="B27" s="70" t="s">
        <v>964</v>
      </c>
      <c r="C27" s="163">
        <v>-2500000</v>
      </c>
      <c r="D27" s="160">
        <f t="shared" si="0"/>
        <v>143803396</v>
      </c>
      <c r="E27" s="161"/>
      <c r="F27" s="161">
        <f>C27</f>
        <v>-2500000</v>
      </c>
      <c r="G27" s="161"/>
      <c r="H27" s="161"/>
      <c r="I27" s="161"/>
      <c r="J27" s="161"/>
      <c r="K27" s="161"/>
      <c r="L27" s="161"/>
      <c r="M27" s="161"/>
      <c r="N27" s="161"/>
      <c r="O27" s="161"/>
      <c r="P27" s="164"/>
      <c r="Q27" s="164"/>
      <c r="R27" s="164"/>
    </row>
    <row r="28" spans="1:18" s="152" customFormat="1" x14ac:dyDescent="0.25">
      <c r="A28" s="147">
        <v>45297</v>
      </c>
      <c r="B28" s="241" t="s">
        <v>1334</v>
      </c>
      <c r="C28" s="163">
        <v>-10000000</v>
      </c>
      <c r="D28" s="160">
        <f t="shared" si="0"/>
        <v>133803396</v>
      </c>
      <c r="E28" s="161">
        <f>C28</f>
        <v>-10000000</v>
      </c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4"/>
      <c r="Q28" s="164"/>
      <c r="R28" s="164"/>
    </row>
    <row r="29" spans="1:18" s="152" customFormat="1" x14ac:dyDescent="0.25">
      <c r="A29" s="147">
        <v>45297</v>
      </c>
      <c r="B29" s="51" t="s">
        <v>568</v>
      </c>
      <c r="C29" s="163">
        <v>15575000</v>
      </c>
      <c r="D29" s="160">
        <f t="shared" si="0"/>
        <v>149378396</v>
      </c>
      <c r="E29" s="161"/>
      <c r="F29" s="161"/>
      <c r="G29" s="161"/>
      <c r="H29" s="161"/>
      <c r="I29" s="161"/>
      <c r="J29" s="161"/>
      <c r="K29" s="161">
        <f>C29</f>
        <v>15575000</v>
      </c>
      <c r="L29" s="161"/>
      <c r="M29" s="161"/>
      <c r="N29" s="161"/>
      <c r="O29" s="161"/>
      <c r="P29" s="164"/>
      <c r="Q29" s="164"/>
      <c r="R29" s="164"/>
    </row>
    <row r="30" spans="1:18" s="152" customFormat="1" x14ac:dyDescent="0.25">
      <c r="A30" s="147">
        <v>45298</v>
      </c>
      <c r="B30" s="185" t="s">
        <v>572</v>
      </c>
      <c r="C30" s="163">
        <v>360000</v>
      </c>
      <c r="D30" s="160">
        <f t="shared" si="0"/>
        <v>149738396</v>
      </c>
      <c r="E30" s="161"/>
      <c r="F30" s="161"/>
      <c r="G30" s="161"/>
      <c r="H30" s="161"/>
      <c r="I30" s="161">
        <f>C30</f>
        <v>360000</v>
      </c>
      <c r="J30" s="161"/>
      <c r="K30" s="161"/>
      <c r="L30" s="161"/>
      <c r="M30" s="161"/>
      <c r="N30" s="161"/>
      <c r="O30" s="161"/>
      <c r="P30" s="164"/>
      <c r="Q30" s="164"/>
      <c r="R30" s="164"/>
    </row>
    <row r="31" spans="1:18" s="152" customFormat="1" x14ac:dyDescent="0.25">
      <c r="A31" s="147">
        <v>45298</v>
      </c>
      <c r="B31" s="185" t="s">
        <v>573</v>
      </c>
      <c r="C31" s="163">
        <v>180000</v>
      </c>
      <c r="D31" s="160">
        <f t="shared" si="0"/>
        <v>149918396</v>
      </c>
      <c r="E31" s="161"/>
      <c r="F31" s="161"/>
      <c r="G31" s="161"/>
      <c r="H31" s="161"/>
      <c r="I31" s="161">
        <f>C31</f>
        <v>180000</v>
      </c>
      <c r="J31" s="161"/>
      <c r="K31" s="161"/>
      <c r="L31" s="161"/>
      <c r="M31" s="161"/>
      <c r="N31" s="161"/>
      <c r="O31" s="161"/>
      <c r="P31" s="164"/>
      <c r="Q31" s="164"/>
      <c r="R31" s="164"/>
    </row>
    <row r="32" spans="1:18" s="152" customFormat="1" x14ac:dyDescent="0.25">
      <c r="A32" s="147">
        <v>45298</v>
      </c>
      <c r="B32" s="185" t="s">
        <v>574</v>
      </c>
      <c r="C32" s="163">
        <v>3100000</v>
      </c>
      <c r="D32" s="160">
        <f t="shared" si="0"/>
        <v>153018396</v>
      </c>
      <c r="E32" s="161"/>
      <c r="F32" s="161"/>
      <c r="G32" s="161"/>
      <c r="H32" s="161"/>
      <c r="I32" s="161"/>
      <c r="J32" s="161"/>
      <c r="K32" s="161">
        <f>C32</f>
        <v>3100000</v>
      </c>
      <c r="L32" s="161"/>
      <c r="M32" s="161"/>
      <c r="N32" s="161"/>
      <c r="O32" s="161"/>
      <c r="P32" s="164"/>
      <c r="Q32" s="164"/>
      <c r="R32" s="164"/>
    </row>
    <row r="33" spans="1:18" s="152" customFormat="1" x14ac:dyDescent="0.25">
      <c r="A33" s="147">
        <v>45298</v>
      </c>
      <c r="B33" s="185" t="s">
        <v>575</v>
      </c>
      <c r="C33" s="163">
        <v>460000</v>
      </c>
      <c r="D33" s="160">
        <f t="shared" si="0"/>
        <v>153478396</v>
      </c>
      <c r="E33" s="161"/>
      <c r="F33" s="161"/>
      <c r="G33" s="161"/>
      <c r="H33" s="161"/>
      <c r="I33" s="161">
        <f>C33</f>
        <v>460000</v>
      </c>
      <c r="J33" s="161"/>
      <c r="K33" s="161"/>
      <c r="L33" s="161"/>
      <c r="M33" s="161"/>
      <c r="N33" s="161"/>
      <c r="O33" s="161"/>
      <c r="P33" s="164"/>
      <c r="Q33" s="164"/>
      <c r="R33" s="164"/>
    </row>
    <row r="34" spans="1:18" s="152" customFormat="1" x14ac:dyDescent="0.25">
      <c r="A34" s="147">
        <v>45299</v>
      </c>
      <c r="B34" s="51" t="s">
        <v>592</v>
      </c>
      <c r="C34" s="163">
        <v>360000</v>
      </c>
      <c r="D34" s="160">
        <f t="shared" si="0"/>
        <v>153838396</v>
      </c>
      <c r="E34" s="161"/>
      <c r="F34" s="161"/>
      <c r="G34" s="161"/>
      <c r="H34" s="161"/>
      <c r="I34" s="161">
        <f>C34</f>
        <v>360000</v>
      </c>
      <c r="J34" s="161"/>
      <c r="K34" s="161"/>
      <c r="L34" s="161"/>
      <c r="M34" s="161"/>
      <c r="N34" s="161"/>
      <c r="O34" s="161"/>
      <c r="P34" s="164"/>
      <c r="Q34" s="164"/>
      <c r="R34" s="164"/>
    </row>
    <row r="35" spans="1:18" s="152" customFormat="1" x14ac:dyDescent="0.25">
      <c r="A35" s="147">
        <v>45299</v>
      </c>
      <c r="B35" s="70" t="s">
        <v>964</v>
      </c>
      <c r="C35" s="163">
        <v>-2500000</v>
      </c>
      <c r="D35" s="160">
        <f t="shared" si="0"/>
        <v>151338396</v>
      </c>
      <c r="E35" s="161"/>
      <c r="F35" s="161">
        <f>C35</f>
        <v>-2500000</v>
      </c>
      <c r="G35" s="161"/>
      <c r="H35" s="161"/>
      <c r="I35" s="161"/>
      <c r="J35" s="161"/>
      <c r="K35" s="161"/>
      <c r="L35" s="161"/>
      <c r="M35" s="161"/>
      <c r="N35" s="161"/>
      <c r="O35" s="161"/>
      <c r="P35" s="164"/>
      <c r="Q35" s="164"/>
      <c r="R35" s="164"/>
    </row>
    <row r="36" spans="1:18" s="152" customFormat="1" x14ac:dyDescent="0.25">
      <c r="A36" s="147">
        <v>45299</v>
      </c>
      <c r="B36" s="70" t="s">
        <v>964</v>
      </c>
      <c r="C36" s="163">
        <v>-2500000</v>
      </c>
      <c r="D36" s="160">
        <f t="shared" si="0"/>
        <v>148838396</v>
      </c>
      <c r="E36" s="161"/>
      <c r="F36" s="161">
        <f>C36</f>
        <v>-2500000</v>
      </c>
      <c r="G36" s="161"/>
      <c r="H36" s="161"/>
      <c r="I36" s="161"/>
      <c r="J36" s="161"/>
      <c r="K36" s="161"/>
      <c r="L36" s="161"/>
      <c r="M36" s="161"/>
      <c r="N36" s="161"/>
      <c r="O36" s="161"/>
      <c r="P36" s="164"/>
      <c r="Q36" s="164"/>
      <c r="R36" s="164"/>
    </row>
    <row r="37" spans="1:18" s="152" customFormat="1" x14ac:dyDescent="0.25">
      <c r="A37" s="147">
        <v>45299</v>
      </c>
      <c r="B37" s="70" t="s">
        <v>964</v>
      </c>
      <c r="C37" s="163">
        <v>-2500000</v>
      </c>
      <c r="D37" s="160">
        <f t="shared" si="0"/>
        <v>146338396</v>
      </c>
      <c r="E37" s="161"/>
      <c r="F37" s="161">
        <f>C37</f>
        <v>-2500000</v>
      </c>
      <c r="G37" s="161"/>
      <c r="H37" s="161"/>
      <c r="I37" s="161"/>
      <c r="J37" s="161"/>
      <c r="K37" s="161"/>
      <c r="L37" s="161"/>
      <c r="M37" s="161"/>
      <c r="N37" s="161"/>
      <c r="O37" s="161"/>
      <c r="P37" s="164"/>
      <c r="Q37" s="164"/>
      <c r="R37" s="164"/>
    </row>
    <row r="38" spans="1:18" s="152" customFormat="1" x14ac:dyDescent="0.25">
      <c r="A38" s="147">
        <v>45299</v>
      </c>
      <c r="B38" s="70" t="s">
        <v>964</v>
      </c>
      <c r="C38" s="163">
        <v>-2500000</v>
      </c>
      <c r="D38" s="160">
        <f t="shared" si="0"/>
        <v>143838396</v>
      </c>
      <c r="E38" s="161"/>
      <c r="F38" s="161">
        <f>C38</f>
        <v>-2500000</v>
      </c>
      <c r="G38" s="161"/>
      <c r="H38" s="161"/>
      <c r="I38" s="161"/>
      <c r="J38" s="161"/>
      <c r="K38" s="161"/>
      <c r="L38" s="161"/>
      <c r="M38" s="161"/>
      <c r="N38" s="161"/>
      <c r="O38" s="161"/>
      <c r="P38" s="164"/>
      <c r="Q38" s="164"/>
      <c r="R38" s="164"/>
    </row>
    <row r="39" spans="1:18" s="152" customFormat="1" x14ac:dyDescent="0.25">
      <c r="A39" s="147">
        <v>45299</v>
      </c>
      <c r="B39" s="70" t="s">
        <v>115</v>
      </c>
      <c r="C39" s="163">
        <v>415000</v>
      </c>
      <c r="D39" s="160">
        <f t="shared" si="0"/>
        <v>144253396</v>
      </c>
      <c r="E39" s="161"/>
      <c r="F39" s="161"/>
      <c r="G39" s="161">
        <f>C39</f>
        <v>415000</v>
      </c>
      <c r="H39" s="161"/>
      <c r="I39" s="161"/>
      <c r="J39" s="161"/>
      <c r="K39" s="161"/>
      <c r="L39" s="161"/>
      <c r="M39" s="161"/>
      <c r="N39" s="161"/>
      <c r="O39" s="161"/>
      <c r="P39" s="164"/>
      <c r="Q39" s="164"/>
      <c r="R39" s="164"/>
    </row>
    <row r="40" spans="1:18" s="152" customFormat="1" x14ac:dyDescent="0.25">
      <c r="A40" s="147">
        <v>45300</v>
      </c>
      <c r="B40" s="46" t="s">
        <v>966</v>
      </c>
      <c r="C40" s="163">
        <v>1000000</v>
      </c>
      <c r="D40" s="160">
        <f t="shared" si="0"/>
        <v>145253396</v>
      </c>
      <c r="E40" s="161"/>
      <c r="F40" s="161"/>
      <c r="G40" s="161"/>
      <c r="H40" s="161"/>
      <c r="I40" s="161"/>
      <c r="J40" s="161">
        <f>C40</f>
        <v>1000000</v>
      </c>
      <c r="K40" s="161"/>
      <c r="L40" s="161"/>
      <c r="M40" s="161"/>
      <c r="N40" s="161"/>
      <c r="O40" s="161"/>
      <c r="P40" s="164"/>
      <c r="Q40" s="164"/>
      <c r="R40" s="164"/>
    </row>
    <row r="41" spans="1:18" s="152" customFormat="1" x14ac:dyDescent="0.25">
      <c r="A41" s="147">
        <v>45300</v>
      </c>
      <c r="B41" s="51" t="s">
        <v>633</v>
      </c>
      <c r="C41" s="163">
        <v>500000</v>
      </c>
      <c r="D41" s="160">
        <f t="shared" si="0"/>
        <v>145753396</v>
      </c>
      <c r="E41" s="161"/>
      <c r="F41" s="161"/>
      <c r="G41" s="161"/>
      <c r="H41" s="161"/>
      <c r="I41" s="161"/>
      <c r="J41" s="161">
        <f>C41</f>
        <v>500000</v>
      </c>
      <c r="K41" s="161"/>
      <c r="L41" s="161"/>
      <c r="M41" s="161"/>
      <c r="N41" s="161"/>
      <c r="O41" s="161"/>
      <c r="P41" s="164"/>
      <c r="Q41" s="164"/>
      <c r="R41" s="164"/>
    </row>
    <row r="42" spans="1:18" s="152" customFormat="1" x14ac:dyDescent="0.25">
      <c r="A42" s="147">
        <v>45300</v>
      </c>
      <c r="B42" s="51" t="s">
        <v>777</v>
      </c>
      <c r="C42" s="163">
        <v>500000</v>
      </c>
      <c r="D42" s="160">
        <f t="shared" si="0"/>
        <v>146253396</v>
      </c>
      <c r="E42" s="161"/>
      <c r="F42" s="161"/>
      <c r="G42" s="161"/>
      <c r="H42" s="161"/>
      <c r="I42" s="161"/>
      <c r="J42" s="161">
        <f>C42</f>
        <v>500000</v>
      </c>
      <c r="K42" s="161"/>
      <c r="L42" s="161"/>
      <c r="M42" s="161"/>
      <c r="N42" s="161"/>
      <c r="O42" s="161"/>
      <c r="P42" s="164"/>
      <c r="Q42" s="164"/>
      <c r="R42" s="164"/>
    </row>
    <row r="43" spans="1:18" s="152" customFormat="1" x14ac:dyDescent="0.25">
      <c r="A43" s="147">
        <v>45301</v>
      </c>
      <c r="B43" s="51" t="s">
        <v>671</v>
      </c>
      <c r="C43" s="163">
        <v>1000000</v>
      </c>
      <c r="D43" s="160">
        <f t="shared" si="0"/>
        <v>147253396</v>
      </c>
      <c r="E43" s="161"/>
      <c r="F43" s="161"/>
      <c r="G43" s="161"/>
      <c r="H43" s="161"/>
      <c r="I43" s="161"/>
      <c r="J43" s="161">
        <f>C43</f>
        <v>1000000</v>
      </c>
      <c r="K43" s="161"/>
      <c r="L43" s="161"/>
      <c r="M43" s="161"/>
      <c r="N43" s="161"/>
      <c r="O43" s="161"/>
      <c r="P43" s="164"/>
      <c r="Q43" s="164"/>
      <c r="R43" s="164"/>
    </row>
    <row r="44" spans="1:18" s="152" customFormat="1" x14ac:dyDescent="0.25">
      <c r="A44" s="147">
        <v>45301</v>
      </c>
      <c r="B44" s="70" t="s">
        <v>964</v>
      </c>
      <c r="C44" s="163">
        <v>-70000000</v>
      </c>
      <c r="D44" s="160">
        <f t="shared" si="0"/>
        <v>77253396</v>
      </c>
      <c r="E44" s="161"/>
      <c r="F44" s="161">
        <f>C44</f>
        <v>-70000000</v>
      </c>
      <c r="G44" s="161"/>
      <c r="H44" s="161"/>
      <c r="I44" s="161"/>
      <c r="J44" s="161"/>
      <c r="K44" s="161"/>
      <c r="L44" s="161"/>
      <c r="M44" s="161"/>
      <c r="N44" s="161"/>
      <c r="O44" s="161"/>
      <c r="P44" s="164"/>
      <c r="Q44" s="164"/>
      <c r="R44" s="164"/>
    </row>
    <row r="45" spans="1:18" s="152" customFormat="1" x14ac:dyDescent="0.25">
      <c r="A45" s="147">
        <v>45301</v>
      </c>
      <c r="B45" s="51" t="s">
        <v>762</v>
      </c>
      <c r="C45" s="163">
        <v>1000000</v>
      </c>
      <c r="D45" s="160">
        <f t="shared" si="0"/>
        <v>78253396</v>
      </c>
      <c r="E45" s="161"/>
      <c r="F45" s="161"/>
      <c r="G45" s="161"/>
      <c r="H45" s="161"/>
      <c r="I45" s="161"/>
      <c r="J45" s="161">
        <f>C45</f>
        <v>1000000</v>
      </c>
      <c r="K45" s="161"/>
      <c r="L45" s="161"/>
      <c r="M45" s="161"/>
      <c r="N45" s="161"/>
      <c r="O45" s="161"/>
      <c r="P45" s="164"/>
      <c r="Q45" s="164"/>
      <c r="R45" s="164"/>
    </row>
    <row r="46" spans="1:18" s="152" customFormat="1" x14ac:dyDescent="0.25">
      <c r="A46" s="147">
        <v>45301</v>
      </c>
      <c r="B46" s="51" t="s">
        <v>657</v>
      </c>
      <c r="C46" s="163">
        <v>325000</v>
      </c>
      <c r="D46" s="160">
        <f t="shared" si="0"/>
        <v>78578396</v>
      </c>
      <c r="E46" s="161"/>
      <c r="F46" s="161"/>
      <c r="G46" s="161"/>
      <c r="H46" s="161"/>
      <c r="I46" s="161"/>
      <c r="J46" s="161"/>
      <c r="K46" s="161">
        <f>C46</f>
        <v>325000</v>
      </c>
      <c r="L46" s="161"/>
      <c r="M46" s="161"/>
      <c r="N46" s="161"/>
      <c r="O46" s="161"/>
      <c r="P46" s="164"/>
      <c r="Q46" s="164"/>
      <c r="R46" s="164"/>
    </row>
    <row r="47" spans="1:18" s="152" customFormat="1" x14ac:dyDescent="0.25">
      <c r="A47" s="147">
        <v>45303</v>
      </c>
      <c r="B47" s="51" t="s">
        <v>741</v>
      </c>
      <c r="C47" s="163">
        <v>4500000</v>
      </c>
      <c r="D47" s="160">
        <f t="shared" si="0"/>
        <v>83078396</v>
      </c>
      <c r="E47" s="161"/>
      <c r="F47" s="161"/>
      <c r="G47" s="161"/>
      <c r="H47" s="161"/>
      <c r="I47" s="161"/>
      <c r="J47" s="161">
        <f>C47</f>
        <v>4500000</v>
      </c>
      <c r="K47" s="161"/>
      <c r="L47" s="161"/>
      <c r="M47" s="161"/>
      <c r="N47" s="161"/>
      <c r="O47" s="161"/>
      <c r="P47" s="164"/>
      <c r="Q47" s="164"/>
      <c r="R47" s="164"/>
    </row>
    <row r="48" spans="1:18" s="152" customFormat="1" x14ac:dyDescent="0.25">
      <c r="A48" s="147">
        <v>45303</v>
      </c>
      <c r="B48" s="51" t="s">
        <v>742</v>
      </c>
      <c r="C48" s="163">
        <v>1000000</v>
      </c>
      <c r="D48" s="160">
        <f t="shared" si="0"/>
        <v>84078396</v>
      </c>
      <c r="E48" s="161"/>
      <c r="F48" s="161"/>
      <c r="G48" s="161"/>
      <c r="H48" s="161"/>
      <c r="I48" s="161"/>
      <c r="J48" s="161">
        <f>C48</f>
        <v>1000000</v>
      </c>
      <c r="K48" s="161"/>
      <c r="L48" s="161"/>
      <c r="M48" s="161"/>
      <c r="N48" s="161"/>
      <c r="O48" s="161"/>
      <c r="P48" s="164"/>
      <c r="Q48" s="164"/>
      <c r="R48" s="164"/>
    </row>
    <row r="49" spans="1:20" s="152" customFormat="1" x14ac:dyDescent="0.25">
      <c r="A49" s="147">
        <v>45304</v>
      </c>
      <c r="B49" s="51" t="s">
        <v>744</v>
      </c>
      <c r="C49" s="163">
        <v>5000000</v>
      </c>
      <c r="D49" s="160">
        <f t="shared" si="0"/>
        <v>89078396</v>
      </c>
      <c r="E49" s="161"/>
      <c r="F49" s="161"/>
      <c r="G49" s="161"/>
      <c r="H49" s="161"/>
      <c r="I49" s="161"/>
      <c r="J49" s="161">
        <f>C49</f>
        <v>5000000</v>
      </c>
      <c r="K49" s="161"/>
      <c r="L49" s="161"/>
      <c r="M49" s="161"/>
      <c r="N49" s="161"/>
      <c r="O49" s="161"/>
      <c r="P49" s="164"/>
      <c r="Q49" s="164"/>
      <c r="R49" s="164"/>
    </row>
    <row r="50" spans="1:20" s="152" customFormat="1" x14ac:dyDescent="0.25">
      <c r="A50" s="147">
        <v>45304</v>
      </c>
      <c r="B50" s="51" t="s">
        <v>743</v>
      </c>
      <c r="C50" s="163">
        <v>1000000</v>
      </c>
      <c r="D50" s="160">
        <f t="shared" si="0"/>
        <v>90078396</v>
      </c>
      <c r="E50" s="161"/>
      <c r="F50" s="161"/>
      <c r="G50" s="161"/>
      <c r="H50" s="161"/>
      <c r="I50" s="161"/>
      <c r="J50" s="161">
        <f>C50</f>
        <v>1000000</v>
      </c>
      <c r="K50" s="161"/>
      <c r="L50" s="161"/>
      <c r="M50" s="161"/>
      <c r="N50" s="161"/>
      <c r="O50" s="161"/>
      <c r="P50" s="164"/>
      <c r="Q50" s="164"/>
      <c r="R50" s="164"/>
    </row>
    <row r="51" spans="1:20" s="152" customFormat="1" x14ac:dyDescent="0.25">
      <c r="A51" s="147">
        <v>45305</v>
      </c>
      <c r="B51" s="51" t="s">
        <v>719</v>
      </c>
      <c r="C51" s="163">
        <v>1900000</v>
      </c>
      <c r="D51" s="160">
        <f t="shared" si="0"/>
        <v>91978396</v>
      </c>
      <c r="E51" s="161"/>
      <c r="F51" s="161"/>
      <c r="G51" s="161"/>
      <c r="H51" s="161"/>
      <c r="I51" s="161"/>
      <c r="J51" s="161"/>
      <c r="K51" s="161">
        <f>C51</f>
        <v>1900000</v>
      </c>
      <c r="L51" s="161"/>
      <c r="M51" s="161"/>
      <c r="N51" s="161"/>
      <c r="O51" s="161"/>
      <c r="P51" s="164"/>
      <c r="Q51" s="164"/>
      <c r="R51" s="164"/>
    </row>
    <row r="52" spans="1:20" s="152" customFormat="1" x14ac:dyDescent="0.25">
      <c r="A52" s="147">
        <v>45305</v>
      </c>
      <c r="B52" s="51" t="s">
        <v>722</v>
      </c>
      <c r="C52" s="163">
        <v>7590000</v>
      </c>
      <c r="D52" s="160">
        <f t="shared" si="0"/>
        <v>99568396</v>
      </c>
      <c r="E52" s="161"/>
      <c r="F52" s="161"/>
      <c r="G52" s="161"/>
      <c r="H52" s="161"/>
      <c r="I52" s="161"/>
      <c r="J52" s="161"/>
      <c r="K52" s="161">
        <f>C52</f>
        <v>7590000</v>
      </c>
      <c r="L52" s="161"/>
      <c r="M52" s="161"/>
      <c r="N52" s="161"/>
      <c r="O52" s="161"/>
      <c r="P52" s="164"/>
      <c r="Q52" s="164"/>
      <c r="R52" s="164"/>
    </row>
    <row r="53" spans="1:20" s="152" customFormat="1" x14ac:dyDescent="0.25">
      <c r="A53" s="147">
        <v>45306</v>
      </c>
      <c r="B53" s="51" t="s">
        <v>754</v>
      </c>
      <c r="C53" s="163">
        <v>1000000</v>
      </c>
      <c r="D53" s="160">
        <f t="shared" si="0"/>
        <v>100568396</v>
      </c>
      <c r="E53" s="161"/>
      <c r="F53" s="161"/>
      <c r="G53" s="161"/>
      <c r="H53" s="161"/>
      <c r="I53" s="161"/>
      <c r="J53" s="161">
        <f>C53</f>
        <v>1000000</v>
      </c>
      <c r="K53" s="161"/>
      <c r="L53" s="161"/>
      <c r="M53" s="161"/>
      <c r="N53" s="161"/>
      <c r="O53" s="161"/>
      <c r="P53" s="164"/>
      <c r="Q53" s="164"/>
      <c r="R53" s="164"/>
    </row>
    <row r="54" spans="1:20" s="152" customFormat="1" x14ac:dyDescent="0.25">
      <c r="A54" s="147">
        <v>45306</v>
      </c>
      <c r="B54" s="51" t="s">
        <v>755</v>
      </c>
      <c r="C54" s="163">
        <v>1000000</v>
      </c>
      <c r="D54" s="160">
        <f t="shared" si="0"/>
        <v>101568396</v>
      </c>
      <c r="E54" s="161"/>
      <c r="F54" s="161"/>
      <c r="G54" s="161"/>
      <c r="H54" s="161"/>
      <c r="I54" s="161"/>
      <c r="J54" s="161">
        <f>C54</f>
        <v>1000000</v>
      </c>
      <c r="K54" s="161"/>
      <c r="L54" s="161"/>
      <c r="M54" s="161"/>
      <c r="N54" s="161"/>
      <c r="O54" s="161"/>
      <c r="P54" s="164"/>
      <c r="Q54" s="164"/>
      <c r="R54" s="164"/>
    </row>
    <row r="55" spans="1:20" s="152" customFormat="1" x14ac:dyDescent="0.25">
      <c r="A55" s="147">
        <v>45306</v>
      </c>
      <c r="B55" s="70" t="s">
        <v>51</v>
      </c>
      <c r="C55" s="163">
        <v>14816520</v>
      </c>
      <c r="D55" s="160">
        <f t="shared" si="0"/>
        <v>116384916</v>
      </c>
      <c r="E55" s="161"/>
      <c r="F55" s="161"/>
      <c r="G55" s="161"/>
      <c r="H55" s="161">
        <f>C55</f>
        <v>14816520</v>
      </c>
      <c r="I55" s="161"/>
      <c r="J55" s="161"/>
      <c r="K55" s="161"/>
      <c r="L55" s="161"/>
      <c r="M55" s="161"/>
      <c r="N55" s="161"/>
      <c r="O55" s="161"/>
      <c r="P55" s="164"/>
      <c r="Q55" s="164"/>
      <c r="R55" s="164"/>
    </row>
    <row r="56" spans="1:20" s="152" customFormat="1" x14ac:dyDescent="0.25">
      <c r="A56" s="147">
        <v>45306</v>
      </c>
      <c r="B56" s="70" t="s">
        <v>51</v>
      </c>
      <c r="C56" s="163">
        <v>2643030</v>
      </c>
      <c r="D56" s="160">
        <f t="shared" si="0"/>
        <v>119027946</v>
      </c>
      <c r="E56" s="161"/>
      <c r="F56" s="161"/>
      <c r="G56" s="161"/>
      <c r="H56" s="161">
        <f>C56</f>
        <v>2643030</v>
      </c>
      <c r="I56" s="161"/>
      <c r="J56" s="161"/>
      <c r="K56" s="161"/>
      <c r="L56" s="161"/>
      <c r="M56" s="161"/>
      <c r="N56" s="161"/>
      <c r="O56" s="161"/>
      <c r="P56" s="164"/>
      <c r="Q56" s="164"/>
      <c r="R56" s="164"/>
    </row>
    <row r="57" spans="1:20" s="152" customFormat="1" x14ac:dyDescent="0.25">
      <c r="A57" s="147">
        <v>45307</v>
      </c>
      <c r="B57" s="51" t="s">
        <v>778</v>
      </c>
      <c r="C57" s="163">
        <v>1000000</v>
      </c>
      <c r="D57" s="160">
        <f t="shared" si="0"/>
        <v>120027946</v>
      </c>
      <c r="E57" s="161"/>
      <c r="F57" s="161"/>
      <c r="G57" s="161"/>
      <c r="H57" s="161"/>
      <c r="I57" s="161"/>
      <c r="J57" s="161">
        <f t="shared" ref="J57:J63" si="2">C57</f>
        <v>1000000</v>
      </c>
      <c r="K57" s="161"/>
      <c r="L57" s="161"/>
      <c r="M57" s="161"/>
      <c r="N57" s="161"/>
      <c r="O57" s="161"/>
      <c r="P57" s="164"/>
      <c r="Q57" s="164"/>
      <c r="R57" s="164"/>
    </row>
    <row r="58" spans="1:20" s="152" customFormat="1" x14ac:dyDescent="0.25">
      <c r="A58" s="147">
        <v>45307</v>
      </c>
      <c r="B58" s="51" t="s">
        <v>779</v>
      </c>
      <c r="C58" s="163">
        <v>300000</v>
      </c>
      <c r="D58" s="160">
        <f t="shared" si="0"/>
        <v>120327946</v>
      </c>
      <c r="E58" s="161"/>
      <c r="F58" s="161"/>
      <c r="G58" s="161"/>
      <c r="H58" s="161"/>
      <c r="I58" s="161"/>
      <c r="J58" s="161">
        <f t="shared" si="2"/>
        <v>300000</v>
      </c>
      <c r="K58" s="161"/>
      <c r="L58" s="161"/>
      <c r="M58" s="161"/>
      <c r="N58" s="161"/>
      <c r="O58" s="161"/>
      <c r="P58" s="164"/>
      <c r="Q58" s="164"/>
      <c r="R58" s="164"/>
      <c r="S58" s="71"/>
      <c r="T58" s="71"/>
    </row>
    <row r="59" spans="1:20" s="152" customFormat="1" x14ac:dyDescent="0.25">
      <c r="A59" s="147">
        <v>45308</v>
      </c>
      <c r="B59" s="51" t="s">
        <v>797</v>
      </c>
      <c r="C59" s="163">
        <v>1000000</v>
      </c>
      <c r="D59" s="160">
        <f t="shared" si="0"/>
        <v>121327946</v>
      </c>
      <c r="E59" s="161"/>
      <c r="F59" s="161"/>
      <c r="G59" s="161"/>
      <c r="H59" s="161"/>
      <c r="I59" s="161"/>
      <c r="J59" s="161">
        <f t="shared" si="2"/>
        <v>1000000</v>
      </c>
      <c r="K59" s="161"/>
      <c r="L59" s="161"/>
      <c r="M59" s="161"/>
      <c r="N59" s="161"/>
      <c r="O59" s="161"/>
      <c r="P59" s="164"/>
      <c r="Q59" s="164"/>
      <c r="R59" s="164"/>
      <c r="S59" s="71"/>
      <c r="T59" s="71"/>
    </row>
    <row r="60" spans="1:20" s="152" customFormat="1" x14ac:dyDescent="0.25">
      <c r="A60" s="147">
        <v>45308</v>
      </c>
      <c r="B60" s="51" t="s">
        <v>798</v>
      </c>
      <c r="C60" s="163">
        <v>3000000</v>
      </c>
      <c r="D60" s="160">
        <f t="shared" si="0"/>
        <v>124327946</v>
      </c>
      <c r="E60" s="161"/>
      <c r="F60" s="161"/>
      <c r="G60" s="161"/>
      <c r="H60" s="161"/>
      <c r="I60" s="161"/>
      <c r="J60" s="161">
        <f t="shared" si="2"/>
        <v>3000000</v>
      </c>
      <c r="K60" s="161"/>
      <c r="L60" s="161"/>
      <c r="M60" s="161"/>
      <c r="N60" s="161"/>
      <c r="O60" s="161"/>
      <c r="P60" s="164"/>
      <c r="Q60" s="164"/>
      <c r="R60" s="164"/>
      <c r="S60" s="71"/>
      <c r="T60" s="71"/>
    </row>
    <row r="61" spans="1:20" s="152" customFormat="1" x14ac:dyDescent="0.25">
      <c r="A61" s="147">
        <v>45308</v>
      </c>
      <c r="B61" s="51" t="s">
        <v>799</v>
      </c>
      <c r="C61" s="163">
        <v>2000000</v>
      </c>
      <c r="D61" s="160">
        <f t="shared" si="0"/>
        <v>126327946</v>
      </c>
      <c r="E61" s="161"/>
      <c r="F61" s="161"/>
      <c r="G61" s="161"/>
      <c r="H61" s="161"/>
      <c r="I61" s="161"/>
      <c r="J61" s="161">
        <f t="shared" si="2"/>
        <v>2000000</v>
      </c>
      <c r="K61" s="161"/>
      <c r="L61" s="161"/>
      <c r="M61" s="161"/>
      <c r="N61" s="161"/>
      <c r="O61" s="161"/>
      <c r="P61" s="164"/>
      <c r="Q61" s="164"/>
      <c r="R61" s="164"/>
      <c r="S61" s="71"/>
      <c r="T61" s="71"/>
    </row>
    <row r="62" spans="1:20" s="152" customFormat="1" x14ac:dyDescent="0.25">
      <c r="A62" s="147">
        <v>45309</v>
      </c>
      <c r="B62" s="51" t="s">
        <v>826</v>
      </c>
      <c r="C62" s="163">
        <v>10000000</v>
      </c>
      <c r="D62" s="160">
        <f t="shared" si="0"/>
        <v>136327946</v>
      </c>
      <c r="E62" s="161"/>
      <c r="F62" s="161"/>
      <c r="G62" s="161"/>
      <c r="H62" s="161"/>
      <c r="I62" s="161"/>
      <c r="J62" s="161">
        <f t="shared" si="2"/>
        <v>10000000</v>
      </c>
      <c r="K62" s="161"/>
      <c r="L62" s="161"/>
      <c r="M62" s="161"/>
      <c r="N62" s="161"/>
      <c r="O62" s="161"/>
      <c r="P62" s="164"/>
      <c r="Q62" s="164"/>
      <c r="R62" s="164"/>
      <c r="S62" s="71"/>
      <c r="T62" s="71"/>
    </row>
    <row r="63" spans="1:20" s="152" customFormat="1" x14ac:dyDescent="0.25">
      <c r="A63" s="147">
        <v>45310</v>
      </c>
      <c r="B63" s="51" t="s">
        <v>958</v>
      </c>
      <c r="C63" s="163">
        <v>2000000</v>
      </c>
      <c r="D63" s="160">
        <f t="shared" si="0"/>
        <v>138327946</v>
      </c>
      <c r="E63" s="161"/>
      <c r="F63" s="161"/>
      <c r="G63" s="161"/>
      <c r="H63" s="161"/>
      <c r="I63" s="161"/>
      <c r="J63" s="161">
        <f t="shared" si="2"/>
        <v>2000000</v>
      </c>
      <c r="K63" s="161"/>
      <c r="L63" s="161"/>
      <c r="M63" s="161"/>
      <c r="N63" s="161"/>
      <c r="O63" s="161"/>
      <c r="P63" s="164"/>
      <c r="Q63" s="164"/>
      <c r="R63" s="164"/>
      <c r="S63" s="71"/>
      <c r="T63" s="71"/>
    </row>
    <row r="64" spans="1:20" s="152" customFormat="1" x14ac:dyDescent="0.25">
      <c r="A64" s="147">
        <v>45310</v>
      </c>
      <c r="B64" s="70" t="s">
        <v>957</v>
      </c>
      <c r="C64" s="163">
        <v>-16000</v>
      </c>
      <c r="D64" s="160">
        <f t="shared" si="0"/>
        <v>138311946</v>
      </c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4"/>
      <c r="Q64" s="164"/>
      <c r="R64" s="164">
        <f>C64</f>
        <v>-16000</v>
      </c>
      <c r="S64" s="71"/>
      <c r="T64" s="71"/>
    </row>
    <row r="65" spans="1:20" s="152" customFormat="1" x14ac:dyDescent="0.25">
      <c r="A65" s="147">
        <v>45311</v>
      </c>
      <c r="B65" s="51" t="s">
        <v>823</v>
      </c>
      <c r="C65" s="163">
        <v>5000000</v>
      </c>
      <c r="D65" s="160">
        <f t="shared" si="0"/>
        <v>143311946</v>
      </c>
      <c r="E65" s="161"/>
      <c r="F65" s="161"/>
      <c r="G65" s="161"/>
      <c r="H65" s="161"/>
      <c r="I65" s="161"/>
      <c r="J65" s="161"/>
      <c r="K65" s="161">
        <f>C65</f>
        <v>5000000</v>
      </c>
      <c r="L65" s="161"/>
      <c r="M65" s="161"/>
      <c r="N65" s="161"/>
      <c r="O65" s="161"/>
      <c r="P65" s="164"/>
      <c r="Q65" s="164"/>
      <c r="R65" s="164"/>
      <c r="S65" s="71"/>
      <c r="T65" s="71"/>
    </row>
    <row r="66" spans="1:20" s="152" customFormat="1" x14ac:dyDescent="0.25">
      <c r="A66" s="147">
        <v>45311</v>
      </c>
      <c r="B66" s="51" t="s">
        <v>878</v>
      </c>
      <c r="C66" s="163">
        <v>1000000</v>
      </c>
      <c r="D66" s="160">
        <f t="shared" si="0"/>
        <v>144311946</v>
      </c>
      <c r="E66" s="161"/>
      <c r="F66" s="161"/>
      <c r="G66" s="161"/>
      <c r="H66" s="161"/>
      <c r="I66" s="161"/>
      <c r="J66" s="161">
        <f>C66</f>
        <v>1000000</v>
      </c>
      <c r="K66" s="161"/>
      <c r="L66" s="161"/>
      <c r="M66" s="161"/>
      <c r="N66" s="161"/>
      <c r="O66" s="161"/>
      <c r="P66" s="164"/>
      <c r="Q66" s="164"/>
      <c r="R66" s="164"/>
      <c r="S66" s="71"/>
      <c r="T66" s="71"/>
    </row>
    <row r="67" spans="1:20" s="152" customFormat="1" x14ac:dyDescent="0.25">
      <c r="A67" s="147">
        <v>45311</v>
      </c>
      <c r="B67" s="51" t="s">
        <v>849</v>
      </c>
      <c r="C67" s="163">
        <v>1150000</v>
      </c>
      <c r="D67" s="160">
        <f t="shared" si="0"/>
        <v>145461946</v>
      </c>
      <c r="E67" s="161"/>
      <c r="F67" s="161"/>
      <c r="G67" s="161"/>
      <c r="H67" s="161"/>
      <c r="I67" s="161"/>
      <c r="J67" s="161"/>
      <c r="K67" s="161">
        <f>C67</f>
        <v>1150000</v>
      </c>
      <c r="L67" s="161"/>
      <c r="M67" s="161"/>
      <c r="N67" s="161"/>
      <c r="O67" s="161"/>
      <c r="P67" s="164"/>
      <c r="Q67" s="164"/>
      <c r="R67" s="164"/>
      <c r="S67" s="71"/>
      <c r="T67" s="71"/>
    </row>
    <row r="68" spans="1:20" s="152" customFormat="1" x14ac:dyDescent="0.25">
      <c r="A68" s="147">
        <v>45311</v>
      </c>
      <c r="B68" s="51" t="s">
        <v>854</v>
      </c>
      <c r="C68" s="163">
        <v>1400000</v>
      </c>
      <c r="D68" s="160">
        <f t="shared" si="0"/>
        <v>146861946</v>
      </c>
      <c r="E68" s="161"/>
      <c r="F68" s="161"/>
      <c r="G68" s="161"/>
      <c r="H68" s="161"/>
      <c r="I68" s="161"/>
      <c r="J68" s="161"/>
      <c r="K68" s="161">
        <f>C68</f>
        <v>1400000</v>
      </c>
      <c r="L68" s="161"/>
      <c r="M68" s="161"/>
      <c r="N68" s="161"/>
      <c r="O68" s="161"/>
      <c r="P68" s="164"/>
      <c r="Q68" s="164"/>
      <c r="R68" s="164"/>
      <c r="S68" s="71"/>
      <c r="T68" s="71"/>
    </row>
    <row r="69" spans="1:20" s="152" customFormat="1" x14ac:dyDescent="0.25">
      <c r="A69" s="147">
        <v>45312</v>
      </c>
      <c r="B69" s="70" t="s">
        <v>959</v>
      </c>
      <c r="C69" s="163">
        <v>140000</v>
      </c>
      <c r="D69" s="160">
        <f t="shared" ref="D69:D94" si="3">SUM(D68,C69)</f>
        <v>147001946</v>
      </c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4"/>
      <c r="Q69" s="164">
        <f>C69</f>
        <v>140000</v>
      </c>
      <c r="R69" s="164"/>
      <c r="S69" s="71"/>
      <c r="T69" s="71"/>
    </row>
    <row r="70" spans="1:20" s="152" customFormat="1" x14ac:dyDescent="0.25">
      <c r="A70" s="147">
        <v>45312</v>
      </c>
      <c r="B70" s="70" t="s">
        <v>959</v>
      </c>
      <c r="C70" s="163">
        <v>200000</v>
      </c>
      <c r="D70" s="160">
        <f t="shared" si="3"/>
        <v>147201946</v>
      </c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4"/>
      <c r="Q70" s="164">
        <f>C70</f>
        <v>200000</v>
      </c>
      <c r="R70" s="164"/>
      <c r="S70" s="71"/>
      <c r="T70" s="71"/>
    </row>
    <row r="71" spans="1:20" s="152" customFormat="1" x14ac:dyDescent="0.25">
      <c r="A71" s="147">
        <v>45312</v>
      </c>
      <c r="B71" s="70" t="s">
        <v>959</v>
      </c>
      <c r="C71" s="163">
        <v>350000</v>
      </c>
      <c r="D71" s="160">
        <f t="shared" si="3"/>
        <v>147551946</v>
      </c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4"/>
      <c r="Q71" s="164">
        <f>C71</f>
        <v>350000</v>
      </c>
      <c r="R71" s="164"/>
      <c r="S71" s="71"/>
      <c r="T71" s="71"/>
    </row>
    <row r="72" spans="1:20" s="152" customFormat="1" x14ac:dyDescent="0.25">
      <c r="A72" s="147">
        <v>45312</v>
      </c>
      <c r="B72" s="70" t="s">
        <v>959</v>
      </c>
      <c r="C72" s="163">
        <v>270000</v>
      </c>
      <c r="D72" s="160">
        <f t="shared" si="3"/>
        <v>147821946</v>
      </c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4"/>
      <c r="Q72" s="164">
        <f>C72</f>
        <v>270000</v>
      </c>
      <c r="R72" s="164"/>
      <c r="S72" s="71"/>
      <c r="T72" s="71"/>
    </row>
    <row r="73" spans="1:20" s="152" customFormat="1" x14ac:dyDescent="0.25">
      <c r="A73" s="147">
        <v>45313</v>
      </c>
      <c r="B73" s="51" t="s">
        <v>901</v>
      </c>
      <c r="C73" s="163">
        <v>1000000</v>
      </c>
      <c r="D73" s="160">
        <f t="shared" si="3"/>
        <v>148821946</v>
      </c>
      <c r="E73" s="161"/>
      <c r="F73" s="161"/>
      <c r="G73" s="161"/>
      <c r="H73" s="161"/>
      <c r="I73" s="161"/>
      <c r="J73" s="161">
        <f>C73</f>
        <v>1000000</v>
      </c>
      <c r="K73" s="161"/>
      <c r="L73" s="161"/>
      <c r="M73" s="161"/>
      <c r="N73" s="161"/>
      <c r="O73" s="161"/>
      <c r="P73" s="164"/>
      <c r="Q73" s="164"/>
      <c r="R73" s="164"/>
      <c r="S73" s="71"/>
      <c r="T73" s="71"/>
    </row>
    <row r="74" spans="1:20" s="21" customFormat="1" x14ac:dyDescent="0.25">
      <c r="A74" s="147">
        <v>45313</v>
      </c>
      <c r="B74" s="51" t="s">
        <v>900</v>
      </c>
      <c r="C74" s="163">
        <v>460000</v>
      </c>
      <c r="D74" s="160">
        <f t="shared" si="3"/>
        <v>149281946</v>
      </c>
      <c r="E74" s="161"/>
      <c r="F74" s="161"/>
      <c r="G74" s="161"/>
      <c r="H74" s="161"/>
      <c r="I74" s="161">
        <f>C74</f>
        <v>460000</v>
      </c>
      <c r="J74" s="161"/>
      <c r="K74" s="161"/>
      <c r="L74" s="161"/>
      <c r="M74" s="161"/>
      <c r="N74" s="161"/>
      <c r="O74" s="161"/>
      <c r="P74" s="164"/>
      <c r="Q74" s="164"/>
      <c r="R74" s="164"/>
      <c r="S74"/>
      <c r="T74"/>
    </row>
    <row r="75" spans="1:20" s="21" customFormat="1" x14ac:dyDescent="0.25">
      <c r="A75" s="147">
        <v>45314</v>
      </c>
      <c r="B75" s="51" t="s">
        <v>923</v>
      </c>
      <c r="C75" s="163">
        <v>1000000</v>
      </c>
      <c r="D75" s="160">
        <f t="shared" si="3"/>
        <v>150281946</v>
      </c>
      <c r="E75" s="161"/>
      <c r="F75" s="161"/>
      <c r="G75" s="161"/>
      <c r="H75" s="161"/>
      <c r="I75" s="161"/>
      <c r="J75" s="161">
        <f>C75</f>
        <v>1000000</v>
      </c>
      <c r="K75" s="161"/>
      <c r="L75" s="161"/>
      <c r="M75" s="161"/>
      <c r="N75" s="161"/>
      <c r="O75" s="161"/>
      <c r="P75" s="164"/>
      <c r="Q75" s="164"/>
      <c r="R75" s="164"/>
    </row>
    <row r="76" spans="1:20" x14ac:dyDescent="0.25">
      <c r="A76" s="147">
        <v>45314</v>
      </c>
      <c r="B76" s="51" t="s">
        <v>914</v>
      </c>
      <c r="C76" s="163">
        <v>1000000</v>
      </c>
      <c r="D76" s="160">
        <f t="shared" si="3"/>
        <v>151281946</v>
      </c>
      <c r="E76" s="161"/>
      <c r="F76" s="161"/>
      <c r="G76" s="161"/>
      <c r="H76" s="161"/>
      <c r="I76" s="161"/>
      <c r="J76" s="161">
        <f>C76</f>
        <v>1000000</v>
      </c>
      <c r="K76" s="161"/>
      <c r="L76" s="161"/>
      <c r="M76" s="161"/>
      <c r="N76" s="161"/>
      <c r="O76" s="161"/>
      <c r="P76" s="164"/>
      <c r="Q76" s="164"/>
      <c r="R76" s="164"/>
    </row>
    <row r="77" spans="1:20" x14ac:dyDescent="0.25">
      <c r="A77" s="147">
        <v>45314</v>
      </c>
      <c r="B77" s="51" t="s">
        <v>915</v>
      </c>
      <c r="C77" s="163">
        <v>1000000</v>
      </c>
      <c r="D77" s="160">
        <f t="shared" si="3"/>
        <v>152281946</v>
      </c>
      <c r="E77" s="161"/>
      <c r="F77" s="161"/>
      <c r="G77" s="161"/>
      <c r="H77" s="161"/>
      <c r="I77" s="161"/>
      <c r="J77" s="161">
        <f>C77</f>
        <v>1000000</v>
      </c>
      <c r="K77" s="161"/>
      <c r="L77" s="161"/>
      <c r="M77" s="161"/>
      <c r="N77" s="161"/>
      <c r="O77" s="161"/>
      <c r="P77" s="164"/>
      <c r="Q77" s="164"/>
      <c r="R77" s="164"/>
    </row>
    <row r="78" spans="1:20" x14ac:dyDescent="0.25">
      <c r="A78" s="147">
        <v>45315</v>
      </c>
      <c r="B78" s="51" t="s">
        <v>932</v>
      </c>
      <c r="C78" s="163">
        <v>1000000</v>
      </c>
      <c r="D78" s="160">
        <f t="shared" si="3"/>
        <v>153281946</v>
      </c>
      <c r="E78" s="161"/>
      <c r="F78" s="161"/>
      <c r="G78" s="161"/>
      <c r="H78" s="161"/>
      <c r="I78" s="161"/>
      <c r="J78" s="161">
        <f>C78</f>
        <v>1000000</v>
      </c>
      <c r="K78" s="161"/>
      <c r="L78" s="161"/>
      <c r="M78" s="161"/>
      <c r="N78" s="161"/>
      <c r="O78" s="161"/>
      <c r="P78" s="164"/>
      <c r="Q78" s="164"/>
      <c r="R78" s="164"/>
    </row>
    <row r="79" spans="1:20" x14ac:dyDescent="0.25">
      <c r="A79" s="147">
        <v>45315</v>
      </c>
      <c r="B79" s="51" t="s">
        <v>933</v>
      </c>
      <c r="C79" s="163">
        <v>1000000</v>
      </c>
      <c r="D79" s="160">
        <f t="shared" si="3"/>
        <v>154281946</v>
      </c>
      <c r="E79" s="161"/>
      <c r="F79" s="161"/>
      <c r="G79" s="161"/>
      <c r="H79" s="161"/>
      <c r="I79" s="161"/>
      <c r="J79" s="161">
        <f>C79</f>
        <v>1000000</v>
      </c>
      <c r="K79" s="161"/>
      <c r="L79" s="161"/>
      <c r="M79" s="161"/>
      <c r="N79" s="161"/>
      <c r="O79" s="161"/>
      <c r="P79" s="164"/>
      <c r="Q79" s="164"/>
      <c r="R79" s="164"/>
    </row>
    <row r="80" spans="1:20" x14ac:dyDescent="0.25">
      <c r="A80" s="147">
        <v>45316</v>
      </c>
      <c r="B80" s="51" t="s">
        <v>948</v>
      </c>
      <c r="C80" s="163">
        <v>270000</v>
      </c>
      <c r="D80" s="160">
        <f t="shared" si="3"/>
        <v>154551946</v>
      </c>
      <c r="E80" s="161"/>
      <c r="F80" s="161"/>
      <c r="G80" s="161"/>
      <c r="H80" s="161"/>
      <c r="I80" s="161">
        <f>C80</f>
        <v>270000</v>
      </c>
      <c r="J80" s="161"/>
      <c r="K80" s="161"/>
      <c r="L80" s="161"/>
      <c r="M80" s="161"/>
      <c r="N80" s="161"/>
      <c r="O80" s="161"/>
      <c r="P80" s="164"/>
      <c r="Q80" s="164"/>
      <c r="R80" s="164"/>
    </row>
    <row r="81" spans="1:19" x14ac:dyDescent="0.25">
      <c r="A81" s="147">
        <v>45316</v>
      </c>
      <c r="B81" s="51" t="s">
        <v>952</v>
      </c>
      <c r="C81" s="163">
        <v>1000000</v>
      </c>
      <c r="D81" s="160">
        <f t="shared" si="3"/>
        <v>155551946</v>
      </c>
      <c r="E81" s="161"/>
      <c r="F81" s="161"/>
      <c r="G81" s="161"/>
      <c r="H81" s="161"/>
      <c r="I81" s="161"/>
      <c r="J81" s="161">
        <f>C81</f>
        <v>1000000</v>
      </c>
      <c r="K81" s="161"/>
      <c r="L81" s="161"/>
      <c r="M81" s="161"/>
      <c r="N81" s="161"/>
      <c r="O81" s="161"/>
      <c r="P81" s="164"/>
      <c r="Q81" s="164"/>
      <c r="R81" s="164"/>
    </row>
    <row r="82" spans="1:19" x14ac:dyDescent="0.25">
      <c r="A82" s="147"/>
      <c r="B82" s="51" t="s">
        <v>960</v>
      </c>
      <c r="C82" s="163">
        <v>-1</v>
      </c>
      <c r="D82" s="160">
        <f t="shared" si="3"/>
        <v>155551945</v>
      </c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4"/>
      <c r="Q82" s="164"/>
      <c r="R82" s="164"/>
    </row>
    <row r="83" spans="1:19" x14ac:dyDescent="0.25">
      <c r="A83" s="147">
        <v>45317</v>
      </c>
      <c r="B83" s="51" t="s">
        <v>1089</v>
      </c>
      <c r="C83" s="163">
        <v>1000000</v>
      </c>
      <c r="D83" s="160">
        <f t="shared" si="3"/>
        <v>156551945</v>
      </c>
      <c r="E83" s="161"/>
      <c r="F83" s="161"/>
      <c r="G83" s="161"/>
      <c r="H83" s="161"/>
      <c r="I83" s="161"/>
      <c r="J83" s="161">
        <f>C83</f>
        <v>1000000</v>
      </c>
      <c r="K83" s="161"/>
      <c r="L83" s="161"/>
      <c r="M83" s="161"/>
      <c r="N83" s="161"/>
      <c r="O83" s="161"/>
      <c r="P83" s="164"/>
      <c r="Q83" s="164"/>
      <c r="R83" s="164"/>
    </row>
    <row r="84" spans="1:19" x14ac:dyDescent="0.25">
      <c r="A84" s="147">
        <v>45318</v>
      </c>
      <c r="B84" s="51" t="s">
        <v>996</v>
      </c>
      <c r="C84" s="163">
        <v>200000</v>
      </c>
      <c r="D84" s="160">
        <f t="shared" si="3"/>
        <v>156751945</v>
      </c>
      <c r="E84" s="161"/>
      <c r="F84" s="161"/>
      <c r="G84" s="161"/>
      <c r="H84" s="161"/>
      <c r="I84" s="161">
        <f>C84</f>
        <v>200000</v>
      </c>
      <c r="J84" s="161"/>
      <c r="K84" s="161"/>
      <c r="L84" s="161"/>
      <c r="M84" s="161"/>
      <c r="N84" s="161"/>
      <c r="O84" s="161"/>
      <c r="P84" s="164"/>
      <c r="Q84" s="164"/>
      <c r="R84" s="164"/>
    </row>
    <row r="85" spans="1:19" x14ac:dyDescent="0.25">
      <c r="A85" s="147">
        <v>45318</v>
      </c>
      <c r="B85" s="51" t="s">
        <v>1094</v>
      </c>
      <c r="C85" s="163">
        <v>500000</v>
      </c>
      <c r="D85" s="160">
        <f t="shared" si="3"/>
        <v>157251945</v>
      </c>
      <c r="E85" s="161"/>
      <c r="F85" s="161"/>
      <c r="G85" s="161"/>
      <c r="H85" s="161"/>
      <c r="I85" s="161"/>
      <c r="J85" s="161">
        <f>C85</f>
        <v>500000</v>
      </c>
      <c r="K85" s="161"/>
      <c r="L85" s="161"/>
      <c r="M85" s="161"/>
      <c r="N85" s="161"/>
      <c r="O85" s="161"/>
      <c r="P85" s="164"/>
      <c r="Q85" s="164"/>
      <c r="R85" s="164"/>
    </row>
    <row r="86" spans="1:19" x14ac:dyDescent="0.25">
      <c r="A86" s="147">
        <v>45318</v>
      </c>
      <c r="B86" s="51" t="s">
        <v>1010</v>
      </c>
      <c r="C86" s="163">
        <v>15025000</v>
      </c>
      <c r="D86" s="160">
        <f t="shared" si="3"/>
        <v>172276945</v>
      </c>
      <c r="E86" s="161"/>
      <c r="F86" s="161"/>
      <c r="G86" s="161"/>
      <c r="H86" s="161"/>
      <c r="I86" s="161"/>
      <c r="J86" s="161"/>
      <c r="K86" s="161">
        <f>C86</f>
        <v>15025000</v>
      </c>
      <c r="L86" s="161"/>
      <c r="M86" s="161"/>
      <c r="N86" s="161"/>
      <c r="O86" s="161"/>
      <c r="P86" s="164"/>
      <c r="Q86" s="164"/>
      <c r="R86" s="164"/>
    </row>
    <row r="87" spans="1:19" x14ac:dyDescent="0.25">
      <c r="A87" s="147">
        <v>45320</v>
      </c>
      <c r="B87" s="51" t="s">
        <v>1101</v>
      </c>
      <c r="C87" s="163">
        <v>600000</v>
      </c>
      <c r="D87" s="160">
        <f t="shared" si="3"/>
        <v>172876945</v>
      </c>
      <c r="E87" s="161"/>
      <c r="F87" s="161"/>
      <c r="G87" s="161"/>
      <c r="H87" s="161"/>
      <c r="I87" s="161"/>
      <c r="J87" s="161">
        <f>C87</f>
        <v>600000</v>
      </c>
      <c r="K87" s="161"/>
      <c r="L87" s="161"/>
      <c r="M87" s="161"/>
      <c r="N87" s="161"/>
      <c r="O87" s="161"/>
      <c r="P87" s="164"/>
      <c r="Q87" s="164"/>
      <c r="R87" s="164"/>
    </row>
    <row r="88" spans="1:19" x14ac:dyDescent="0.25">
      <c r="A88" s="147">
        <v>45321</v>
      </c>
      <c r="B88" s="51" t="s">
        <v>1110</v>
      </c>
      <c r="C88" s="163">
        <v>3000000</v>
      </c>
      <c r="D88" s="160">
        <f t="shared" si="3"/>
        <v>175876945</v>
      </c>
      <c r="E88" s="161"/>
      <c r="F88" s="161"/>
      <c r="G88" s="161"/>
      <c r="H88" s="161"/>
      <c r="I88" s="161"/>
      <c r="J88" s="161">
        <f>C88</f>
        <v>3000000</v>
      </c>
      <c r="K88" s="161"/>
      <c r="L88" s="161"/>
      <c r="M88" s="161"/>
      <c r="N88" s="161"/>
      <c r="O88" s="161"/>
      <c r="P88" s="164"/>
      <c r="Q88" s="164"/>
      <c r="R88" s="164"/>
    </row>
    <row r="89" spans="1:19" x14ac:dyDescent="0.25">
      <c r="A89" s="147">
        <v>45321</v>
      </c>
      <c r="B89" s="51" t="s">
        <v>1113</v>
      </c>
      <c r="C89" s="163">
        <v>2000000</v>
      </c>
      <c r="D89" s="160">
        <f t="shared" si="3"/>
        <v>177876945</v>
      </c>
      <c r="E89" s="161"/>
      <c r="F89" s="161"/>
      <c r="G89" s="161"/>
      <c r="H89" s="161"/>
      <c r="I89" s="161"/>
      <c r="J89" s="161">
        <f>C89</f>
        <v>2000000</v>
      </c>
      <c r="K89" s="161"/>
      <c r="L89" s="161"/>
      <c r="M89" s="161"/>
      <c r="N89" s="161"/>
      <c r="O89" s="161"/>
      <c r="P89" s="164"/>
      <c r="Q89" s="164"/>
      <c r="R89" s="164"/>
    </row>
    <row r="90" spans="1:19" x14ac:dyDescent="0.25">
      <c r="A90" s="147">
        <v>45321</v>
      </c>
      <c r="B90" s="51" t="s">
        <v>1034</v>
      </c>
      <c r="C90" s="163">
        <v>24920000</v>
      </c>
      <c r="D90" s="160">
        <f t="shared" si="3"/>
        <v>202796945</v>
      </c>
      <c r="E90" s="161"/>
      <c r="F90" s="161"/>
      <c r="G90" s="161"/>
      <c r="H90" s="161"/>
      <c r="I90" s="161"/>
      <c r="J90" s="161"/>
      <c r="K90" s="161">
        <f>C90</f>
        <v>24920000</v>
      </c>
      <c r="L90" s="161"/>
      <c r="M90" s="161"/>
      <c r="N90" s="161"/>
      <c r="O90" s="161"/>
      <c r="P90" s="164"/>
      <c r="Q90" s="164"/>
      <c r="R90" s="164"/>
    </row>
    <row r="91" spans="1:19" x14ac:dyDescent="0.25">
      <c r="A91" s="147">
        <v>45322</v>
      </c>
      <c r="B91" s="51" t="s">
        <v>1036</v>
      </c>
      <c r="C91" s="163">
        <v>7700000</v>
      </c>
      <c r="D91" s="160">
        <f t="shared" si="3"/>
        <v>210496945</v>
      </c>
      <c r="E91" s="161"/>
      <c r="F91" s="161"/>
      <c r="G91" s="161"/>
      <c r="H91" s="161"/>
      <c r="I91" s="161"/>
      <c r="J91" s="161"/>
      <c r="K91" s="161">
        <f>C91</f>
        <v>7700000</v>
      </c>
      <c r="L91" s="161"/>
      <c r="M91" s="161"/>
      <c r="N91" s="161"/>
      <c r="O91" s="161"/>
      <c r="P91" s="164"/>
      <c r="Q91" s="164"/>
      <c r="R91" s="164"/>
    </row>
    <row r="92" spans="1:19" x14ac:dyDescent="0.25">
      <c r="A92" s="147">
        <v>45322</v>
      </c>
      <c r="B92" s="51" t="s">
        <v>1049</v>
      </c>
      <c r="C92" s="163">
        <v>7150000</v>
      </c>
      <c r="D92" s="160">
        <f t="shared" si="3"/>
        <v>217646945</v>
      </c>
      <c r="E92" s="161"/>
      <c r="F92" s="161"/>
      <c r="G92" s="161"/>
      <c r="H92" s="161"/>
      <c r="I92" s="161"/>
      <c r="J92" s="161"/>
      <c r="K92" s="161">
        <f>C92</f>
        <v>7150000</v>
      </c>
      <c r="L92" s="161"/>
      <c r="M92" s="161"/>
      <c r="N92" s="161"/>
      <c r="O92" s="161"/>
      <c r="P92" s="164"/>
      <c r="Q92" s="164"/>
      <c r="R92" s="164"/>
    </row>
    <row r="93" spans="1:19" x14ac:dyDescent="0.25">
      <c r="A93" s="147">
        <v>45322</v>
      </c>
      <c r="B93" s="51" t="s">
        <v>957</v>
      </c>
      <c r="C93" s="163">
        <v>1208</v>
      </c>
      <c r="D93" s="160">
        <f t="shared" si="3"/>
        <v>217648153</v>
      </c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4"/>
      <c r="Q93" s="164"/>
      <c r="R93" s="164">
        <f>C93</f>
        <v>1208</v>
      </c>
    </row>
    <row r="94" spans="1:19" x14ac:dyDescent="0.25">
      <c r="A94" s="147">
        <v>45322</v>
      </c>
      <c r="B94" s="51" t="s">
        <v>957</v>
      </c>
      <c r="C94" s="163">
        <v>-241</v>
      </c>
      <c r="D94" s="160">
        <f t="shared" si="3"/>
        <v>217647912</v>
      </c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4"/>
      <c r="Q94" s="164"/>
      <c r="R94" s="164">
        <f>C94</f>
        <v>-241</v>
      </c>
    </row>
    <row r="95" spans="1:19" x14ac:dyDescent="0.25">
      <c r="A95" s="15"/>
      <c r="B95" s="15"/>
      <c r="C95" s="238">
        <f>SUM(C4:C94)</f>
        <v>79017466</v>
      </c>
      <c r="D95" s="238">
        <f t="shared" ref="D95:R95" si="4">SUM(D4:D94)</f>
        <v>13058032849</v>
      </c>
      <c r="E95" s="238">
        <f t="shared" si="4"/>
        <v>-10000000</v>
      </c>
      <c r="F95" s="238">
        <f t="shared" si="4"/>
        <v>-90000000</v>
      </c>
      <c r="G95" s="238">
        <f t="shared" si="4"/>
        <v>5819200</v>
      </c>
      <c r="H95" s="238">
        <f t="shared" si="4"/>
        <v>17459550</v>
      </c>
      <c r="I95" s="238">
        <f t="shared" si="4"/>
        <v>2290000</v>
      </c>
      <c r="J95" s="238">
        <f t="shared" si="4"/>
        <v>60310000</v>
      </c>
      <c r="K95" s="238">
        <f t="shared" si="4"/>
        <v>95335000</v>
      </c>
      <c r="L95" s="238">
        <f t="shared" si="4"/>
        <v>-3100000</v>
      </c>
      <c r="M95" s="238">
        <f t="shared" si="4"/>
        <v>0</v>
      </c>
      <c r="N95" s="238">
        <f t="shared" si="4"/>
        <v>0</v>
      </c>
      <c r="O95" s="238">
        <f t="shared" si="4"/>
        <v>0</v>
      </c>
      <c r="P95" s="238">
        <f t="shared" si="4"/>
        <v>0</v>
      </c>
      <c r="Q95" s="238">
        <f t="shared" si="4"/>
        <v>960000</v>
      </c>
      <c r="R95" s="238">
        <f t="shared" si="4"/>
        <v>-56283</v>
      </c>
      <c r="S95" s="22">
        <f>SUM(E95:R95)</f>
        <v>79017467</v>
      </c>
    </row>
    <row r="96" spans="1:19" x14ac:dyDescent="0.25">
      <c r="D96" s="22">
        <f>D3+C95</f>
        <v>217647912</v>
      </c>
    </row>
    <row r="97" spans="1:19" x14ac:dyDescent="0.25">
      <c r="D97" s="22"/>
      <c r="S97" s="22">
        <f>S95-C95</f>
        <v>1</v>
      </c>
    </row>
    <row r="99" spans="1:19" ht="18.75" customHeight="1" x14ac:dyDescent="0.25">
      <c r="B99" s="343" t="s">
        <v>1323</v>
      </c>
      <c r="C99" s="342"/>
      <c r="D99" s="22"/>
      <c r="R99"/>
    </row>
    <row r="100" spans="1:19" x14ac:dyDescent="0.25">
      <c r="A100" s="292" t="s">
        <v>54</v>
      </c>
      <c r="B100" s="292" t="s">
        <v>5</v>
      </c>
      <c r="C100" s="293" t="s">
        <v>6</v>
      </c>
      <c r="D100" s="22"/>
      <c r="R100"/>
    </row>
    <row r="101" spans="1:19" x14ac:dyDescent="0.25">
      <c r="A101" s="292"/>
      <c r="B101" s="292" t="s">
        <v>1240</v>
      </c>
      <c r="C101" s="294">
        <v>138630446</v>
      </c>
      <c r="D101" s="22"/>
      <c r="R101"/>
    </row>
    <row r="102" spans="1:19" x14ac:dyDescent="0.25">
      <c r="A102" s="295">
        <v>1</v>
      </c>
      <c r="B102" s="15" t="s">
        <v>1248</v>
      </c>
      <c r="C102" s="296">
        <f>F95</f>
        <v>-90000000</v>
      </c>
      <c r="D102" s="22"/>
      <c r="R102"/>
    </row>
    <row r="103" spans="1:19" x14ac:dyDescent="0.25">
      <c r="A103" s="295">
        <v>2</v>
      </c>
      <c r="B103" s="15" t="s">
        <v>1220</v>
      </c>
      <c r="C103" s="296">
        <f>E95</f>
        <v>-10000000</v>
      </c>
      <c r="D103" s="22"/>
      <c r="R103"/>
    </row>
    <row r="104" spans="1:19" x14ac:dyDescent="0.25">
      <c r="A104" s="295">
        <v>3</v>
      </c>
      <c r="B104" s="297" t="s">
        <v>102</v>
      </c>
      <c r="C104" s="296">
        <f>G95</f>
        <v>5819200</v>
      </c>
      <c r="D104" s="22"/>
      <c r="R104"/>
    </row>
    <row r="105" spans="1:19" x14ac:dyDescent="0.25">
      <c r="A105" s="295">
        <v>4</v>
      </c>
      <c r="B105" s="297" t="s">
        <v>101</v>
      </c>
      <c r="C105" s="296">
        <f>H95</f>
        <v>17459550</v>
      </c>
      <c r="D105" s="22"/>
      <c r="R105"/>
    </row>
    <row r="106" spans="1:19" x14ac:dyDescent="0.25">
      <c r="A106" s="295">
        <v>6</v>
      </c>
      <c r="B106" s="297" t="s">
        <v>114</v>
      </c>
      <c r="C106" s="296">
        <f>I95</f>
        <v>2290000</v>
      </c>
      <c r="D106" s="22"/>
      <c r="R106"/>
    </row>
    <row r="107" spans="1:19" x14ac:dyDescent="0.25">
      <c r="A107" s="295">
        <v>7</v>
      </c>
      <c r="B107" s="297" t="s">
        <v>53</v>
      </c>
      <c r="C107" s="296">
        <f>J95</f>
        <v>60310000</v>
      </c>
      <c r="D107" s="22"/>
      <c r="R107"/>
    </row>
    <row r="108" spans="1:19" x14ac:dyDescent="0.25">
      <c r="A108" s="295">
        <v>8</v>
      </c>
      <c r="B108" s="297" t="s">
        <v>113</v>
      </c>
      <c r="C108" s="296">
        <f>K95</f>
        <v>95335000</v>
      </c>
      <c r="D108" s="22"/>
      <c r="Q108"/>
      <c r="R108"/>
    </row>
    <row r="109" spans="1:19" x14ac:dyDescent="0.25">
      <c r="A109" s="295">
        <v>12</v>
      </c>
      <c r="B109" s="297" t="s">
        <v>1249</v>
      </c>
      <c r="C109" s="296">
        <f>L95</f>
        <v>-3100000</v>
      </c>
      <c r="D109" s="22"/>
      <c r="Q109"/>
      <c r="R109"/>
    </row>
    <row r="110" spans="1:19" x14ac:dyDescent="0.25">
      <c r="A110" s="295">
        <v>14</v>
      </c>
      <c r="B110" s="297" t="s">
        <v>1257</v>
      </c>
      <c r="C110" s="298">
        <f>Q95</f>
        <v>960000</v>
      </c>
      <c r="D110" s="22"/>
      <c r="Q110"/>
      <c r="R110"/>
    </row>
    <row r="111" spans="1:19" x14ac:dyDescent="0.25">
      <c r="A111" s="295">
        <v>15</v>
      </c>
      <c r="B111" s="299" t="s">
        <v>963</v>
      </c>
      <c r="C111" s="300">
        <f>R95-1</f>
        <v>-56284</v>
      </c>
      <c r="D111" s="22"/>
      <c r="Q111"/>
      <c r="R111"/>
    </row>
    <row r="112" spans="1:19" ht="16.5" thickBot="1" x14ac:dyDescent="0.3">
      <c r="A112" s="301"/>
      <c r="B112" s="310" t="s">
        <v>1250</v>
      </c>
      <c r="C112" s="311">
        <f>SUM(C101:C111)</f>
        <v>217647912</v>
      </c>
      <c r="D112" s="22"/>
      <c r="R112"/>
    </row>
    <row r="113" spans="1:18" ht="15.75" thickTop="1" x14ac:dyDescent="0.25">
      <c r="D113" s="22"/>
      <c r="R113"/>
    </row>
    <row r="114" spans="1:18" x14ac:dyDescent="0.25">
      <c r="D114" s="22"/>
      <c r="R114"/>
    </row>
    <row r="115" spans="1:18" ht="18.75" customHeight="1" x14ac:dyDescent="0.25">
      <c r="B115" s="341" t="s">
        <v>1324</v>
      </c>
      <c r="C115" s="341"/>
      <c r="D115" s="22"/>
      <c r="R115"/>
    </row>
    <row r="116" spans="1:18" x14ac:dyDescent="0.25">
      <c r="A116" s="292" t="s">
        <v>54</v>
      </c>
      <c r="B116" s="292" t="s">
        <v>5</v>
      </c>
      <c r="C116" s="293" t="s">
        <v>6</v>
      </c>
      <c r="D116" s="22"/>
      <c r="R116"/>
    </row>
    <row r="117" spans="1:18" x14ac:dyDescent="0.25">
      <c r="A117" s="292"/>
      <c r="B117" s="292" t="s">
        <v>1240</v>
      </c>
      <c r="C117" s="294">
        <v>10138756</v>
      </c>
      <c r="D117" s="22"/>
      <c r="R117"/>
    </row>
    <row r="118" spans="1:18" x14ac:dyDescent="0.25">
      <c r="A118" s="295">
        <v>1</v>
      </c>
      <c r="B118" s="297" t="s">
        <v>1251</v>
      </c>
      <c r="C118" s="296"/>
      <c r="D118" s="22"/>
      <c r="R118"/>
    </row>
    <row r="119" spans="1:18" x14ac:dyDescent="0.25">
      <c r="A119" s="295">
        <v>2</v>
      </c>
      <c r="B119" s="297" t="s">
        <v>1252</v>
      </c>
      <c r="C119" s="296"/>
      <c r="D119" s="22"/>
      <c r="R119"/>
    </row>
    <row r="120" spans="1:18" x14ac:dyDescent="0.25">
      <c r="A120" s="295">
        <v>3</v>
      </c>
      <c r="B120" s="297" t="s">
        <v>1253</v>
      </c>
      <c r="C120" s="296"/>
      <c r="D120" s="22"/>
      <c r="R120"/>
    </row>
    <row r="121" spans="1:18" x14ac:dyDescent="0.25">
      <c r="A121" s="295">
        <v>4</v>
      </c>
      <c r="B121" s="297" t="s">
        <v>1254</v>
      </c>
      <c r="C121" s="296"/>
      <c r="D121" s="22"/>
      <c r="R121"/>
    </row>
    <row r="122" spans="1:18" x14ac:dyDescent="0.25">
      <c r="A122" s="295">
        <v>5</v>
      </c>
      <c r="B122" s="299" t="s">
        <v>1255</v>
      </c>
      <c r="C122" s="304">
        <f>3435073-688015</f>
        <v>2747058</v>
      </c>
      <c r="D122" s="22"/>
      <c r="R122"/>
    </row>
    <row r="123" spans="1:18" x14ac:dyDescent="0.25">
      <c r="A123" s="305"/>
      <c r="B123" s="306"/>
      <c r="C123" s="300"/>
      <c r="D123" s="22"/>
      <c r="R123"/>
    </row>
    <row r="124" spans="1:18" ht="16.5" thickBot="1" x14ac:dyDescent="0.3">
      <c r="A124" s="301"/>
      <c r="B124" s="302" t="s">
        <v>1250</v>
      </c>
      <c r="C124" s="303">
        <f>SUM(C117:C123)</f>
        <v>12885814</v>
      </c>
      <c r="D124" s="22"/>
      <c r="R124"/>
    </row>
    <row r="125" spans="1:18" ht="15.75" thickTop="1" x14ac:dyDescent="0.25">
      <c r="A125" s="22"/>
      <c r="B125" s="22"/>
      <c r="D125" s="22"/>
      <c r="R125"/>
    </row>
    <row r="126" spans="1:18" x14ac:dyDescent="0.25">
      <c r="A126" s="22"/>
      <c r="B126" s="22"/>
      <c r="D126" s="22"/>
      <c r="R126"/>
    </row>
    <row r="127" spans="1:18" ht="18.75" customHeight="1" x14ac:dyDescent="0.25">
      <c r="B127" s="341" t="s">
        <v>1325</v>
      </c>
      <c r="C127" s="341"/>
      <c r="D127" s="22"/>
      <c r="R127"/>
    </row>
    <row r="128" spans="1:18" x14ac:dyDescent="0.25">
      <c r="A128" s="292" t="s">
        <v>54</v>
      </c>
      <c r="B128" s="292" t="s">
        <v>5</v>
      </c>
      <c r="C128" s="293" t="s">
        <v>6</v>
      </c>
      <c r="D128" s="22"/>
      <c r="R128"/>
    </row>
    <row r="129" spans="1:18" x14ac:dyDescent="0.25">
      <c r="A129" s="292"/>
      <c r="B129" s="292" t="s">
        <v>1240</v>
      </c>
      <c r="C129" s="294">
        <v>145227684</v>
      </c>
      <c r="D129" s="22"/>
      <c r="R129"/>
    </row>
    <row r="130" spans="1:18" x14ac:dyDescent="0.25">
      <c r="A130" s="295">
        <v>4</v>
      </c>
      <c r="B130" s="308" t="s">
        <v>1256</v>
      </c>
      <c r="C130" s="296">
        <v>30000000</v>
      </c>
      <c r="D130" s="22"/>
      <c r="R130"/>
    </row>
    <row r="131" spans="1:18" ht="15.75" x14ac:dyDescent="0.25">
      <c r="A131" s="295"/>
      <c r="B131" s="307" t="s">
        <v>1259</v>
      </c>
      <c r="C131" s="304">
        <v>-94898015</v>
      </c>
      <c r="D131" s="22"/>
      <c r="R131"/>
    </row>
    <row r="132" spans="1:18" ht="15.75" x14ac:dyDescent="0.25">
      <c r="A132" s="295">
        <v>6</v>
      </c>
      <c r="B132" s="307" t="s">
        <v>1386</v>
      </c>
      <c r="C132" s="304">
        <v>-6208187</v>
      </c>
      <c r="D132" s="22"/>
      <c r="R132"/>
    </row>
    <row r="133" spans="1:18" x14ac:dyDescent="0.25">
      <c r="A133" s="295">
        <v>9</v>
      </c>
      <c r="B133" s="306" t="s">
        <v>1255</v>
      </c>
      <c r="C133" s="300">
        <v>-30000</v>
      </c>
      <c r="D133" s="22"/>
      <c r="R133"/>
    </row>
    <row r="134" spans="1:18" ht="16.5" thickBot="1" x14ac:dyDescent="0.3">
      <c r="A134" s="301"/>
      <c r="B134" s="302" t="s">
        <v>1250</v>
      </c>
      <c r="C134" s="303">
        <f>SUM(C129:C133)</f>
        <v>74091482</v>
      </c>
      <c r="D134" s="22"/>
      <c r="R134"/>
    </row>
    <row r="135" spans="1:18" ht="15.75" thickTop="1" x14ac:dyDescent="0.25">
      <c r="D135" s="22"/>
      <c r="R135"/>
    </row>
    <row r="136" spans="1:18" x14ac:dyDescent="0.25">
      <c r="D136" s="22"/>
      <c r="R136"/>
    </row>
    <row r="137" spans="1:18" ht="18.75" customHeight="1" x14ac:dyDescent="0.25">
      <c r="B137" s="341" t="s">
        <v>1326</v>
      </c>
      <c r="C137" s="341"/>
      <c r="D137" s="22"/>
      <c r="R137"/>
    </row>
    <row r="138" spans="1:18" x14ac:dyDescent="0.25">
      <c r="A138" s="292" t="s">
        <v>54</v>
      </c>
      <c r="B138" s="292" t="s">
        <v>5</v>
      </c>
      <c r="C138" s="293" t="s">
        <v>6</v>
      </c>
      <c r="D138" s="22"/>
      <c r="R138"/>
    </row>
    <row r="139" spans="1:18" x14ac:dyDescent="0.25">
      <c r="A139" s="292"/>
      <c r="B139" s="292" t="s">
        <v>1240</v>
      </c>
      <c r="C139" s="294">
        <v>0</v>
      </c>
      <c r="D139" s="22"/>
      <c r="R139"/>
    </row>
    <row r="140" spans="1:18" ht="15.75" x14ac:dyDescent="0.25">
      <c r="A140" s="295">
        <v>1</v>
      </c>
      <c r="B140" s="307" t="s">
        <v>1331</v>
      </c>
      <c r="C140" s="296">
        <v>1000000</v>
      </c>
      <c r="D140" s="22"/>
      <c r="R140"/>
    </row>
    <row r="141" spans="1:18" ht="15.75" x14ac:dyDescent="0.25">
      <c r="A141" s="344">
        <v>45322</v>
      </c>
      <c r="B141" s="307" t="s">
        <v>1336</v>
      </c>
      <c r="C141" s="296">
        <v>1000000</v>
      </c>
      <c r="D141" s="22"/>
      <c r="R141"/>
    </row>
    <row r="142" spans="1:18" x14ac:dyDescent="0.25">
      <c r="A142" s="295">
        <v>9</v>
      </c>
      <c r="B142" s="306" t="s">
        <v>1255</v>
      </c>
      <c r="C142" s="300">
        <f>-25000+-30000</f>
        <v>-55000</v>
      </c>
      <c r="D142" s="22"/>
      <c r="R142"/>
    </row>
    <row r="143" spans="1:18" x14ac:dyDescent="0.25">
      <c r="A143" s="305"/>
      <c r="B143" s="308"/>
      <c r="C143" s="309"/>
      <c r="D143" s="22"/>
      <c r="R143"/>
    </row>
    <row r="144" spans="1:18" ht="16.5" thickBot="1" x14ac:dyDescent="0.3">
      <c r="A144" s="301"/>
      <c r="B144" s="302" t="s">
        <v>1250</v>
      </c>
      <c r="C144" s="303">
        <f>SUM(C139:C143)</f>
        <v>1945000</v>
      </c>
      <c r="D144" s="22"/>
      <c r="R144"/>
    </row>
    <row r="145" spans="4:18" ht="15.75" thickTop="1" x14ac:dyDescent="0.25">
      <c r="D145" s="22"/>
      <c r="R145"/>
    </row>
  </sheetData>
  <mergeCells count="1">
    <mergeCell ref="A2:R2"/>
  </mergeCells>
  <pageMargins left="0.7" right="0.7" top="0.75" bottom="0.75" header="0.3" footer="0.3"/>
  <pageSetup paperSize="9" scale="6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7.7109375" customWidth="1"/>
    <col min="2" max="2" width="3.85546875" bestFit="1" customWidth="1"/>
    <col min="3" max="3" width="17.5703125" bestFit="1" customWidth="1"/>
    <col min="4" max="4" width="11.42578125" bestFit="1" customWidth="1"/>
    <col min="5" max="5" width="13.140625" bestFit="1" customWidth="1"/>
    <col min="6" max="6" width="29.42578125" bestFit="1" customWidth="1"/>
    <col min="7" max="7" width="31.7109375" bestFit="1" customWidth="1"/>
    <col min="8" max="8" width="14.28515625" style="76" bestFit="1" customWidth="1"/>
    <col min="9" max="9" width="12.42578125" bestFit="1" customWidth="1"/>
    <col min="10" max="10" width="14.5703125" bestFit="1" customWidth="1"/>
  </cols>
  <sheetData>
    <row r="1" spans="2:9" s="29" customFormat="1" ht="15" customHeight="1" x14ac:dyDescent="0.25">
      <c r="B1" s="39" t="s">
        <v>54</v>
      </c>
      <c r="C1" s="40" t="s">
        <v>46</v>
      </c>
      <c r="D1" s="40" t="s">
        <v>47</v>
      </c>
      <c r="E1" s="39" t="s">
        <v>55</v>
      </c>
      <c r="F1" s="39" t="s">
        <v>79</v>
      </c>
      <c r="G1" s="39" t="s">
        <v>56</v>
      </c>
      <c r="H1" s="75" t="s">
        <v>57</v>
      </c>
      <c r="I1" s="39" t="s">
        <v>39</v>
      </c>
    </row>
    <row r="2" spans="2:9" s="29" customFormat="1" ht="15" customHeight="1" x14ac:dyDescent="0.25">
      <c r="B2" s="73"/>
      <c r="C2" s="74"/>
      <c r="D2" s="74"/>
      <c r="E2" s="73"/>
      <c r="F2" s="73"/>
      <c r="G2" s="73"/>
      <c r="H2" s="113"/>
      <c r="I2" s="73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Cashflow</vt:lpstr>
      <vt:lpstr>KK</vt:lpstr>
      <vt:lpstr>Rekap</vt:lpstr>
      <vt:lpstr>OOD</vt:lpstr>
      <vt:lpstr>Bills</vt:lpstr>
      <vt:lpstr>Invoices</vt:lpstr>
      <vt:lpstr>DP2</vt:lpstr>
      <vt:lpstr>Bank</vt:lpstr>
      <vt:lpstr>OTA</vt:lpstr>
      <vt:lpstr>Kuitansi</vt:lpstr>
      <vt:lpstr>Jurnal</vt:lpstr>
      <vt:lpstr>Jur2</vt:lpstr>
      <vt:lpstr>LR</vt:lpstr>
      <vt:lpstr>Neraca</vt:lpstr>
      <vt:lpstr>Laba Rugi</vt:lpstr>
      <vt:lpstr>Bank!Print_Area</vt:lpstr>
      <vt:lpstr>'Jur2'!Print_Area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2024-06-06T06:23:38Z</dcterms:modified>
</cp:coreProperties>
</file>