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120" windowWidth="9705" windowHeight="10920" tabRatio="813" activeTab="2"/>
  </bookViews>
  <sheets>
    <sheet name="Cashflow" sheetId="7" r:id="rId1"/>
    <sheet name="KK" sheetId="8" r:id="rId2"/>
    <sheet name="Rekap" sheetId="3" r:id="rId3"/>
    <sheet name="OOD" sheetId="5" r:id="rId4"/>
    <sheet name="Bills" sheetId="1" r:id="rId5"/>
    <sheet name="Invoices" sheetId="10" r:id="rId6"/>
    <sheet name="DP" sheetId="20" r:id="rId7"/>
    <sheet name="Bank" sheetId="9" r:id="rId8"/>
    <sheet name="OTA" sheetId="4" r:id="rId9"/>
    <sheet name="Kuitansi" sheetId="14" r:id="rId10"/>
    <sheet name="Jur-kum" sheetId="16" r:id="rId11"/>
    <sheet name="Jur total" sheetId="19" r:id="rId12"/>
    <sheet name="LR" sheetId="17" r:id="rId13"/>
    <sheet name="Neraca" sheetId="18" r:id="rId14"/>
    <sheet name="Laba Rugi" sheetId="12" r:id="rId15"/>
  </sheets>
  <externalReferences>
    <externalReference r:id="rId16"/>
    <externalReference r:id="rId17"/>
  </externalReferences>
  <definedNames>
    <definedName name="_xlnm._FilterDatabase" localSheetId="7" hidden="1">Bank!$A$1:$S$103</definedName>
    <definedName name="_xlnm._FilterDatabase" localSheetId="0" hidden="1">Cashflow!$A$1:$L$564</definedName>
    <definedName name="_xlnm._FilterDatabase" localSheetId="5" hidden="1">Invoices!$A$1:$P$27</definedName>
    <definedName name="_xlnm._FilterDatabase" localSheetId="10" hidden="1">'Jur-kum'!$A$3:$G$27</definedName>
    <definedName name="_xlnm._FilterDatabase" localSheetId="1" hidden="1">KK!$A$1:$AL$283</definedName>
    <definedName name="_xlnm._FilterDatabase" localSheetId="9" hidden="1">Kuitansi!$A$1:$O$128</definedName>
    <definedName name="_xlnm.Print_Area" localSheetId="7">Bank!$A$106:$C$166</definedName>
    <definedName name="_xlnm.Print_Area" localSheetId="4">Bills!$A$1:$P$151</definedName>
    <definedName name="_xlnm.Print_Area" localSheetId="6">DP!$A$102:$G$170</definedName>
    <definedName name="_xlnm.Print_Area" localSheetId="11">'Jur total'!$A$1:$E$107</definedName>
    <definedName name="_xlnm.Print_Area" localSheetId="10">'Jur-kum'!$A$3:$G$12</definedName>
    <definedName name="_xlnm.Print_Area" localSheetId="1">KK!$A$1:$D$275</definedName>
    <definedName name="_xlnm.Print_Area" localSheetId="9">Kuitansi!$C$1:$D$122</definedName>
    <definedName name="_xlnm.Print_Area" localSheetId="12">LR!$A$1:$F$41</definedName>
    <definedName name="_xlnm.Print_Area" localSheetId="2">Rekap!$A$1:$D$58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6" l="1"/>
  <c r="F25" i="16"/>
  <c r="D25" i="16"/>
  <c r="C49" i="18" l="1"/>
  <c r="E32" i="17" l="1"/>
  <c r="D37" i="19"/>
  <c r="B94" i="19" l="1"/>
  <c r="C47" i="18" l="1"/>
  <c r="D94" i="19"/>
  <c r="C113" i="16"/>
  <c r="C176" i="9" l="1"/>
  <c r="K24" i="8" l="1"/>
  <c r="F40" i="18"/>
  <c r="F38" i="18"/>
  <c r="D90" i="19"/>
  <c r="B88" i="19"/>
  <c r="B87" i="19"/>
  <c r="B86" i="19"/>
  <c r="B85" i="19"/>
  <c r="B84" i="19"/>
  <c r="F52" i="18" s="1"/>
  <c r="D92" i="19"/>
  <c r="C48" i="16"/>
  <c r="D10" i="17" l="1"/>
  <c r="D13" i="17" s="1"/>
  <c r="E10" i="17"/>
  <c r="E13" i="17" s="1"/>
  <c r="E34" i="17" s="1"/>
  <c r="E41" i="17" s="1"/>
  <c r="E35" i="10" l="1"/>
  <c r="E33" i="10"/>
  <c r="E32" i="10"/>
  <c r="C165" i="9" l="1"/>
  <c r="J47" i="9" l="1"/>
  <c r="G57" i="20" l="1"/>
  <c r="G58" i="20"/>
  <c r="D101" i="20" l="1"/>
  <c r="E101" i="20"/>
  <c r="F101" i="20"/>
  <c r="C101" i="20"/>
  <c r="G98" i="20"/>
  <c r="G99" i="20"/>
  <c r="G100" i="20"/>
  <c r="E128" i="14"/>
  <c r="M128" i="14"/>
  <c r="D128" i="14"/>
  <c r="H125" i="14"/>
  <c r="H126" i="14"/>
  <c r="H127" i="14"/>
  <c r="H124" i="14"/>
  <c r="J94" i="9" l="1"/>
  <c r="J98" i="9"/>
  <c r="J36" i="9"/>
  <c r="J95" i="9"/>
  <c r="B37" i="17" l="1"/>
  <c r="B38" i="17"/>
  <c r="B39" i="17"/>
  <c r="F42" i="18" s="1"/>
  <c r="B40" i="17"/>
  <c r="C107" i="16"/>
  <c r="C82" i="16"/>
  <c r="C83" i="16"/>
  <c r="C84" i="16"/>
  <c r="C85" i="16"/>
  <c r="C88" i="16"/>
  <c r="C89" i="16"/>
  <c r="C90" i="16"/>
  <c r="C91" i="16"/>
  <c r="C92" i="16"/>
  <c r="C93" i="16"/>
  <c r="C94" i="16"/>
  <c r="C95" i="16"/>
  <c r="C96" i="16"/>
  <c r="C98" i="16"/>
  <c r="C99" i="16"/>
  <c r="C100" i="16"/>
  <c r="C101" i="16"/>
  <c r="C102" i="16"/>
  <c r="C70" i="16"/>
  <c r="C73" i="16"/>
  <c r="G53" i="16"/>
  <c r="C53" i="16" s="1"/>
  <c r="B59" i="19" s="1"/>
  <c r="G109" i="16"/>
  <c r="C109" i="16" s="1"/>
  <c r="B31" i="19" s="1"/>
  <c r="G87" i="16"/>
  <c r="C87" i="16" s="1"/>
  <c r="C78" i="16"/>
  <c r="G23" i="16"/>
  <c r="G22" i="16"/>
  <c r="C125" i="9"/>
  <c r="G21" i="16"/>
  <c r="D31" i="19" l="1"/>
  <c r="D59" i="19"/>
  <c r="G86" i="20"/>
  <c r="G87" i="20"/>
  <c r="G88" i="20"/>
  <c r="G89" i="20"/>
  <c r="G90" i="20"/>
  <c r="G91" i="20"/>
  <c r="G92" i="20"/>
  <c r="G93" i="20"/>
  <c r="G94" i="20"/>
  <c r="G95" i="20"/>
  <c r="G96" i="20"/>
  <c r="G97" i="20"/>
  <c r="N138" i="1"/>
  <c r="I48" i="9"/>
  <c r="D173" i="20"/>
  <c r="E173" i="20"/>
  <c r="F173" i="20"/>
  <c r="I37" i="9" l="1"/>
  <c r="C137" i="9" l="1"/>
  <c r="G79" i="16" s="1"/>
  <c r="C79" i="16" s="1"/>
  <c r="D70" i="19" s="1"/>
  <c r="C138" i="9"/>
  <c r="F283" i="8"/>
  <c r="S36" i="9"/>
  <c r="S37" i="9"/>
  <c r="S48" i="9"/>
  <c r="S101" i="9"/>
  <c r="E102" i="9"/>
  <c r="F102" i="9"/>
  <c r="L102" i="9"/>
  <c r="M102" i="9"/>
  <c r="N102" i="9"/>
  <c r="O102" i="9"/>
  <c r="P102" i="9"/>
  <c r="Q102" i="9"/>
  <c r="L21" i="14"/>
  <c r="L66" i="14"/>
  <c r="N66" i="14" s="1"/>
  <c r="C574" i="7"/>
  <c r="C573" i="7"/>
  <c r="H552" i="7"/>
  <c r="H504" i="7"/>
  <c r="H483" i="7"/>
  <c r="H314" i="7"/>
  <c r="H291" i="7"/>
  <c r="H285" i="7"/>
  <c r="H256" i="7"/>
  <c r="H120" i="7"/>
  <c r="H86" i="7"/>
  <c r="L128" i="14" l="1"/>
  <c r="E138" i="14" s="1"/>
  <c r="N21" i="14"/>
  <c r="N51" i="14" l="1"/>
  <c r="N59" i="14"/>
  <c r="N113" i="14"/>
  <c r="I123" i="14"/>
  <c r="N123" i="14" s="1"/>
  <c r="I111" i="14"/>
  <c r="N111" i="14" s="1"/>
  <c r="I102" i="14"/>
  <c r="N102" i="14" s="1"/>
  <c r="I64" i="14"/>
  <c r="N64" i="14" s="1"/>
  <c r="I62" i="14"/>
  <c r="N62" i="14" s="1"/>
  <c r="I61" i="14"/>
  <c r="N61" i="14" s="1"/>
  <c r="I56" i="14"/>
  <c r="N56" i="14" s="1"/>
  <c r="I37" i="14"/>
  <c r="N37" i="14" s="1"/>
  <c r="I29" i="14"/>
  <c r="K19" i="14"/>
  <c r="N19" i="14" s="1"/>
  <c r="E131" i="14"/>
  <c r="J155" i="1"/>
  <c r="K155" i="1"/>
  <c r="L155" i="1"/>
  <c r="M155" i="1"/>
  <c r="N155" i="1"/>
  <c r="O155" i="1"/>
  <c r="P155" i="1"/>
  <c r="I155" i="1"/>
  <c r="J122" i="14"/>
  <c r="N122" i="14" s="1"/>
  <c r="K121" i="14"/>
  <c r="N121" i="14" s="1"/>
  <c r="K120" i="14"/>
  <c r="N120" i="14" s="1"/>
  <c r="R100" i="9"/>
  <c r="S100" i="9" s="1"/>
  <c r="R99" i="9"/>
  <c r="S99" i="9" s="1"/>
  <c r="S98" i="9"/>
  <c r="G97" i="9"/>
  <c r="S97" i="9" s="1"/>
  <c r="J96" i="9"/>
  <c r="S96" i="9" s="1"/>
  <c r="S95" i="9"/>
  <c r="S94" i="9"/>
  <c r="K93" i="9"/>
  <c r="S93" i="9" s="1"/>
  <c r="L154" i="1"/>
  <c r="J153" i="1"/>
  <c r="J152" i="1"/>
  <c r="I282" i="8"/>
  <c r="AB281" i="8"/>
  <c r="H280" i="8"/>
  <c r="AE279" i="8"/>
  <c r="J278" i="8"/>
  <c r="J277" i="8"/>
  <c r="H276" i="8"/>
  <c r="AG275" i="8"/>
  <c r="G274" i="8"/>
  <c r="K273" i="8"/>
  <c r="K272" i="8"/>
  <c r="L552" i="7"/>
  <c r="K551" i="7"/>
  <c r="L551" i="7" s="1"/>
  <c r="H550" i="7"/>
  <c r="L550" i="7" s="1"/>
  <c r="G549" i="7"/>
  <c r="L549" i="7" s="1"/>
  <c r="K548" i="7"/>
  <c r="L548" i="7" s="1"/>
  <c r="K547" i="7"/>
  <c r="L547" i="7" s="1"/>
  <c r="K546" i="7"/>
  <c r="L546" i="7" s="1"/>
  <c r="K545" i="7"/>
  <c r="L545" i="7" s="1"/>
  <c r="G544" i="7"/>
  <c r="L544" i="7" s="1"/>
  <c r="K543" i="7"/>
  <c r="L543" i="7" s="1"/>
  <c r="J542" i="7"/>
  <c r="L542" i="7" s="1"/>
  <c r="K541" i="7"/>
  <c r="L541" i="7" s="1"/>
  <c r="K540" i="7"/>
  <c r="L540" i="7" s="1"/>
  <c r="K539" i="7"/>
  <c r="L539" i="7" s="1"/>
  <c r="I538" i="7"/>
  <c r="L538" i="7" s="1"/>
  <c r="K537" i="7"/>
  <c r="L537" i="7" s="1"/>
  <c r="K536" i="7"/>
  <c r="L536" i="7" s="1"/>
  <c r="K535" i="7"/>
  <c r="L535" i="7" s="1"/>
  <c r="C554" i="7"/>
  <c r="I128" i="14" l="1"/>
  <c r="N29" i="14"/>
  <c r="C173" i="20"/>
  <c r="D67" i="20"/>
  <c r="D102" i="20" s="1"/>
  <c r="E67" i="20"/>
  <c r="E102" i="20" s="1"/>
  <c r="F67" i="20"/>
  <c r="F102" i="20" s="1"/>
  <c r="C67" i="20"/>
  <c r="D59" i="20"/>
  <c r="E59" i="20"/>
  <c r="F59" i="20"/>
  <c r="C59" i="20"/>
  <c r="G59" i="20" s="1"/>
  <c r="C34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101" i="20" s="1"/>
  <c r="G66" i="20"/>
  <c r="G65" i="20"/>
  <c r="G64" i="20"/>
  <c r="G63" i="20"/>
  <c r="G62" i="20"/>
  <c r="G67" i="20" l="1"/>
  <c r="G102" i="20" s="1"/>
  <c r="C102" i="20"/>
  <c r="K119" i="14"/>
  <c r="N119" i="14" s="1"/>
  <c r="H118" i="14"/>
  <c r="N118" i="14" s="1"/>
  <c r="K117" i="14"/>
  <c r="N117" i="14" s="1"/>
  <c r="F116" i="14"/>
  <c r="N116" i="14" s="1"/>
  <c r="J115" i="14"/>
  <c r="N115" i="14" s="1"/>
  <c r="K114" i="14"/>
  <c r="N114" i="14" s="1"/>
  <c r="K112" i="14"/>
  <c r="N112" i="14" s="1"/>
  <c r="K110" i="14"/>
  <c r="N110" i="14" s="1"/>
  <c r="K109" i="14"/>
  <c r="N109" i="14" s="1"/>
  <c r="F108" i="14"/>
  <c r="N108" i="14" s="1"/>
  <c r="K107" i="14"/>
  <c r="N107" i="14" s="1"/>
  <c r="K106" i="14"/>
  <c r="N106" i="14" s="1"/>
  <c r="K105" i="14"/>
  <c r="N105" i="14" s="1"/>
  <c r="K104" i="14"/>
  <c r="N104" i="14" s="1"/>
  <c r="K103" i="14"/>
  <c r="N103" i="14" s="1"/>
  <c r="K101" i="14"/>
  <c r="N101" i="14" s="1"/>
  <c r="J100" i="14"/>
  <c r="N100" i="14" s="1"/>
  <c r="K99" i="14"/>
  <c r="N99" i="14" s="1"/>
  <c r="K98" i="14"/>
  <c r="N98" i="14" s="1"/>
  <c r="K97" i="14"/>
  <c r="N97" i="14" s="1"/>
  <c r="H96" i="14"/>
  <c r="N96" i="14" s="1"/>
  <c r="H95" i="14"/>
  <c r="N95" i="14" s="1"/>
  <c r="K94" i="14"/>
  <c r="N94" i="14" s="1"/>
  <c r="J93" i="14"/>
  <c r="N93" i="14" s="1"/>
  <c r="K92" i="14"/>
  <c r="N92" i="14" s="1"/>
  <c r="H91" i="14"/>
  <c r="N91" i="14" s="1"/>
  <c r="J90" i="14"/>
  <c r="N90" i="14" s="1"/>
  <c r="H89" i="14"/>
  <c r="N89" i="14" s="1"/>
  <c r="K88" i="14"/>
  <c r="N88" i="14" s="1"/>
  <c r="K87" i="14"/>
  <c r="N87" i="14" s="1"/>
  <c r="K86" i="14"/>
  <c r="N86" i="14" s="1"/>
  <c r="H85" i="14"/>
  <c r="N85" i="14" s="1"/>
  <c r="K84" i="14"/>
  <c r="N84" i="14" s="1"/>
  <c r="J83" i="14"/>
  <c r="N83" i="14" s="1"/>
  <c r="F82" i="14"/>
  <c r="N82" i="14" s="1"/>
  <c r="K81" i="14"/>
  <c r="N81" i="14" s="1"/>
  <c r="K80" i="14"/>
  <c r="N80" i="14" s="1"/>
  <c r="K79" i="14"/>
  <c r="N79" i="14" s="1"/>
  <c r="K78" i="14"/>
  <c r="N78" i="14" s="1"/>
  <c r="K77" i="14"/>
  <c r="N77" i="14" s="1"/>
  <c r="K76" i="14"/>
  <c r="N76" i="14" s="1"/>
  <c r="K75" i="14"/>
  <c r="N75" i="14" s="1"/>
  <c r="J74" i="14"/>
  <c r="N74" i="14" s="1"/>
  <c r="H73" i="14"/>
  <c r="N73" i="14" s="1"/>
  <c r="H72" i="14"/>
  <c r="N72" i="14" s="1"/>
  <c r="F71" i="14"/>
  <c r="N71" i="14" s="1"/>
  <c r="K70" i="14"/>
  <c r="N70" i="14" s="1"/>
  <c r="H69" i="14"/>
  <c r="N69" i="14" s="1"/>
  <c r="J68" i="14"/>
  <c r="N68" i="14" s="1"/>
  <c r="H67" i="14"/>
  <c r="N67" i="14" s="1"/>
  <c r="K65" i="14"/>
  <c r="N65" i="14" s="1"/>
  <c r="J63" i="14"/>
  <c r="N63" i="14" s="1"/>
  <c r="J60" i="14"/>
  <c r="N60" i="14" s="1"/>
  <c r="K58" i="14"/>
  <c r="N58" i="14" s="1"/>
  <c r="J57" i="14"/>
  <c r="N57" i="14" s="1"/>
  <c r="K55" i="14"/>
  <c r="N55" i="14" s="1"/>
  <c r="K54" i="14"/>
  <c r="N54" i="14" s="1"/>
  <c r="K53" i="14"/>
  <c r="N53" i="14" s="1"/>
  <c r="H52" i="14"/>
  <c r="N52" i="14" s="1"/>
  <c r="K50" i="14"/>
  <c r="N50" i="14" s="1"/>
  <c r="K49" i="14"/>
  <c r="N49" i="14" s="1"/>
  <c r="K48" i="14"/>
  <c r="N48" i="14" s="1"/>
  <c r="G47" i="14"/>
  <c r="N47" i="14" s="1"/>
  <c r="K46" i="14"/>
  <c r="N46" i="14" s="1"/>
  <c r="K45" i="14"/>
  <c r="N45" i="14" s="1"/>
  <c r="J44" i="14"/>
  <c r="N44" i="14" s="1"/>
  <c r="G43" i="14"/>
  <c r="H42" i="14"/>
  <c r="N42" i="14" s="1"/>
  <c r="H41" i="14"/>
  <c r="N41" i="14" s="1"/>
  <c r="J40" i="14"/>
  <c r="N40" i="14" s="1"/>
  <c r="H39" i="14"/>
  <c r="N39" i="14" s="1"/>
  <c r="K38" i="14"/>
  <c r="N38" i="14" s="1"/>
  <c r="H36" i="14"/>
  <c r="N36" i="14" s="1"/>
  <c r="H35" i="14"/>
  <c r="N35" i="14" s="1"/>
  <c r="H34" i="14"/>
  <c r="N34" i="14" s="1"/>
  <c r="H33" i="14"/>
  <c r="N33" i="14" s="1"/>
  <c r="J32" i="14"/>
  <c r="N32" i="14" s="1"/>
  <c r="K31" i="14"/>
  <c r="N31" i="14" s="1"/>
  <c r="K30" i="14"/>
  <c r="N30" i="14" s="1"/>
  <c r="K28" i="14"/>
  <c r="N28" i="14" s="1"/>
  <c r="K27" i="14"/>
  <c r="N27" i="14" s="1"/>
  <c r="J26" i="14"/>
  <c r="N26" i="14" s="1"/>
  <c r="H25" i="14"/>
  <c r="N25" i="14" s="1"/>
  <c r="H24" i="14"/>
  <c r="N24" i="14" s="1"/>
  <c r="J23" i="14"/>
  <c r="N23" i="14" s="1"/>
  <c r="H22" i="14"/>
  <c r="N22" i="14" s="1"/>
  <c r="H20" i="14"/>
  <c r="N20" i="14" s="1"/>
  <c r="H18" i="14"/>
  <c r="N18" i="14" s="1"/>
  <c r="H17" i="14"/>
  <c r="N17" i="14" s="1"/>
  <c r="J16" i="14"/>
  <c r="N16" i="14" s="1"/>
  <c r="H15" i="14"/>
  <c r="N15" i="14" s="1"/>
  <c r="K14" i="14"/>
  <c r="N14" i="14" s="1"/>
  <c r="F13" i="14"/>
  <c r="H12" i="14"/>
  <c r="N12" i="14" s="1"/>
  <c r="K11" i="14"/>
  <c r="N11" i="14" s="1"/>
  <c r="K10" i="14"/>
  <c r="N10" i="14" s="1"/>
  <c r="H9" i="14"/>
  <c r="N9" i="14" s="1"/>
  <c r="K8" i="14"/>
  <c r="N8" i="14" s="1"/>
  <c r="K7" i="14"/>
  <c r="N7" i="14" s="1"/>
  <c r="H6" i="14"/>
  <c r="J5" i="14"/>
  <c r="K4" i="14"/>
  <c r="N4" i="14" s="1"/>
  <c r="K3" i="14"/>
  <c r="J92" i="9"/>
  <c r="S92" i="9" s="1"/>
  <c r="J91" i="9"/>
  <c r="S91" i="9" s="1"/>
  <c r="J90" i="9"/>
  <c r="S90" i="9" s="1"/>
  <c r="K89" i="9"/>
  <c r="S89" i="9" s="1"/>
  <c r="J88" i="9"/>
  <c r="S88" i="9" s="1"/>
  <c r="J87" i="9"/>
  <c r="S87" i="9" s="1"/>
  <c r="K86" i="9"/>
  <c r="S86" i="9" s="1"/>
  <c r="K85" i="9"/>
  <c r="S85" i="9" s="1"/>
  <c r="R84" i="9"/>
  <c r="S84" i="9" s="1"/>
  <c r="J83" i="9"/>
  <c r="S83" i="9" s="1"/>
  <c r="K82" i="9"/>
  <c r="S82" i="9" s="1"/>
  <c r="G81" i="9"/>
  <c r="S81" i="9" s="1"/>
  <c r="I80" i="9"/>
  <c r="S80" i="9" s="1"/>
  <c r="I79" i="9"/>
  <c r="S79" i="9" s="1"/>
  <c r="I78" i="9"/>
  <c r="S78" i="9" s="1"/>
  <c r="I77" i="9"/>
  <c r="S77" i="9" s="1"/>
  <c r="J76" i="9"/>
  <c r="S76" i="9" s="1"/>
  <c r="G75" i="9"/>
  <c r="S75" i="9" s="1"/>
  <c r="G74" i="9"/>
  <c r="S74" i="9" s="1"/>
  <c r="G73" i="9"/>
  <c r="S73" i="9" s="1"/>
  <c r="G72" i="9"/>
  <c r="S72" i="9" s="1"/>
  <c r="G71" i="9"/>
  <c r="S71" i="9" s="1"/>
  <c r="G70" i="9"/>
  <c r="S70" i="9" s="1"/>
  <c r="G69" i="9"/>
  <c r="S69" i="9" s="1"/>
  <c r="G68" i="9"/>
  <c r="S68" i="9" s="1"/>
  <c r="G67" i="9"/>
  <c r="S67" i="9" s="1"/>
  <c r="G66" i="9"/>
  <c r="S66" i="9" s="1"/>
  <c r="G65" i="9"/>
  <c r="S65" i="9" s="1"/>
  <c r="G64" i="9"/>
  <c r="S64" i="9" s="1"/>
  <c r="G63" i="9"/>
  <c r="S63" i="9" s="1"/>
  <c r="G62" i="9"/>
  <c r="S62" i="9" s="1"/>
  <c r="J61" i="9"/>
  <c r="S61" i="9" s="1"/>
  <c r="K60" i="9"/>
  <c r="S60" i="9" s="1"/>
  <c r="I59" i="9"/>
  <c r="S59" i="9" s="1"/>
  <c r="I58" i="9"/>
  <c r="S58" i="9" s="1"/>
  <c r="I57" i="9"/>
  <c r="S57" i="9" s="1"/>
  <c r="I56" i="9"/>
  <c r="S56" i="9" s="1"/>
  <c r="H55" i="9"/>
  <c r="S55" i="9" s="1"/>
  <c r="I54" i="9"/>
  <c r="S54" i="9" s="1"/>
  <c r="I53" i="9"/>
  <c r="S53" i="9" s="1"/>
  <c r="H52" i="9"/>
  <c r="I51" i="9"/>
  <c r="S51" i="9" s="1"/>
  <c r="I50" i="9"/>
  <c r="S50" i="9" s="1"/>
  <c r="I49" i="9"/>
  <c r="S49" i="9" s="1"/>
  <c r="S47" i="9"/>
  <c r="I46" i="9"/>
  <c r="S46" i="9" s="1"/>
  <c r="I45" i="9"/>
  <c r="S45" i="9" s="1"/>
  <c r="K44" i="9"/>
  <c r="S44" i="9" s="1"/>
  <c r="I43" i="9"/>
  <c r="S43" i="9" s="1"/>
  <c r="J42" i="9"/>
  <c r="S42" i="9" s="1"/>
  <c r="K41" i="9"/>
  <c r="S41" i="9" s="1"/>
  <c r="K40" i="9"/>
  <c r="S40" i="9" s="1"/>
  <c r="K39" i="9"/>
  <c r="S39" i="9" s="1"/>
  <c r="I38" i="9"/>
  <c r="S38" i="9" s="1"/>
  <c r="I35" i="9"/>
  <c r="S35" i="9" s="1"/>
  <c r="I34" i="9"/>
  <c r="S34" i="9" s="1"/>
  <c r="I33" i="9"/>
  <c r="S33" i="9" s="1"/>
  <c r="I32" i="9"/>
  <c r="S32" i="9" s="1"/>
  <c r="J31" i="9"/>
  <c r="S31" i="9" s="1"/>
  <c r="K30" i="9"/>
  <c r="S30" i="9" s="1"/>
  <c r="I29" i="9"/>
  <c r="S29" i="9" s="1"/>
  <c r="I28" i="9"/>
  <c r="S28" i="9" s="1"/>
  <c r="J27" i="9"/>
  <c r="S27" i="9" s="1"/>
  <c r="J26" i="9"/>
  <c r="S26" i="9" s="1"/>
  <c r="I25" i="9"/>
  <c r="S25" i="9" s="1"/>
  <c r="I24" i="9"/>
  <c r="S24" i="9" s="1"/>
  <c r="J23" i="9"/>
  <c r="S23" i="9" s="1"/>
  <c r="J22" i="9"/>
  <c r="S22" i="9" s="1"/>
  <c r="J21" i="9"/>
  <c r="S21" i="9" s="1"/>
  <c r="J20" i="9"/>
  <c r="S20" i="9" s="1"/>
  <c r="I19" i="9"/>
  <c r="K18" i="9"/>
  <c r="S18" i="9" s="1"/>
  <c r="K17" i="9"/>
  <c r="J16" i="9"/>
  <c r="S16" i="9" s="1"/>
  <c r="J15" i="9"/>
  <c r="S15" i="9" s="1"/>
  <c r="R14" i="9"/>
  <c r="J13" i="9"/>
  <c r="S13" i="9" s="1"/>
  <c r="J12" i="9"/>
  <c r="S12" i="9" s="1"/>
  <c r="J11" i="9"/>
  <c r="S11" i="9" s="1"/>
  <c r="J10" i="9"/>
  <c r="S10" i="9" s="1"/>
  <c r="J9" i="9"/>
  <c r="S9" i="9" s="1"/>
  <c r="J8" i="9"/>
  <c r="S8" i="9" s="1"/>
  <c r="J7" i="9"/>
  <c r="S7" i="9" s="1"/>
  <c r="G6" i="9"/>
  <c r="J5" i="9"/>
  <c r="S5" i="9" s="1"/>
  <c r="J4" i="9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C102" i="9"/>
  <c r="D103" i="9"/>
  <c r="C108" i="9"/>
  <c r="C109" i="9"/>
  <c r="C110" i="9"/>
  <c r="C116" i="9"/>
  <c r="C117" i="9"/>
  <c r="C127" i="9"/>
  <c r="G27" i="10"/>
  <c r="G26" i="10"/>
  <c r="H25" i="10"/>
  <c r="G21" i="10"/>
  <c r="G24" i="10"/>
  <c r="G23" i="10"/>
  <c r="H22" i="10"/>
  <c r="G20" i="10"/>
  <c r="H19" i="10"/>
  <c r="H18" i="10"/>
  <c r="G17" i="10"/>
  <c r="H16" i="10"/>
  <c r="G15" i="10"/>
  <c r="G14" i="10"/>
  <c r="H12" i="10"/>
  <c r="H11" i="10"/>
  <c r="H9" i="10"/>
  <c r="H8" i="10"/>
  <c r="G7" i="10"/>
  <c r="H5" i="10"/>
  <c r="G4" i="10"/>
  <c r="H3" i="10"/>
  <c r="J151" i="1"/>
  <c r="K150" i="1"/>
  <c r="I149" i="1"/>
  <c r="K148" i="1"/>
  <c r="K147" i="1"/>
  <c r="K146" i="1"/>
  <c r="K145" i="1"/>
  <c r="J144" i="1"/>
  <c r="J143" i="1"/>
  <c r="J142" i="1"/>
  <c r="N141" i="1"/>
  <c r="J140" i="1"/>
  <c r="N139" i="1"/>
  <c r="N137" i="1"/>
  <c r="N136" i="1"/>
  <c r="J129" i="1"/>
  <c r="J128" i="1"/>
  <c r="J127" i="1"/>
  <c r="N126" i="1"/>
  <c r="J125" i="1"/>
  <c r="N124" i="1"/>
  <c r="K123" i="1"/>
  <c r="L122" i="1"/>
  <c r="K121" i="1"/>
  <c r="N120" i="1"/>
  <c r="K119" i="1"/>
  <c r="K118" i="1"/>
  <c r="N117" i="1"/>
  <c r="N116" i="1"/>
  <c r="J115" i="1"/>
  <c r="N114" i="1"/>
  <c r="N113" i="1"/>
  <c r="K110" i="1"/>
  <c r="K108" i="1"/>
  <c r="K107" i="1"/>
  <c r="K105" i="1"/>
  <c r="K104" i="1"/>
  <c r="K103" i="1"/>
  <c r="K102" i="1"/>
  <c r="K101" i="1"/>
  <c r="L100" i="1"/>
  <c r="K99" i="1"/>
  <c r="K98" i="1"/>
  <c r="K97" i="1"/>
  <c r="K96" i="1"/>
  <c r="K95" i="1"/>
  <c r="K94" i="1"/>
  <c r="K93" i="1"/>
  <c r="K92" i="1"/>
  <c r="L91" i="1"/>
  <c r="K90" i="1"/>
  <c r="K89" i="1"/>
  <c r="K88" i="1"/>
  <c r="N86" i="1"/>
  <c r="K83" i="1"/>
  <c r="L82" i="1"/>
  <c r="L81" i="1"/>
  <c r="K80" i="1"/>
  <c r="K79" i="1"/>
  <c r="K77" i="1"/>
  <c r="L76" i="1"/>
  <c r="K74" i="1"/>
  <c r="K73" i="1"/>
  <c r="K72" i="1"/>
  <c r="K70" i="1"/>
  <c r="N69" i="1"/>
  <c r="L68" i="1"/>
  <c r="L67" i="1"/>
  <c r="K66" i="1"/>
  <c r="H66" i="1"/>
  <c r="K64" i="1"/>
  <c r="K63" i="1"/>
  <c r="K62" i="1"/>
  <c r="J61" i="1"/>
  <c r="N60" i="1"/>
  <c r="L56" i="1"/>
  <c r="J55" i="1"/>
  <c r="N54" i="1"/>
  <c r="K53" i="1"/>
  <c r="L52" i="1"/>
  <c r="J51" i="1"/>
  <c r="L51" i="1" s="1"/>
  <c r="L50" i="1"/>
  <c r="K49" i="1"/>
  <c r="J48" i="1"/>
  <c r="L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N32" i="1"/>
  <c r="K31" i="1"/>
  <c r="K30" i="1"/>
  <c r="K29" i="1"/>
  <c r="N28" i="1"/>
  <c r="K27" i="1"/>
  <c r="J26" i="1"/>
  <c r="K25" i="1"/>
  <c r="K24" i="1"/>
  <c r="N23" i="1"/>
  <c r="K22" i="1"/>
  <c r="J21" i="1"/>
  <c r="K20" i="1"/>
  <c r="N19" i="1"/>
  <c r="J18" i="1"/>
  <c r="J17" i="1"/>
  <c r="J16" i="1"/>
  <c r="N15" i="1"/>
  <c r="J14" i="1"/>
  <c r="J13" i="1"/>
  <c r="J12" i="1"/>
  <c r="J11" i="1"/>
  <c r="J10" i="1"/>
  <c r="J9" i="1"/>
  <c r="J6" i="1"/>
  <c r="J2" i="1"/>
  <c r="K128" i="14" l="1"/>
  <c r="N3" i="14"/>
  <c r="J128" i="14"/>
  <c r="C18" i="3" s="1"/>
  <c r="N5" i="14"/>
  <c r="H128" i="14"/>
  <c r="N6" i="14"/>
  <c r="F128" i="14"/>
  <c r="N13" i="14"/>
  <c r="G128" i="14"/>
  <c r="N43" i="14"/>
  <c r="S4" i="9"/>
  <c r="J102" i="9"/>
  <c r="S6" i="9"/>
  <c r="G102" i="9"/>
  <c r="C111" i="9" s="1"/>
  <c r="S14" i="9"/>
  <c r="R102" i="9"/>
  <c r="C118" i="9" s="1"/>
  <c r="G20" i="16" s="1"/>
  <c r="S17" i="9"/>
  <c r="K102" i="9"/>
  <c r="S19" i="9"/>
  <c r="I102" i="9"/>
  <c r="C113" i="9" s="1"/>
  <c r="S52" i="9"/>
  <c r="H102" i="9"/>
  <c r="C112" i="9" s="1"/>
  <c r="S102" i="9"/>
  <c r="F157" i="1"/>
  <c r="F158" i="1"/>
  <c r="H158" i="1"/>
  <c r="K158" i="1"/>
  <c r="F159" i="1"/>
  <c r="N162" i="1"/>
  <c r="G271" i="8"/>
  <c r="G270" i="8"/>
  <c r="H269" i="8"/>
  <c r="AB268" i="8"/>
  <c r="H267" i="8"/>
  <c r="AB266" i="8"/>
  <c r="H265" i="8"/>
  <c r="I264" i="8"/>
  <c r="G263" i="8"/>
  <c r="K262" i="8"/>
  <c r="H261" i="8"/>
  <c r="H260" i="8"/>
  <c r="J259" i="8"/>
  <c r="H258" i="8"/>
  <c r="K257" i="8"/>
  <c r="K256" i="8"/>
  <c r="AG255" i="8"/>
  <c r="AE254" i="8"/>
  <c r="AG253" i="8"/>
  <c r="J252" i="8"/>
  <c r="H251" i="8"/>
  <c r="I250" i="8"/>
  <c r="H249" i="8"/>
  <c r="G248" i="8"/>
  <c r="K247" i="8"/>
  <c r="AD246" i="8"/>
  <c r="J245" i="8"/>
  <c r="G244" i="8"/>
  <c r="G243" i="8"/>
  <c r="AI242" i="8"/>
  <c r="W241" i="8"/>
  <c r="J240" i="8"/>
  <c r="AG239" i="8"/>
  <c r="H238" i="8"/>
  <c r="H237" i="8"/>
  <c r="G236" i="8"/>
  <c r="H235" i="8"/>
  <c r="K234" i="8"/>
  <c r="AG233" i="8"/>
  <c r="AK232" i="8"/>
  <c r="G231" i="8"/>
  <c r="X230" i="8"/>
  <c r="I229" i="8"/>
  <c r="H228" i="8"/>
  <c r="G227" i="8"/>
  <c r="J226" i="8"/>
  <c r="AG225" i="8"/>
  <c r="H224" i="8"/>
  <c r="I223" i="8"/>
  <c r="H222" i="8"/>
  <c r="G221" i="8"/>
  <c r="AG220" i="8"/>
  <c r="I219" i="8"/>
  <c r="K218" i="8"/>
  <c r="AK217" i="8"/>
  <c r="H216" i="8"/>
  <c r="G215" i="8"/>
  <c r="H214" i="8"/>
  <c r="M213" i="8"/>
  <c r="H212" i="8"/>
  <c r="K211" i="8"/>
  <c r="K210" i="8"/>
  <c r="AK209" i="8"/>
  <c r="AE208" i="8"/>
  <c r="AK207" i="8"/>
  <c r="H206" i="8"/>
  <c r="AG205" i="8"/>
  <c r="J204" i="8"/>
  <c r="H203" i="8"/>
  <c r="AG202" i="8"/>
  <c r="J201" i="8"/>
  <c r="H200" i="8"/>
  <c r="G199" i="8"/>
  <c r="H198" i="8"/>
  <c r="G197" i="8"/>
  <c r="H196" i="8"/>
  <c r="K195" i="8"/>
  <c r="H194" i="8"/>
  <c r="H193" i="8"/>
  <c r="G192" i="8"/>
  <c r="H191" i="8"/>
  <c r="I190" i="8"/>
  <c r="AG189" i="8"/>
  <c r="K188" i="8"/>
  <c r="H187" i="8"/>
  <c r="H186" i="8"/>
  <c r="I185" i="8"/>
  <c r="AK184" i="8"/>
  <c r="K183" i="8"/>
  <c r="G182" i="8"/>
  <c r="H181" i="8"/>
  <c r="J180" i="8"/>
  <c r="J179" i="8"/>
  <c r="G178" i="8"/>
  <c r="H177" i="8"/>
  <c r="H176" i="8"/>
  <c r="H175" i="8"/>
  <c r="K174" i="8"/>
  <c r="K173" i="8"/>
  <c r="K172" i="8"/>
  <c r="G171" i="8"/>
  <c r="H170" i="8"/>
  <c r="G169" i="8"/>
  <c r="G168" i="8"/>
  <c r="AK167" i="8"/>
  <c r="H166" i="8"/>
  <c r="H165" i="8"/>
  <c r="H164" i="8"/>
  <c r="AF163" i="8"/>
  <c r="H162" i="8"/>
  <c r="AK161" i="8"/>
  <c r="H160" i="8"/>
  <c r="AK159" i="8"/>
  <c r="H158" i="8"/>
  <c r="K157" i="8"/>
  <c r="H156" i="8"/>
  <c r="H155" i="8"/>
  <c r="AD154" i="8"/>
  <c r="J153" i="8"/>
  <c r="AG152" i="8"/>
  <c r="H151" i="8"/>
  <c r="H150" i="8"/>
  <c r="H149" i="8"/>
  <c r="K148" i="8"/>
  <c r="K147" i="8"/>
  <c r="K146" i="8"/>
  <c r="X145" i="8"/>
  <c r="AB144" i="8"/>
  <c r="AK143" i="8"/>
  <c r="H142" i="8"/>
  <c r="I141" i="8"/>
  <c r="AG140" i="8"/>
  <c r="H139" i="8"/>
  <c r="AB138" i="8"/>
  <c r="K137" i="8"/>
  <c r="AF136" i="8"/>
  <c r="H135" i="8"/>
  <c r="AF134" i="8"/>
  <c r="AI133" i="8"/>
  <c r="S132" i="8"/>
  <c r="T131" i="8"/>
  <c r="V130" i="8"/>
  <c r="P129" i="8"/>
  <c r="Q128" i="8"/>
  <c r="R127" i="8"/>
  <c r="AA126" i="8"/>
  <c r="Z125" i="8"/>
  <c r="AE124" i="8"/>
  <c r="AG123" i="8"/>
  <c r="AK122" i="8"/>
  <c r="I121" i="8"/>
  <c r="N120" i="8"/>
  <c r="H119" i="8"/>
  <c r="K118" i="8"/>
  <c r="X117" i="8"/>
  <c r="W116" i="8"/>
  <c r="H115" i="8"/>
  <c r="H114" i="8"/>
  <c r="AG113" i="8"/>
  <c r="H112" i="8"/>
  <c r="I111" i="8"/>
  <c r="AG110" i="8"/>
  <c r="H109" i="8"/>
  <c r="K108" i="8"/>
  <c r="K107" i="8"/>
  <c r="H106" i="8"/>
  <c r="AG105" i="8"/>
  <c r="H104" i="8"/>
  <c r="K103" i="8"/>
  <c r="K102" i="8"/>
  <c r="G101" i="8"/>
  <c r="H100" i="8"/>
  <c r="K99" i="8"/>
  <c r="H98" i="8"/>
  <c r="H97" i="8"/>
  <c r="I96" i="8"/>
  <c r="K95" i="8"/>
  <c r="H94" i="8"/>
  <c r="G93" i="8"/>
  <c r="L92" i="8"/>
  <c r="K91" i="8"/>
  <c r="H90" i="8"/>
  <c r="G89" i="8"/>
  <c r="K88" i="8"/>
  <c r="H87" i="8"/>
  <c r="H86" i="8"/>
  <c r="G85" i="8"/>
  <c r="J84" i="8"/>
  <c r="J83" i="8"/>
  <c r="H82" i="8"/>
  <c r="H81" i="8"/>
  <c r="H80" i="8"/>
  <c r="K79" i="8"/>
  <c r="K78" i="8"/>
  <c r="H77" i="8"/>
  <c r="K76" i="8"/>
  <c r="K75" i="8"/>
  <c r="K74" i="8"/>
  <c r="G73" i="8"/>
  <c r="D290" i="8" s="1"/>
  <c r="G43" i="16" s="1"/>
  <c r="AK72" i="8"/>
  <c r="K71" i="8"/>
  <c r="I70" i="8"/>
  <c r="K69" i="8"/>
  <c r="J68" i="8"/>
  <c r="M67" i="8"/>
  <c r="H66" i="8"/>
  <c r="X65" i="8"/>
  <c r="H64" i="8"/>
  <c r="H63" i="8"/>
  <c r="AC62" i="8"/>
  <c r="I61" i="8"/>
  <c r="J60" i="8"/>
  <c r="H59" i="8"/>
  <c r="L58" i="8"/>
  <c r="K57" i="8"/>
  <c r="J56" i="8"/>
  <c r="AI55" i="8"/>
  <c r="Y54" i="8"/>
  <c r="AK53" i="8"/>
  <c r="W52" i="8"/>
  <c r="K51" i="8"/>
  <c r="G50" i="8"/>
  <c r="K49" i="8"/>
  <c r="J48" i="8"/>
  <c r="H47" i="8"/>
  <c r="H46" i="8"/>
  <c r="AF45" i="8"/>
  <c r="AK44" i="8"/>
  <c r="AK43" i="8"/>
  <c r="H42" i="8"/>
  <c r="K41" i="8"/>
  <c r="AK40" i="8"/>
  <c r="H39" i="8"/>
  <c r="H38" i="8"/>
  <c r="AF37" i="8"/>
  <c r="H36" i="8"/>
  <c r="H35" i="8"/>
  <c r="I34" i="8"/>
  <c r="K33" i="8"/>
  <c r="AG32" i="8"/>
  <c r="I31" i="8"/>
  <c r="AI30" i="8"/>
  <c r="H29" i="8"/>
  <c r="I28" i="8"/>
  <c r="H27" i="8"/>
  <c r="K26" i="8"/>
  <c r="AK25" i="8"/>
  <c r="K23" i="8"/>
  <c r="K22" i="8"/>
  <c r="AF21" i="8"/>
  <c r="H20" i="8"/>
  <c r="AG19" i="8"/>
  <c r="AG18" i="8"/>
  <c r="H17" i="8"/>
  <c r="H16" i="8"/>
  <c r="W15" i="8"/>
  <c r="AE14" i="8"/>
  <c r="K13" i="8"/>
  <c r="G12" i="8"/>
  <c r="K11" i="8"/>
  <c r="AF10" i="8"/>
  <c r="H9" i="8"/>
  <c r="H8" i="8"/>
  <c r="AF7" i="8"/>
  <c r="AB6" i="8"/>
  <c r="AI5" i="8"/>
  <c r="G4" i="8"/>
  <c r="D287" i="8" s="1"/>
  <c r="Y3" i="8"/>
  <c r="K2" i="8"/>
  <c r="K534" i="7"/>
  <c r="K533" i="7"/>
  <c r="I533" i="7"/>
  <c r="F532" i="7"/>
  <c r="K531" i="7"/>
  <c r="K530" i="7"/>
  <c r="K529" i="7"/>
  <c r="K528" i="7"/>
  <c r="I527" i="7"/>
  <c r="K526" i="7"/>
  <c r="K525" i="7"/>
  <c r="K524" i="7"/>
  <c r="I523" i="7"/>
  <c r="K522" i="7"/>
  <c r="K521" i="7"/>
  <c r="K520" i="7"/>
  <c r="K519" i="7"/>
  <c r="H518" i="7"/>
  <c r="F517" i="7"/>
  <c r="K516" i="7"/>
  <c r="K515" i="7"/>
  <c r="K514" i="7"/>
  <c r="K513" i="7"/>
  <c r="G512" i="7"/>
  <c r="K511" i="7"/>
  <c r="K510" i="7"/>
  <c r="G509" i="7"/>
  <c r="K508" i="7"/>
  <c r="H507" i="7"/>
  <c r="K506" i="7"/>
  <c r="K505" i="7"/>
  <c r="K503" i="7"/>
  <c r="K502" i="7"/>
  <c r="K501" i="7"/>
  <c r="K500" i="7"/>
  <c r="K499" i="7"/>
  <c r="K498" i="7"/>
  <c r="K497" i="7"/>
  <c r="G496" i="7"/>
  <c r="K495" i="7"/>
  <c r="F494" i="7"/>
  <c r="K493" i="7"/>
  <c r="K492" i="7"/>
  <c r="K491" i="7"/>
  <c r="I490" i="7"/>
  <c r="H489" i="7"/>
  <c r="K488" i="7"/>
  <c r="K487" i="7"/>
  <c r="K486" i="7"/>
  <c r="K485" i="7"/>
  <c r="K484" i="7"/>
  <c r="K482" i="7"/>
  <c r="K481" i="7"/>
  <c r="K480" i="7"/>
  <c r="K479" i="7"/>
  <c r="K478" i="7"/>
  <c r="K477" i="7"/>
  <c r="K476" i="7"/>
  <c r="I475" i="7"/>
  <c r="K474" i="7"/>
  <c r="F473" i="7"/>
  <c r="H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I454" i="7"/>
  <c r="K453" i="7"/>
  <c r="K452" i="7"/>
  <c r="K451" i="7"/>
  <c r="K450" i="7"/>
  <c r="K449" i="7"/>
  <c r="F448" i="7"/>
  <c r="H447" i="7"/>
  <c r="K446" i="7"/>
  <c r="K445" i="7"/>
  <c r="K444" i="7"/>
  <c r="I443" i="7"/>
  <c r="K442" i="7"/>
  <c r="K441" i="7"/>
  <c r="K440" i="7"/>
  <c r="K439" i="7"/>
  <c r="K438" i="7"/>
  <c r="K437" i="7"/>
  <c r="K436" i="7"/>
  <c r="K435" i="7"/>
  <c r="K434" i="7"/>
  <c r="G433" i="7"/>
  <c r="K432" i="7"/>
  <c r="K431" i="7"/>
  <c r="K430" i="7"/>
  <c r="K429" i="7"/>
  <c r="J428" i="7"/>
  <c r="K427" i="7"/>
  <c r="K426" i="7"/>
  <c r="K425" i="7"/>
  <c r="K424" i="7"/>
  <c r="K423" i="7"/>
  <c r="K422" i="7"/>
  <c r="F421" i="7"/>
  <c r="K420" i="7"/>
  <c r="K419" i="7"/>
  <c r="K418" i="7"/>
  <c r="H417" i="7"/>
  <c r="K416" i="7"/>
  <c r="K415" i="7"/>
  <c r="K414" i="7"/>
  <c r="K413" i="7"/>
  <c r="K412" i="7"/>
  <c r="K411" i="7"/>
  <c r="K410" i="7"/>
  <c r="K409" i="7"/>
  <c r="K408" i="7"/>
  <c r="I407" i="7"/>
  <c r="K406" i="7"/>
  <c r="I405" i="7"/>
  <c r="H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F390" i="7"/>
  <c r="K389" i="7"/>
  <c r="H388" i="7"/>
  <c r="K387" i="7"/>
  <c r="K386" i="7"/>
  <c r="K385" i="7"/>
  <c r="K384" i="7"/>
  <c r="K383" i="7"/>
  <c r="K382" i="7"/>
  <c r="K381" i="7"/>
  <c r="K380" i="7"/>
  <c r="K379" i="7"/>
  <c r="K378" i="7"/>
  <c r="K377" i="7"/>
  <c r="I376" i="7"/>
  <c r="K375" i="7"/>
  <c r="K374" i="7"/>
  <c r="K373" i="7"/>
  <c r="K372" i="7"/>
  <c r="K371" i="7"/>
  <c r="H370" i="7"/>
  <c r="K369" i="7"/>
  <c r="K368" i="7"/>
  <c r="G367" i="7"/>
  <c r="I366" i="7"/>
  <c r="K365" i="7"/>
  <c r="F364" i="7"/>
  <c r="K363" i="7"/>
  <c r="K362" i="7"/>
  <c r="K361" i="7"/>
  <c r="K360" i="7"/>
  <c r="K359" i="7"/>
  <c r="K358" i="7"/>
  <c r="K357" i="7"/>
  <c r="K356" i="7"/>
  <c r="G355" i="7"/>
  <c r="K354" i="7"/>
  <c r="K353" i="7"/>
  <c r="K352" i="7"/>
  <c r="G351" i="7"/>
  <c r="H350" i="7"/>
  <c r="K349" i="7"/>
  <c r="K348" i="7"/>
  <c r="K347" i="7"/>
  <c r="K346" i="7"/>
  <c r="K345" i="7"/>
  <c r="K344" i="7"/>
  <c r="K343" i="7"/>
  <c r="K342" i="7"/>
  <c r="K341" i="7"/>
  <c r="K340" i="7"/>
  <c r="I339" i="7"/>
  <c r="K338" i="7"/>
  <c r="G337" i="7"/>
  <c r="G336" i="7"/>
  <c r="H335" i="7"/>
  <c r="K334" i="7"/>
  <c r="G333" i="7"/>
  <c r="G332" i="7"/>
  <c r="K331" i="7"/>
  <c r="K330" i="7"/>
  <c r="G329" i="7"/>
  <c r="G328" i="7"/>
  <c r="K327" i="7"/>
  <c r="K326" i="7"/>
  <c r="J325" i="7"/>
  <c r="K324" i="7"/>
  <c r="K323" i="7"/>
  <c r="K322" i="7"/>
  <c r="K321" i="7"/>
  <c r="K320" i="7"/>
  <c r="K319" i="7"/>
  <c r="K318" i="7"/>
  <c r="K317" i="7"/>
  <c r="K316" i="7"/>
  <c r="K315" i="7"/>
  <c r="K313" i="7"/>
  <c r="I312" i="7"/>
  <c r="K311" i="7"/>
  <c r="K310" i="7"/>
  <c r="K309" i="7"/>
  <c r="K308" i="7"/>
  <c r="K307" i="7"/>
  <c r="G306" i="7"/>
  <c r="K305" i="7"/>
  <c r="G304" i="7"/>
  <c r="G303" i="7"/>
  <c r="K302" i="7"/>
  <c r="F301" i="7"/>
  <c r="H300" i="7"/>
  <c r="G299" i="7"/>
  <c r="K298" i="7"/>
  <c r="K297" i="7"/>
  <c r="K296" i="7"/>
  <c r="K295" i="7"/>
  <c r="K294" i="7"/>
  <c r="K293" i="7"/>
  <c r="K292" i="7"/>
  <c r="K290" i="7"/>
  <c r="K289" i="7"/>
  <c r="K288" i="7"/>
  <c r="K287" i="7"/>
  <c r="I286" i="7"/>
  <c r="K284" i="7"/>
  <c r="K283" i="7"/>
  <c r="K282" i="7"/>
  <c r="F281" i="7"/>
  <c r="K280" i="7"/>
  <c r="K279" i="7"/>
  <c r="K278" i="7"/>
  <c r="H277" i="7"/>
  <c r="K276" i="7"/>
  <c r="K275" i="7"/>
  <c r="G274" i="7"/>
  <c r="K273" i="7"/>
  <c r="K272" i="7"/>
  <c r="K271" i="7"/>
  <c r="K270" i="7"/>
  <c r="K269" i="7"/>
  <c r="I268" i="7"/>
  <c r="K267" i="7"/>
  <c r="G266" i="7"/>
  <c r="K265" i="7"/>
  <c r="K264" i="7"/>
  <c r="G263" i="7"/>
  <c r="K262" i="7"/>
  <c r="K261" i="7"/>
  <c r="H260" i="7"/>
  <c r="G259" i="7"/>
  <c r="K258" i="7"/>
  <c r="K257" i="7"/>
  <c r="K255" i="7"/>
  <c r="K254" i="7"/>
  <c r="K253" i="7"/>
  <c r="K252" i="7"/>
  <c r="K251" i="7"/>
  <c r="K250" i="7"/>
  <c r="H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G227" i="7"/>
  <c r="G226" i="7"/>
  <c r="K225" i="7"/>
  <c r="K224" i="7"/>
  <c r="K223" i="7"/>
  <c r="K222" i="7"/>
  <c r="K221" i="7"/>
  <c r="K220" i="7"/>
  <c r="K219" i="7"/>
  <c r="H218" i="7"/>
  <c r="K217" i="7"/>
  <c r="K216" i="7"/>
  <c r="K215" i="7"/>
  <c r="K214" i="7"/>
  <c r="K213" i="7"/>
  <c r="K212" i="7"/>
  <c r="K211" i="7"/>
  <c r="K210" i="7"/>
  <c r="F209" i="7"/>
  <c r="K208" i="7"/>
  <c r="K207" i="7"/>
  <c r="K206" i="7"/>
  <c r="F205" i="7"/>
  <c r="F204" i="7"/>
  <c r="K203" i="7"/>
  <c r="K202" i="7"/>
  <c r="K201" i="7"/>
  <c r="K200" i="7"/>
  <c r="G199" i="7"/>
  <c r="K198" i="7"/>
  <c r="K197" i="7"/>
  <c r="K196" i="7"/>
  <c r="K195" i="7"/>
  <c r="K194" i="7"/>
  <c r="H193" i="7"/>
  <c r="K192" i="7"/>
  <c r="K191" i="7"/>
  <c r="K190" i="7"/>
  <c r="K189" i="7"/>
  <c r="K188" i="7"/>
  <c r="G187" i="7"/>
  <c r="K186" i="7"/>
  <c r="K185" i="7"/>
  <c r="K184" i="7"/>
  <c r="K183" i="7"/>
  <c r="K182" i="7"/>
  <c r="K181" i="7"/>
  <c r="K180" i="7"/>
  <c r="K179" i="7"/>
  <c r="K178" i="7"/>
  <c r="G177" i="7"/>
  <c r="K176" i="7"/>
  <c r="K175" i="7"/>
  <c r="K174" i="7"/>
  <c r="K173" i="7"/>
  <c r="K172" i="7"/>
  <c r="I171" i="7"/>
  <c r="H170" i="7"/>
  <c r="G169" i="7"/>
  <c r="K168" i="7"/>
  <c r="G167" i="7"/>
  <c r="K166" i="7"/>
  <c r="K165" i="7"/>
  <c r="G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I134" i="7"/>
  <c r="G133" i="7"/>
  <c r="K132" i="7"/>
  <c r="K131" i="7"/>
  <c r="K130" i="7"/>
  <c r="K129" i="7"/>
  <c r="K128" i="7"/>
  <c r="K127" i="7"/>
  <c r="H126" i="7"/>
  <c r="K125" i="7"/>
  <c r="G124" i="7"/>
  <c r="K123" i="7"/>
  <c r="K122" i="7"/>
  <c r="K121" i="7"/>
  <c r="K119" i="7"/>
  <c r="K118" i="7"/>
  <c r="K117" i="7"/>
  <c r="K116" i="7"/>
  <c r="K115" i="7"/>
  <c r="K114" i="7"/>
  <c r="G113" i="7"/>
  <c r="K112" i="7"/>
  <c r="K111" i="7"/>
  <c r="K110" i="7"/>
  <c r="K109" i="7"/>
  <c r="K108" i="7"/>
  <c r="K107" i="7"/>
  <c r="K106" i="7"/>
  <c r="K105" i="7"/>
  <c r="K104" i="7"/>
  <c r="K103" i="7"/>
  <c r="K102" i="7"/>
  <c r="I101" i="7"/>
  <c r="K100" i="7"/>
  <c r="K99" i="7"/>
  <c r="G98" i="7"/>
  <c r="G97" i="7"/>
  <c r="K96" i="7"/>
  <c r="K95" i="7"/>
  <c r="K94" i="7"/>
  <c r="K93" i="7"/>
  <c r="K92" i="7"/>
  <c r="G91" i="7"/>
  <c r="K90" i="7"/>
  <c r="K89" i="7"/>
  <c r="G88" i="7"/>
  <c r="G87" i="7"/>
  <c r="K85" i="7"/>
  <c r="K84" i="7"/>
  <c r="K83" i="7"/>
  <c r="H82" i="7"/>
  <c r="K81" i="7"/>
  <c r="F80" i="7"/>
  <c r="K79" i="7"/>
  <c r="K78" i="7"/>
  <c r="K77" i="7"/>
  <c r="K76" i="7"/>
  <c r="G75" i="7"/>
  <c r="G74" i="7"/>
  <c r="K73" i="7"/>
  <c r="K72" i="7"/>
  <c r="I71" i="7"/>
  <c r="K70" i="7"/>
  <c r="K69" i="7"/>
  <c r="K68" i="7"/>
  <c r="H67" i="7"/>
  <c r="F66" i="7"/>
  <c r="F553" i="7" s="1"/>
  <c r="K65" i="7"/>
  <c r="K64" i="7"/>
  <c r="K63" i="7"/>
  <c r="G62" i="7"/>
  <c r="K61" i="7"/>
  <c r="K60" i="7"/>
  <c r="K59" i="7"/>
  <c r="K58" i="7"/>
  <c r="I57" i="7"/>
  <c r="K56" i="7"/>
  <c r="K55" i="7"/>
  <c r="H53" i="7"/>
  <c r="H553" i="7" s="1"/>
  <c r="G52" i="7"/>
  <c r="K51" i="7"/>
  <c r="J50" i="7"/>
  <c r="J553" i="7" s="1"/>
  <c r="K49" i="7"/>
  <c r="K48" i="7"/>
  <c r="K47" i="7"/>
  <c r="K46" i="7"/>
  <c r="I46" i="7"/>
  <c r="G45" i="7"/>
  <c r="K44" i="7"/>
  <c r="K43" i="7"/>
  <c r="K42" i="7"/>
  <c r="K41" i="7"/>
  <c r="K40" i="7"/>
  <c r="K39" i="7"/>
  <c r="K38" i="7"/>
  <c r="G37" i="7"/>
  <c r="K36" i="7"/>
  <c r="I35" i="7"/>
  <c r="K34" i="7"/>
  <c r="K33" i="7"/>
  <c r="K32" i="7"/>
  <c r="I31" i="7"/>
  <c r="K30" i="7"/>
  <c r="K29" i="7"/>
  <c r="G28" i="7"/>
  <c r="K27" i="7"/>
  <c r="G26" i="7"/>
  <c r="G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G7" i="7"/>
  <c r="G553" i="7" s="1"/>
  <c r="H160" i="1" s="1"/>
  <c r="I6" i="7"/>
  <c r="I553" i="7" s="1"/>
  <c r="K5" i="7"/>
  <c r="K4" i="7"/>
  <c r="K3" i="7"/>
  <c r="K2" i="7"/>
  <c r="K553" i="7" s="1"/>
  <c r="L553" i="7" s="1"/>
  <c r="N553" i="7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G26" i="16" l="1"/>
  <c r="C16" i="3"/>
  <c r="N128" i="14"/>
  <c r="C115" i="9"/>
  <c r="C114" i="9"/>
  <c r="C119" i="9" s="1"/>
  <c r="G27" i="16"/>
  <c r="C39" i="16"/>
  <c r="C40" i="16"/>
  <c r="C44" i="16"/>
  <c r="C45" i="16"/>
  <c r="C46" i="16"/>
  <c r="C47" i="16"/>
  <c r="C19" i="16"/>
  <c r="C21" i="16"/>
  <c r="C22" i="16"/>
  <c r="C23" i="16"/>
  <c r="C24" i="16"/>
  <c r="C112" i="16"/>
  <c r="F36" i="16"/>
  <c r="F35" i="16"/>
  <c r="F34" i="16"/>
  <c r="F33" i="16"/>
  <c r="F32" i="16"/>
  <c r="F31" i="16"/>
  <c r="F30" i="16"/>
  <c r="C38" i="16" l="1"/>
  <c r="C29" i="16"/>
  <c r="D132" i="14" l="1"/>
  <c r="B36" i="17" l="1"/>
  <c r="D32" i="17" l="1"/>
  <c r="D34" i="17" s="1"/>
  <c r="D41" i="17" s="1"/>
  <c r="C32" i="17"/>
  <c r="F39" i="18"/>
  <c r="D91" i="19" l="1"/>
  <c r="D81" i="19" l="1"/>
  <c r="D80" i="19"/>
  <c r="C253" i="9" l="1"/>
  <c r="C255" i="9"/>
  <c r="C246" i="9"/>
  <c r="C238" i="9"/>
  <c r="C237" i="9"/>
  <c r="C234" i="9"/>
  <c r="C231" i="9"/>
  <c r="C247" i="9" s="1"/>
  <c r="C216" i="9"/>
  <c r="C225" i="9"/>
  <c r="C204" i="9"/>
  <c r="C202" i="9"/>
  <c r="C206" i="9"/>
  <c r="G97" i="16"/>
  <c r="C97" i="16" s="1"/>
  <c r="G37" i="20"/>
  <c r="C41" i="20"/>
  <c r="C60" i="20" s="1"/>
  <c r="G56" i="20"/>
  <c r="D41" i="20"/>
  <c r="D60" i="20" s="1"/>
  <c r="E41" i="20"/>
  <c r="E60" i="20" s="1"/>
  <c r="F41" i="20"/>
  <c r="F60" i="20" s="1"/>
  <c r="F36" i="10" l="1"/>
  <c r="G30" i="20"/>
  <c r="G55" i="20" l="1"/>
  <c r="G54" i="20"/>
  <c r="G53" i="20"/>
  <c r="G52" i="20"/>
  <c r="G51" i="20"/>
  <c r="G50" i="20"/>
  <c r="G49" i="20"/>
  <c r="G39" i="20"/>
  <c r="G48" i="20"/>
  <c r="G47" i="20"/>
  <c r="G46" i="20"/>
  <c r="G38" i="20"/>
  <c r="G45" i="20"/>
  <c r="G44" i="20"/>
  <c r="G43" i="20"/>
  <c r="G41" i="20"/>
  <c r="G60" i="20" s="1"/>
  <c r="G9" i="16" l="1"/>
  <c r="C9" i="16" s="1"/>
  <c r="B73" i="19"/>
  <c r="D73" i="19" s="1"/>
  <c r="C32" i="5" l="1"/>
  <c r="B75" i="19" l="1"/>
  <c r="D34" i="20"/>
  <c r="E34" i="20"/>
  <c r="F34" i="20"/>
  <c r="G33" i="20"/>
  <c r="G32" i="20"/>
  <c r="G31" i="20"/>
  <c r="G29" i="20"/>
  <c r="G28" i="20"/>
  <c r="G27" i="20"/>
  <c r="G26" i="20"/>
  <c r="F24" i="20"/>
  <c r="F35" i="20" s="1"/>
  <c r="E24" i="20"/>
  <c r="E35" i="20" s="1"/>
  <c r="D24" i="20"/>
  <c r="D35" i="20" s="1"/>
  <c r="C24" i="20"/>
  <c r="C35" i="20" s="1"/>
  <c r="G23" i="20"/>
  <c r="G22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8" i="20"/>
  <c r="G157" i="20"/>
  <c r="G156" i="20"/>
  <c r="G155" i="20"/>
  <c r="G154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6" i="20"/>
  <c r="G135" i="20"/>
  <c r="G133" i="20"/>
  <c r="G132" i="20"/>
  <c r="G131" i="20"/>
  <c r="G130" i="20"/>
  <c r="G129" i="20"/>
  <c r="G127" i="20"/>
  <c r="G126" i="20"/>
  <c r="G125" i="20"/>
  <c r="G124" i="20"/>
  <c r="G122" i="20"/>
  <c r="G121" i="20"/>
  <c r="G120" i="20"/>
  <c r="G119" i="20"/>
  <c r="G118" i="20"/>
  <c r="G117" i="20"/>
  <c r="G116" i="20"/>
  <c r="G115" i="20"/>
  <c r="G114" i="20"/>
  <c r="G112" i="20"/>
  <c r="G111" i="20"/>
  <c r="G109" i="20"/>
  <c r="G107" i="20"/>
  <c r="G173" i="20" s="1"/>
  <c r="E19" i="20"/>
  <c r="C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F5" i="20"/>
  <c r="E5" i="20"/>
  <c r="E20" i="20" s="1"/>
  <c r="E103" i="20" s="1"/>
  <c r="E175" i="20" s="1"/>
  <c r="D5" i="20"/>
  <c r="D20" i="20" s="1"/>
  <c r="D103" i="20" s="1"/>
  <c r="D175" i="20" s="1"/>
  <c r="C5" i="20"/>
  <c r="C20" i="20" s="1"/>
  <c r="C103" i="20" s="1"/>
  <c r="C175" i="20" s="1"/>
  <c r="G4" i="20"/>
  <c r="G3" i="20"/>
  <c r="G34" i="20" l="1"/>
  <c r="G24" i="20"/>
  <c r="G35" i="20" s="1"/>
  <c r="G5" i="20"/>
  <c r="F19" i="20"/>
  <c r="F20" i="20" s="1"/>
  <c r="F103" i="20" s="1"/>
  <c r="F175" i="20" s="1"/>
  <c r="G19" i="20"/>
  <c r="G20" i="20" l="1"/>
  <c r="G103" i="20" s="1"/>
  <c r="G175" i="20" s="1"/>
  <c r="C10" i="17"/>
  <c r="C13" i="17" l="1"/>
  <c r="C34" i="17" s="1"/>
  <c r="C41" i="17" s="1"/>
  <c r="B29" i="19"/>
  <c r="B28" i="19"/>
  <c r="D29" i="19" s="1"/>
  <c r="K29" i="10"/>
  <c r="C46" i="18" l="1"/>
  <c r="F29" i="18"/>
  <c r="C29" i="18"/>
  <c r="F30" i="18" l="1"/>
  <c r="B19" i="19"/>
  <c r="B20" i="19"/>
  <c r="C38" i="18" s="1"/>
  <c r="D34" i="19" l="1"/>
  <c r="D107" i="19" s="1"/>
  <c r="G86" i="16"/>
  <c r="C86" i="16" s="1"/>
  <c r="D27" i="16"/>
  <c r="D26" i="16"/>
  <c r="C26" i="16" s="1"/>
  <c r="B76" i="19" l="1"/>
  <c r="L100" i="7"/>
  <c r="F35" i="10"/>
  <c r="F34" i="10"/>
  <c r="D289" i="8" l="1"/>
  <c r="G51" i="16" s="1"/>
  <c r="C51" i="16" s="1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B56" i="19" l="1"/>
  <c r="F41" i="18" s="1"/>
  <c r="E135" i="14"/>
  <c r="D56" i="19"/>
  <c r="E283" i="8"/>
  <c r="G74" i="16"/>
  <c r="C74" i="16" s="1"/>
  <c r="G72" i="16" l="1"/>
  <c r="C72" i="16" s="1"/>
  <c r="C295" i="8"/>
  <c r="C56" i="3"/>
  <c r="C55" i="3"/>
  <c r="B55" i="19" l="1"/>
  <c r="E132" i="14"/>
  <c r="C575" i="7" s="1"/>
  <c r="B54" i="19"/>
  <c r="D54" i="19" s="1"/>
  <c r="L161" i="1"/>
  <c r="E137" i="14"/>
  <c r="F30" i="17"/>
  <c r="B30" i="17" s="1"/>
  <c r="D55" i="19" l="1"/>
  <c r="C56" i="18"/>
  <c r="E134" i="14"/>
  <c r="D51" i="19"/>
  <c r="C45" i="19"/>
  <c r="C46" i="19"/>
  <c r="C47" i="19"/>
  <c r="C48" i="19"/>
  <c r="C49" i="19"/>
  <c r="C44" i="19"/>
  <c r="B21" i="19"/>
  <c r="B22" i="19" l="1"/>
  <c r="D22" i="19" s="1"/>
  <c r="C96" i="19"/>
  <c r="C142" i="9" l="1"/>
  <c r="H566" i="7"/>
  <c r="C150" i="9"/>
  <c r="C8" i="3" l="1"/>
  <c r="D28" i="12"/>
  <c r="D27" i="12"/>
  <c r="B18" i="19" l="1"/>
  <c r="C40" i="18" s="1"/>
  <c r="C43" i="16"/>
  <c r="C570" i="7" l="1"/>
  <c r="D566" i="7" l="1"/>
  <c r="G81" i="16" s="1"/>
  <c r="C81" i="16" s="1"/>
  <c r="E566" i="7"/>
  <c r="H29" i="10" l="1"/>
  <c r="I29" i="10"/>
  <c r="G6" i="16" s="1"/>
  <c r="C6" i="16" s="1"/>
  <c r="J29" i="10"/>
  <c r="L31" i="10" s="1"/>
  <c r="L29" i="10"/>
  <c r="G8" i="16"/>
  <c r="C8" i="16" s="1"/>
  <c r="G10" i="16"/>
  <c r="C10" i="16" s="1"/>
  <c r="O283" i="8"/>
  <c r="U283" i="8"/>
  <c r="AK283" i="8"/>
  <c r="AL283" i="8"/>
  <c r="G71" i="16"/>
  <c r="C71" i="16" s="1"/>
  <c r="F29" i="10"/>
  <c r="W283" i="8"/>
  <c r="G5" i="16" l="1"/>
  <c r="G25" i="16" s="1"/>
  <c r="H40" i="10"/>
  <c r="G52" i="16"/>
  <c r="C52" i="16" s="1"/>
  <c r="C308" i="8"/>
  <c r="G69" i="16"/>
  <c r="C324" i="8"/>
  <c r="G31" i="16"/>
  <c r="C31" i="16" s="1"/>
  <c r="C304" i="8"/>
  <c r="C5" i="16"/>
  <c r="D52" i="19"/>
  <c r="B51" i="19"/>
  <c r="F47" i="18" s="1"/>
  <c r="B74" i="19"/>
  <c r="B107" i="19" s="1"/>
  <c r="C37" i="18" s="1"/>
  <c r="B58" i="19"/>
  <c r="F46" i="18" s="1"/>
  <c r="B8" i="19"/>
  <c r="G111" i="16"/>
  <c r="C111" i="16" s="1"/>
  <c r="F31" i="17" l="1"/>
  <c r="B31" i="17" s="1"/>
  <c r="C69" i="16"/>
  <c r="B53" i="19"/>
  <c r="D74" i="19"/>
  <c r="B72" i="19"/>
  <c r="D72" i="19" s="1"/>
  <c r="B5" i="19"/>
  <c r="G7" i="16"/>
  <c r="C7" i="16" s="1"/>
  <c r="D58" i="19"/>
  <c r="D69" i="19"/>
  <c r="B6" i="19"/>
  <c r="D53" i="19" l="1"/>
  <c r="G18" i="16"/>
  <c r="C18" i="16" s="1"/>
  <c r="C20" i="16"/>
  <c r="B17" i="19" l="1"/>
  <c r="D17" i="19" s="1"/>
  <c r="G76" i="16"/>
  <c r="C76" i="16" s="1"/>
  <c r="G12" i="16"/>
  <c r="C12" i="16" s="1"/>
  <c r="D16" i="12"/>
  <c r="O34" i="14"/>
  <c r="D17" i="12"/>
  <c r="D20" i="12"/>
  <c r="F33" i="10"/>
  <c r="F32" i="10"/>
  <c r="D64" i="19" l="1"/>
  <c r="D9" i="19"/>
  <c r="D76" i="19"/>
  <c r="D26" i="12"/>
  <c r="E26" i="12" s="1"/>
  <c r="F9" i="17"/>
  <c r="B9" i="17" s="1"/>
  <c r="E15" i="12"/>
  <c r="C27" i="16"/>
  <c r="G11" i="16"/>
  <c r="C11" i="16" s="1"/>
  <c r="D105" i="19" l="1"/>
  <c r="D10" i="19"/>
  <c r="B9" i="19" s="1"/>
  <c r="B25" i="19"/>
  <c r="F7" i="17"/>
  <c r="B7" i="17" s="1"/>
  <c r="M283" i="8"/>
  <c r="Z283" i="8"/>
  <c r="AJ283" i="8"/>
  <c r="B105" i="19" l="1"/>
  <c r="C36" i="18"/>
  <c r="G68" i="16"/>
  <c r="C68" i="16" s="1"/>
  <c r="C323" i="8"/>
  <c r="G63" i="16"/>
  <c r="C63" i="16" s="1"/>
  <c r="C313" i="8"/>
  <c r="G36" i="16"/>
  <c r="C36" i="16" s="1"/>
  <c r="C302" i="8"/>
  <c r="D50" i="19"/>
  <c r="B50" i="19" s="1"/>
  <c r="F29" i="17"/>
  <c r="B29" i="17" s="1"/>
  <c r="F24" i="17"/>
  <c r="B24" i="17" s="1"/>
  <c r="N283" i="8"/>
  <c r="G35" i="16" l="1"/>
  <c r="C35" i="16" s="1"/>
  <c r="C303" i="8"/>
  <c r="G29" i="10"/>
  <c r="G4" i="16" l="1"/>
  <c r="G44" i="10"/>
  <c r="F5" i="17"/>
  <c r="AE283" i="8"/>
  <c r="Q283" i="8"/>
  <c r="P283" i="8"/>
  <c r="R283" i="8"/>
  <c r="S283" i="8"/>
  <c r="T283" i="8"/>
  <c r="V283" i="8"/>
  <c r="AA283" i="8"/>
  <c r="C4" i="16" l="1"/>
  <c r="G64" i="16"/>
  <c r="C64" i="16" s="1"/>
  <c r="C314" i="8"/>
  <c r="G61" i="16"/>
  <c r="C61" i="16" s="1"/>
  <c r="C312" i="8"/>
  <c r="G62" i="16"/>
  <c r="C62" i="16" s="1"/>
  <c r="C311" i="8"/>
  <c r="G60" i="16"/>
  <c r="C60" i="16" s="1"/>
  <c r="C310" i="8"/>
  <c r="G34" i="16"/>
  <c r="C34" i="16" s="1"/>
  <c r="C307" i="8"/>
  <c r="G32" i="16"/>
  <c r="C32" i="16" s="1"/>
  <c r="C305" i="8"/>
  <c r="G33" i="16"/>
  <c r="C33" i="16" s="1"/>
  <c r="C306" i="8"/>
  <c r="G106" i="16"/>
  <c r="C106" i="16" s="1"/>
  <c r="C318" i="8"/>
  <c r="B5" i="17"/>
  <c r="B48" i="19"/>
  <c r="B33" i="19"/>
  <c r="F22" i="17"/>
  <c r="B22" i="17" s="1"/>
  <c r="F23" i="17"/>
  <c r="B23" i="17" s="1"/>
  <c r="B27" i="19"/>
  <c r="E133" i="14"/>
  <c r="F12" i="17"/>
  <c r="B12" i="17" s="1"/>
  <c r="D33" i="19"/>
  <c r="F21" i="17"/>
  <c r="B21" i="17" s="1"/>
  <c r="F25" i="17"/>
  <c r="B25" i="17" s="1"/>
  <c r="AC283" i="8"/>
  <c r="B4" i="19" l="1"/>
  <c r="G67" i="16"/>
  <c r="C67" i="16" s="1"/>
  <c r="C301" i="8"/>
  <c r="D27" i="19"/>
  <c r="B47" i="19"/>
  <c r="F28" i="17"/>
  <c r="B28" i="17" s="1"/>
  <c r="B24" i="19"/>
  <c r="AH283" i="8"/>
  <c r="G110" i="16" s="1"/>
  <c r="C110" i="16" s="1"/>
  <c r="AB283" i="8"/>
  <c r="D4" i="19" l="1"/>
  <c r="G66" i="16"/>
  <c r="C66" i="16" s="1"/>
  <c r="C315" i="8"/>
  <c r="D24" i="19"/>
  <c r="F35" i="18" s="1"/>
  <c r="F27" i="17"/>
  <c r="B27" i="17" s="1"/>
  <c r="B82" i="19"/>
  <c r="C61" i="18" s="1"/>
  <c r="X283" i="8"/>
  <c r="G50" i="16" l="1"/>
  <c r="C50" i="16" s="1"/>
  <c r="C317" i="8"/>
  <c r="B71" i="19"/>
  <c r="D82" i="19"/>
  <c r="D71" i="19"/>
  <c r="B7" i="19" l="1"/>
  <c r="F6" i="17"/>
  <c r="AD283" i="8"/>
  <c r="AI283" i="8"/>
  <c r="B6" i="17" l="1"/>
  <c r="G65" i="16"/>
  <c r="C65" i="16" s="1"/>
  <c r="C316" i="8"/>
  <c r="G108" i="16"/>
  <c r="C108" i="16" s="1"/>
  <c r="C321" i="8"/>
  <c r="B30" i="19"/>
  <c r="C53" i="18" s="1"/>
  <c r="F26" i="17"/>
  <c r="B26" i="17" s="1"/>
  <c r="D7" i="19"/>
  <c r="D101" i="19" s="1"/>
  <c r="L283" i="8"/>
  <c r="Y283" i="8"/>
  <c r="G30" i="16" l="1"/>
  <c r="C30" i="16" s="1"/>
  <c r="C309" i="8"/>
  <c r="G59" i="16"/>
  <c r="C59" i="16" s="1"/>
  <c r="C322" i="8"/>
  <c r="B32" i="19"/>
  <c r="D102" i="19" s="1"/>
  <c r="B49" i="19"/>
  <c r="D30" i="19"/>
  <c r="G105" i="16"/>
  <c r="C105" i="16" s="1"/>
  <c r="E136" i="14"/>
  <c r="F11" i="17"/>
  <c r="I283" i="8"/>
  <c r="F20" i="17"/>
  <c r="B20" i="17" s="1"/>
  <c r="AF283" i="8"/>
  <c r="J283" i="8"/>
  <c r="B11" i="17" l="1"/>
  <c r="E139" i="14"/>
  <c r="C576" i="7"/>
  <c r="G58" i="16"/>
  <c r="C58" i="16" s="1"/>
  <c r="C299" i="8"/>
  <c r="G75" i="16"/>
  <c r="C75" i="16" s="1"/>
  <c r="C320" i="8"/>
  <c r="G57" i="16"/>
  <c r="C57" i="16" s="1"/>
  <c r="C298" i="8"/>
  <c r="B46" i="19"/>
  <c r="B45" i="19"/>
  <c r="D63" i="19"/>
  <c r="B63" i="19" s="1"/>
  <c r="C52" i="18" s="1"/>
  <c r="B26" i="19"/>
  <c r="D26" i="19"/>
  <c r="F36" i="18" s="1"/>
  <c r="K283" i="8"/>
  <c r="G42" i="16"/>
  <c r="C42" i="16" s="1"/>
  <c r="F19" i="17"/>
  <c r="B19" i="17" s="1"/>
  <c r="D32" i="19"/>
  <c r="H283" i="8"/>
  <c r="AG283" i="8"/>
  <c r="F18" i="17"/>
  <c r="B18" i="17" s="1"/>
  <c r="G77" i="16" l="1"/>
  <c r="C77" i="16" s="1"/>
  <c r="C319" i="8"/>
  <c r="G56" i="16"/>
  <c r="C56" i="16" s="1"/>
  <c r="C297" i="8"/>
  <c r="G55" i="16"/>
  <c r="C55" i="16" s="1"/>
  <c r="C300" i="8"/>
  <c r="D43" i="19"/>
  <c r="B42" i="19" s="1"/>
  <c r="B44" i="19"/>
  <c r="D44" i="19" s="1"/>
  <c r="D68" i="19"/>
  <c r="B68" i="19" s="1"/>
  <c r="F16" i="17"/>
  <c r="B16" i="17" s="1"/>
  <c r="C54" i="18"/>
  <c r="F17" i="17"/>
  <c r="B17" i="17" s="1"/>
  <c r="H5" i="12"/>
  <c r="H6" i="12"/>
  <c r="C34" i="3"/>
  <c r="H8" i="12"/>
  <c r="H9" i="12"/>
  <c r="H10" i="12"/>
  <c r="H23" i="12"/>
  <c r="H24" i="12"/>
  <c r="C36" i="3" l="1"/>
  <c r="C32" i="3"/>
  <c r="H7" i="12"/>
  <c r="C43" i="3"/>
  <c r="C33" i="3"/>
  <c r="C35" i="3"/>
  <c r="C37" i="3"/>
  <c r="C44" i="3"/>
  <c r="C47" i="3" l="1"/>
  <c r="H32" i="12"/>
  <c r="C50" i="3" l="1"/>
  <c r="H28" i="12"/>
  <c r="C578" i="7" l="1"/>
  <c r="C283" i="8"/>
  <c r="C38" i="3" l="1"/>
  <c r="D8" i="12" l="1"/>
  <c r="D14" i="12"/>
  <c r="F38" i="10" l="1"/>
  <c r="I294" i="8" l="1"/>
  <c r="C14" i="3" l="1"/>
  <c r="E38" i="10" l="1"/>
  <c r="C13" i="3" l="1"/>
  <c r="G566" i="7" l="1"/>
  <c r="C6" i="3" s="1"/>
  <c r="H22" i="5" l="1"/>
  <c r="H29" i="5" s="1"/>
  <c r="G16" i="16" s="1"/>
  <c r="C16" i="16" s="1"/>
  <c r="C577" i="7"/>
  <c r="B14" i="19" l="1"/>
  <c r="C571" i="7"/>
  <c r="C572" i="7"/>
  <c r="D23" i="12"/>
  <c r="C21" i="3"/>
  <c r="C579" i="7" l="1"/>
  <c r="D582" i="7" s="1"/>
  <c r="D10" i="12"/>
  <c r="H26" i="12" l="1"/>
  <c r="C54" i="3" l="1"/>
  <c r="H25" i="12"/>
  <c r="H31" i="12" l="1"/>
  <c r="H29" i="12"/>
  <c r="H30" i="12"/>
  <c r="C52" i="3" l="1"/>
  <c r="G283" i="8"/>
  <c r="H27" i="12"/>
  <c r="C296" i="8" l="1"/>
  <c r="C325" i="8" s="1"/>
  <c r="D288" i="8"/>
  <c r="D292" i="8" s="1"/>
  <c r="G41" i="16"/>
  <c r="C41" i="16" s="1"/>
  <c r="D35" i="19" s="1"/>
  <c r="D106" i="19" s="1"/>
  <c r="C285" i="8"/>
  <c r="C48" i="3"/>
  <c r="M22" i="5"/>
  <c r="F15" i="17" l="1"/>
  <c r="H11" i="12"/>
  <c r="H26" i="5"/>
  <c r="G15" i="16" s="1"/>
  <c r="C15" i="16" s="1"/>
  <c r="B15" i="17" l="1"/>
  <c r="F32" i="17"/>
  <c r="B34" i="19"/>
  <c r="D103" i="19" s="1"/>
  <c r="B13" i="19"/>
  <c r="D22" i="12"/>
  <c r="C22" i="3"/>
  <c r="B32" i="17" l="1"/>
  <c r="M11" i="5"/>
  <c r="H28" i="5" s="1"/>
  <c r="G14" i="16" s="1"/>
  <c r="C14" i="16" s="1"/>
  <c r="B12" i="19" l="1"/>
  <c r="D19" i="12"/>
  <c r="C20" i="3"/>
  <c r="C3" i="3" l="1"/>
  <c r="D11" i="12" l="1"/>
  <c r="D12" i="12"/>
  <c r="D13" i="12"/>
  <c r="E10" i="12" l="1"/>
  <c r="C15" i="3" l="1"/>
  <c r="H35" i="10"/>
  <c r="H32" i="10"/>
  <c r="D6" i="12"/>
  <c r="H13" i="12"/>
  <c r="H19" i="12"/>
  <c r="H20" i="12"/>
  <c r="H21" i="12"/>
  <c r="H4" i="12"/>
  <c r="H17" i="12"/>
  <c r="H18" i="12"/>
  <c r="H22" i="12" l="1"/>
  <c r="H14" i="12"/>
  <c r="H16" i="12"/>
  <c r="H12" i="12"/>
  <c r="H15" i="12"/>
  <c r="H37" i="12" l="1"/>
  <c r="C42" i="3"/>
  <c r="C39" i="3"/>
  <c r="C46" i="3"/>
  <c r="C57" i="3"/>
  <c r="C28" i="3"/>
  <c r="C29" i="3"/>
  <c r="C27" i="3"/>
  <c r="C51" i="3" l="1"/>
  <c r="C49" i="3"/>
  <c r="C40" i="3"/>
  <c r="C45" i="3"/>
  <c r="C31" i="3"/>
  <c r="C41" i="3"/>
  <c r="C53" i="3"/>
  <c r="C30" i="3"/>
  <c r="C26" i="3"/>
  <c r="D26" i="3" l="1"/>
  <c r="F566" i="7" l="1"/>
  <c r="C9" i="3" s="1"/>
  <c r="D5" i="12" l="1"/>
  <c r="C566" i="7" l="1"/>
  <c r="C568" i="7" s="1"/>
  <c r="D4" i="3" s="1"/>
  <c r="C5" i="3" l="1"/>
  <c r="C7" i="3"/>
  <c r="D7" i="12" l="1"/>
  <c r="E5" i="12" s="1"/>
  <c r="H11" i="5" l="1"/>
  <c r="H25" i="5"/>
  <c r="G13" i="16" s="1"/>
  <c r="C13" i="16" l="1"/>
  <c r="H27" i="5"/>
  <c r="G17" i="16"/>
  <c r="B11" i="19"/>
  <c r="C23" i="3"/>
  <c r="D24" i="12"/>
  <c r="D21" i="12"/>
  <c r="C19" i="3"/>
  <c r="F8" i="17" l="1"/>
  <c r="C17" i="16"/>
  <c r="E19" i="12"/>
  <c r="D30" i="12"/>
  <c r="D45" i="12" s="1"/>
  <c r="H41" i="12" s="1"/>
  <c r="H30" i="5"/>
  <c r="B8" i="17" l="1"/>
  <c r="F10" i="17"/>
  <c r="F13" i="17" s="1"/>
  <c r="F34" i="17" s="1"/>
  <c r="B15" i="19"/>
  <c r="B106" i="19" s="1"/>
  <c r="B10" i="17"/>
  <c r="D13" i="3"/>
  <c r="C58" i="3" s="1"/>
  <c r="C62" i="3" s="1"/>
  <c r="C35" i="18" l="1"/>
  <c r="C62" i="18" s="1"/>
  <c r="B13" i="17"/>
  <c r="D11" i="19"/>
  <c r="B96" i="19"/>
  <c r="D96" i="19" l="1"/>
  <c r="B34" i="17" l="1"/>
  <c r="F41" i="17"/>
  <c r="B41" i="17"/>
  <c r="F53" i="18"/>
  <c r="F62" i="18" l="1"/>
  <c r="F63" i="18" s="1"/>
  <c r="C25" i="16" l="1"/>
  <c r="E101" i="19"/>
</calcChain>
</file>

<file path=xl/sharedStrings.xml><?xml version="1.0" encoding="utf-8"?>
<sst xmlns="http://schemas.openxmlformats.org/spreadsheetml/2006/main" count="3945" uniqueCount="1559">
  <si>
    <t xml:space="preserve"> BILL </t>
  </si>
  <si>
    <t>OOD</t>
  </si>
  <si>
    <t>Kuitansi</t>
  </si>
  <si>
    <t>KK Biaya</t>
  </si>
  <si>
    <t>No</t>
  </si>
  <si>
    <t>Uraian</t>
  </si>
  <si>
    <t>Rp</t>
  </si>
  <si>
    <t>Total</t>
  </si>
  <si>
    <t>1</t>
  </si>
  <si>
    <t>2</t>
  </si>
  <si>
    <t>Mutasi</t>
  </si>
  <si>
    <t>BCA</t>
  </si>
  <si>
    <t>Bu Wati</t>
  </si>
  <si>
    <t>Lain-lain</t>
  </si>
  <si>
    <t>3</t>
  </si>
  <si>
    <t>Pendapatan</t>
  </si>
  <si>
    <t>Pendapatan Invoice via FO</t>
  </si>
  <si>
    <t>Pendapatan Bill FO</t>
  </si>
  <si>
    <t>Pendapatan Renang</t>
  </si>
  <si>
    <t>Pendapatan Toko</t>
  </si>
  <si>
    <t>Pendapatan Resto</t>
  </si>
  <si>
    <t>Pendapatan Laundry</t>
  </si>
  <si>
    <t>Pendapatan Lain-lain</t>
  </si>
  <si>
    <t>4</t>
  </si>
  <si>
    <t>Pengeluaran</t>
  </si>
  <si>
    <t>SDM</t>
  </si>
  <si>
    <t>FnB</t>
  </si>
  <si>
    <t>HK</t>
  </si>
  <si>
    <t>Engineering</t>
  </si>
  <si>
    <t>Operasional</t>
  </si>
  <si>
    <t>Berlangganan</t>
  </si>
  <si>
    <t>Komisi &amp; Bi. Langsung</t>
  </si>
  <si>
    <t>ATK</t>
  </si>
  <si>
    <t>Mobil</t>
  </si>
  <si>
    <t>Marketing</t>
  </si>
  <si>
    <t>Toko</t>
  </si>
  <si>
    <t>Resto</t>
  </si>
  <si>
    <t>Saldo Akhir di FO</t>
  </si>
  <si>
    <t>Tanggal</t>
  </si>
  <si>
    <t>Keterangan</t>
  </si>
  <si>
    <t xml:space="preserve"> Lain-lain</t>
  </si>
  <si>
    <t>Renang</t>
  </si>
  <si>
    <t>Laundry</t>
  </si>
  <si>
    <t>Saldo</t>
  </si>
  <si>
    <t>SALDO AWAL</t>
  </si>
  <si>
    <t>No.</t>
  </si>
  <si>
    <t>Check-in</t>
  </si>
  <si>
    <t>Check-out</t>
  </si>
  <si>
    <t>Rate</t>
  </si>
  <si>
    <t>Tagihan</t>
  </si>
  <si>
    <t>FO</t>
  </si>
  <si>
    <t>TRAVELOKA</t>
  </si>
  <si>
    <t>tiket.com</t>
  </si>
  <si>
    <t>DP</t>
  </si>
  <si>
    <t>NO</t>
  </si>
  <si>
    <t>No. Reservasi</t>
  </si>
  <si>
    <t>Tipe</t>
  </si>
  <si>
    <t xml:space="preserve">Invoice </t>
  </si>
  <si>
    <t>MASUK</t>
  </si>
  <si>
    <t>BILL</t>
  </si>
  <si>
    <t>INV</t>
  </si>
  <si>
    <t>KUITANSI</t>
  </si>
  <si>
    <t xml:space="preserve">No. </t>
  </si>
  <si>
    <t>Kas Masuk</t>
  </si>
  <si>
    <t>Kas Keluar</t>
  </si>
  <si>
    <t>KET.</t>
  </si>
  <si>
    <t>Pendapatan Tamu Grup</t>
  </si>
  <si>
    <t>DP Tamu</t>
  </si>
  <si>
    <t>Pendapatan Tamu WIG</t>
  </si>
  <si>
    <t>Pendapatan WIG</t>
  </si>
  <si>
    <t>Pendapatan OTA</t>
  </si>
  <si>
    <t>Pendapatan OOD</t>
  </si>
  <si>
    <t xml:space="preserve"> Nama tamu </t>
  </si>
  <si>
    <t xml:space="preserve"> Tagihan </t>
  </si>
  <si>
    <t xml:space="preserve"> Pembayaran </t>
  </si>
  <si>
    <t xml:space="preserve"> SP </t>
  </si>
  <si>
    <t xml:space="preserve"> Keterangan </t>
  </si>
  <si>
    <t xml:space="preserve"> FO </t>
  </si>
  <si>
    <t xml:space="preserve"> BCA </t>
  </si>
  <si>
    <t>Nama Tamu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</si>
  <si>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</si>
  <si>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</si>
  <si>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</si>
  <si>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</si>
  <si>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</si>
  <si>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</si>
  <si>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</si>
  <si>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</si>
  <si>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</si>
  <si>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</si>
  <si>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</si>
  <si>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</si>
  <si>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</si>
  <si>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</si>
  <si>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</si>
  <si>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</si>
  <si>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</t>
  </si>
  <si>
    <t>21</t>
  </si>
  <si>
    <t>22</t>
  </si>
  <si>
    <t>23</t>
  </si>
  <si>
    <t>24</t>
  </si>
  <si>
    <t>Traveloka</t>
  </si>
  <si>
    <t>Tiket.com</t>
  </si>
  <si>
    <t>TOTAL PENDAPATAN</t>
  </si>
  <si>
    <t>TOTAL BIAYA</t>
  </si>
  <si>
    <t>Komisi &amp; Bi Langsung</t>
  </si>
  <si>
    <t>25</t>
  </si>
  <si>
    <t>26</t>
  </si>
  <si>
    <t>27</t>
  </si>
  <si>
    <t>28</t>
  </si>
  <si>
    <t>DP (BILL)</t>
  </si>
  <si>
    <t>NOTE</t>
  </si>
  <si>
    <t>Pemb BCA</t>
  </si>
  <si>
    <t>Pelunasan</t>
  </si>
  <si>
    <t>WIG</t>
  </si>
  <si>
    <t>TIKET.COM</t>
  </si>
  <si>
    <t>Fee</t>
  </si>
  <si>
    <t>SALES</t>
  </si>
  <si>
    <t>BPRS</t>
  </si>
  <si>
    <t>Pos-Pos</t>
  </si>
  <si>
    <t>Nominal</t>
  </si>
  <si>
    <t>Listrik</t>
  </si>
  <si>
    <t>Wifi</t>
  </si>
  <si>
    <t>TV</t>
  </si>
  <si>
    <t>DP via FO</t>
  </si>
  <si>
    <t>DP via BCA</t>
  </si>
  <si>
    <t>Storan Asri Graha</t>
  </si>
  <si>
    <t>LISTRIK</t>
  </si>
  <si>
    <t>WIFI</t>
  </si>
  <si>
    <t>TELPON</t>
  </si>
  <si>
    <t>KOMISI &amp; LANGSUNG</t>
  </si>
  <si>
    <t>MOBIL</t>
  </si>
  <si>
    <t>Telpon</t>
  </si>
  <si>
    <t>Storan Asri</t>
  </si>
  <si>
    <t>MUTASI FO + MUTASI TOKO</t>
  </si>
  <si>
    <t>DP Tamu 2</t>
  </si>
  <si>
    <t>LABA PER TANGGAL</t>
  </si>
  <si>
    <t>Biaya Biaya Pengeluaran</t>
  </si>
  <si>
    <t>Qty</t>
  </si>
  <si>
    <t>LABA RUGI BULANAN</t>
  </si>
  <si>
    <t>LAUNDRY</t>
  </si>
  <si>
    <t>TOKO</t>
  </si>
  <si>
    <t>RESTO</t>
  </si>
  <si>
    <t>DP Tamu 1</t>
  </si>
  <si>
    <t xml:space="preserve"> DP Tamu 3</t>
  </si>
  <si>
    <t>FO + BCA + DP1 + DP2 + DP3</t>
  </si>
  <si>
    <t>DP 1 + DP 2 + DP 3</t>
  </si>
  <si>
    <t>Invoice FO</t>
  </si>
  <si>
    <t>29</t>
  </si>
  <si>
    <t>Tanggal Masuk Invoice</t>
  </si>
  <si>
    <t>Kasbon Karyawan SGH</t>
  </si>
  <si>
    <t>Renovasi SGH</t>
  </si>
  <si>
    <t>Kasbon ASRI</t>
  </si>
  <si>
    <t>Renovasi ASRI</t>
  </si>
  <si>
    <t>FO + DP + BCA</t>
  </si>
  <si>
    <t>TGL</t>
  </si>
  <si>
    <t>LABA RUGI - RENOVASI SGH- KASBON ASRI - RENOVASI ASRI</t>
  </si>
  <si>
    <t>Dp group an. Bpk winaryo ( 03459) CI 7-10 SEPTEMBER 2023 (ROMBONGAN EDI/WINDARTO)</t>
  </si>
  <si>
    <t>RENANG</t>
  </si>
  <si>
    <t>LAIN - LAIN</t>
  </si>
  <si>
    <t>Kuitansi Setoran Asri Graha</t>
  </si>
  <si>
    <t>Kuitansi DP Via FO</t>
  </si>
  <si>
    <t>Kuitansi Keu Masuk</t>
  </si>
  <si>
    <t>KASBON ASRI GRAHA</t>
  </si>
  <si>
    <t>Type</t>
  </si>
  <si>
    <t>DP Group a/n SMK Walisongo Jakarta/Kemuning Tour (03689)BCA CI 10-12 DESEMBER 2023 / TF LITA SUPRIDA</t>
  </si>
  <si>
    <t>DP Group a/n Elang Tour Cirebon (03735)BCA CI 15-16 DESEMBER 2023 / TF MAULANA HELMI</t>
  </si>
  <si>
    <t>Invoice</t>
  </si>
  <si>
    <t xml:space="preserve"> MUTASI</t>
  </si>
  <si>
    <t>BNI EDC</t>
  </si>
  <si>
    <t>Pemb BNI</t>
  </si>
  <si>
    <t>BNI</t>
  </si>
  <si>
    <t>DP Kamar Group a/n Gwynfor TNT Jombang (03760) BCA CI 23-24 DESEMBER 2023 / TF PITOYO YOGA</t>
  </si>
  <si>
    <t>PELUNASAN</t>
  </si>
  <si>
    <t>Dp group an. Duta ismaya tnt ( 03777) bca CI 12-13 DESEMBER 2023 / TF IIS ISMAYATI</t>
  </si>
  <si>
    <t>Dp Group an. Oke Tnt Cirebon ( 03784) bca CI 25-26 DESEMBER 2023 / TF KHOMSYAH</t>
  </si>
  <si>
    <t>DP Kamar Group a/n Bp. Reno (03795) BCA CI 29-30 SEPTEMBER 2023 / TF RENO SETIADI</t>
  </si>
  <si>
    <t>DP Group a/n Four Bee Tour (03820)BCA CI 22-23 DESEMBER 2023 / TF INDRA FEBRIANTO</t>
  </si>
  <si>
    <t>NO. KUITANSI</t>
  </si>
  <si>
    <t>Dp Group an. Jas Kurnia Tnt ( 03842) bca CI 23-24 DESEMBER 2023 / TF LIA KAMILIAWATI AM</t>
  </si>
  <si>
    <t>Dp Group an. Asia Holiday ( 03843) bca CI 7-8 DESEMBER 2023 / TF RATNA AYUNINGRUM</t>
  </si>
  <si>
    <t xml:space="preserve">DP Kamar Group a/n Ibu Iim/ MTS 1 Tasikmalaya (03891) CI 14-15 DESEMBER 2023 </t>
  </si>
  <si>
    <t xml:space="preserve">DP Kedua Group a/n GWYNFOR TnT (03896) CI 13-14 DESEMBER 2023 </t>
  </si>
  <si>
    <t>DP group an.Smk arif rahman hakim/Bp udin (03913) CI 3-5 DESEMBER 2023</t>
  </si>
  <si>
    <t>Dp group an.  Al mukhlisin/Bapak yusuf (03914) via bca CI 27-29 DESEMBER 2023 / TF LILIS RATNA DIANA</t>
  </si>
  <si>
    <t>Dp Group an. Cakrawala Holiday ( 03967) bca CI 31 DES - 1 JANUARI 2024 / TF FIRMAN CHISNAGARA</t>
  </si>
  <si>
    <t>Dp Group an. Djoko Kendil ( 03968) CI 9-10 DESEMBER 2023</t>
  </si>
  <si>
    <t>Dp Group an. Ibu Layang ( 03969)bca CI 23-25 DESEMBER 2023 / TF LAYUNG</t>
  </si>
  <si>
    <t>Dp Group an. Sukaemi ( 03974) bca 2-3 DESEMBER 2023 / TF SUKAEMI</t>
  </si>
  <si>
    <t>DP group an.SMP N 2 Belik/slamet ruslani (03980) BCA CI 9-10 DESEMBER 2023 / TF SLAMET RUSLANI</t>
  </si>
  <si>
    <t>BCA GIRO</t>
  </si>
  <si>
    <t>DP group an.Times Travel Banten (03994) BCA CI 16-18 DESEMBER 2023 / TF MIFTAHUN NAJIH</t>
  </si>
  <si>
    <t>Dp group an. zea tnt ( 04002) bca CI 18-19 DESEMBER 2023 / TF FIRMANSTAH</t>
  </si>
  <si>
    <t>Dp Group an. Mts. Hidayatul (04015) bca CI 6-7 DESEMBER 2023 / TF MOH. SYAIFUL</t>
  </si>
  <si>
    <t>Dp Group an. Mts Annur (04020) bca CI 2-3 DESEMBER 2023 / TF NENI ROTIANI</t>
  </si>
  <si>
    <t>DP GO an.Wijaya kusuma via BCA (04025) CI 24-25 DESEMBER 2023 / TF KUSUMAH</t>
  </si>
  <si>
    <t>Dp Group an. Yopi tnt ( 04029) bca CI 24-25 DESEMBER 2023 / TF YOPI SLAMET</t>
  </si>
  <si>
    <t>DP group an. AL mubarok TNT (04037) CI 20-21 DESEMBER 2023</t>
  </si>
  <si>
    <t>DP Group a/n Dinasty Jawi Tour (04046)BCA CI 31-1 JANUARI 2023 / TF FERY SANDRA</t>
  </si>
  <si>
    <t>Dp group an. Mts walisongo (04060) bca CI 14-15 DESEMBER 2023 / TF TRANUMI SUMBULANTIN</t>
  </si>
  <si>
    <t>CSR</t>
  </si>
  <si>
    <t>DP Group a/n Gemilang Tour Travel (04075)BCA CI 19-21 DESEMBER 2023 / TF SUNAR WIBOWO</t>
  </si>
  <si>
    <t>Dp Group an. Ponpes Al-Rifai Malang ( 04087) bca CI 19-20 DESEMBER 2023 / TF TITI ISWARTI</t>
  </si>
  <si>
    <t>Dp Group an. Jogja Trans Holiday ( 04091) bca CI 4-5 MEI 2024 / TF IKA NOVIANTI</t>
  </si>
  <si>
    <t>DP Group a/n Agra Tour (04095)BCA CI 29-30 DESEMBER 2023 / TF ADITIA DESSY</t>
  </si>
  <si>
    <t>DP group an.Bapak Teguh Blue Star ( 04045) via BCA CI 1-2 DESEMBER 2023 / TF IDA NURMAIDAH</t>
  </si>
  <si>
    <t>TOMY</t>
  </si>
  <si>
    <t>SDM (Casual+ Gaji)</t>
  </si>
  <si>
    <t>Dp MEETING an. IWAPI ( 04109) BCA CI 1 DESEMBER 2023 / TF IDHA TRI ASTUTI</t>
  </si>
  <si>
    <t>DP Room a/n Hadi Tour Travel (04114) CI 23-25 DESEMBER 2023</t>
  </si>
  <si>
    <t>Dp Group an. pt .colombus ( 04120) CI 6 DESEMBER 2023</t>
  </si>
  <si>
    <t>DP Group a/n Araka Trans (04132) CI 21-23 DESEMBER 2023</t>
  </si>
  <si>
    <t xml:space="preserve">DP Group a/n Asia Holiday (04135)BCA 01/12/2023 (04135) CI 7-8 DESEMBER 2023 / TF RATNA </t>
  </si>
  <si>
    <t>Dp group a.n Jaya Wiyata Tour (04141)via BCA CI 20-21 APRIL 2023 / TF ROSYID ALRIZAL</t>
  </si>
  <si>
    <t>DP GO Four Bee Tour (04140)via BCA CI 22-23 DESEMBER 2023 / TF INDRA FEBRIANTO</t>
  </si>
  <si>
    <t>Dp Meeting an. PRA Pandeyan ( 04145) CI 9 DESEMBER 2023</t>
  </si>
  <si>
    <t>PROJEK KANDANG</t>
  </si>
  <si>
    <t>Projek Kandang</t>
  </si>
  <si>
    <t>Renovasi MUSHOLAH</t>
  </si>
  <si>
    <t>Renovasi Musholah</t>
  </si>
  <si>
    <t>Project Kandang</t>
  </si>
  <si>
    <t>Dp Group an. Ponpes Al-Hidayah (04163) BCA CI 7-8 MEI 2024 / TF MUHAMMAD FAHMI</t>
  </si>
  <si>
    <t>Dp Group an. ZIA TnT ( 04165) BCA CI 26-27 DESEMBER 2023 / TF IYAN ROBAYANI</t>
  </si>
  <si>
    <t>Dp Group an. Aulia jaya Kusuma ( 04167) BCA CI 7-9 MEI 2024 / TF AULIA JAYA KUSUMA</t>
  </si>
  <si>
    <t>DP Group a/n Agra Tour Travel (04176)BCA CI 29-30 DESEMBER 2023 / TF ADITYA DESSY</t>
  </si>
  <si>
    <t>DP 2 Group a.n Elang Tour Travel (04180) BCA CI 15-16 DESEMBER 2023 / TF MAULANA HELMI</t>
  </si>
  <si>
    <t>DP group a.n Bapak Cecep (04181) BCA CI 27-29 MEI 2024 / TF MUHAMMAD ZULKIFLI</t>
  </si>
  <si>
    <t>DP Meeting Room a/n Ibu Heriyanti (04189)BCA CI 23 DESEMBER 2023 / TF HERIYANTI</t>
  </si>
  <si>
    <t>DP Group a/n SMP Al Ijtihad (04207) CI 5-7 MEI 2024</t>
  </si>
  <si>
    <t>Dp Lunch Transit ( 04222) bca CI 16 DESEMBER 2023 / TF ICHYA ULUMUDDIN</t>
  </si>
  <si>
    <t>Dp Group an. Sobat Wisata ( 04230) bca CI 26-27 DESEMBER 2023 / TF CAHYA GUMILAR</t>
  </si>
  <si>
    <t xml:space="preserve">DP Group a/n HDK Tour Travel (04252) CI 26-27 DESEMBER 2023 </t>
  </si>
  <si>
    <t>TAB WAJIB</t>
  </si>
  <si>
    <t>DP JANUARI 2024 via FO</t>
  </si>
  <si>
    <t>DP JANUARI 2024 via BCA</t>
  </si>
  <si>
    <t>BPJS Kesehatan</t>
  </si>
  <si>
    <t>BPJS Ketenagakerjaan</t>
  </si>
  <si>
    <t>Retribusi Sampah</t>
  </si>
  <si>
    <t>Retribusi Limbah</t>
  </si>
  <si>
    <t>PAJAK Tunggakan</t>
  </si>
  <si>
    <t>PAJAK Pusat DJP</t>
  </si>
  <si>
    <t>PAJAK Daerah Zeepos</t>
  </si>
  <si>
    <t>PAJAK Air &amp; Tanah</t>
  </si>
  <si>
    <t>DP room DLX R.206 a.n Reni diyah safitri (04265) CI 30-31 DESEMBER 2023 / TF DWI NUR KHAFIFAH</t>
  </si>
  <si>
    <t>BPR M</t>
  </si>
  <si>
    <t>Dp 2 Group an. Cakrawala ( 04296) bca CI 31-1 JANUARI 2024 / TF NURUL HUDA</t>
  </si>
  <si>
    <t>Dp Group an. Ziyah ( 04313) bca CI 13-14 APRIL 2024 / TF NURUL FAUZIAH</t>
  </si>
  <si>
    <t xml:space="preserve"> </t>
  </si>
  <si>
    <t>BERLANGGANAN</t>
  </si>
  <si>
    <t>RENOVASI SGH</t>
  </si>
  <si>
    <t>Tabungan Umroh</t>
  </si>
  <si>
    <t>Tabungan BAT</t>
  </si>
  <si>
    <t>Tabungan THR</t>
  </si>
  <si>
    <t>Tabungan PBB</t>
  </si>
  <si>
    <t>NIKE</t>
  </si>
  <si>
    <t>HERY</t>
  </si>
  <si>
    <t>DP Group a/n Duta Wisata (04366)BCA CI 11-13 MEI 2024/ TF ARNALDO HENDRIX</t>
  </si>
  <si>
    <t>DP Group a/n SMP N Pabuaran (04365) BCA CI 15-16 MEI 2024 / TF SUMARNI</t>
  </si>
  <si>
    <t>Dp Groupan. bpk. wegisnto ( 04376) bca CI 13-14 APRIL 2024 / TF WEGIANTO</t>
  </si>
  <si>
    <t>ANGGER</t>
  </si>
  <si>
    <t>DP group a.n Ardiansyah TNT (04385) via BCA CI 01-02 JUNI 2024 / TF INTAN PERMATASARI</t>
  </si>
  <si>
    <t>Dp Group an. Ponpes nurul furqon ( 04389) bca CI 21-2223 APRIL 2024 / TF YAYASAN NURUL FURQ</t>
  </si>
  <si>
    <t>DP Group a/n Bapak Iyos (04392)CI 16-17 MEI 2024</t>
  </si>
  <si>
    <t>DP Group a/n Al Fatih Holiday (04422) CI 14-15 APRIL 2024</t>
  </si>
  <si>
    <t>DP Group a/n SD N 3 Bungu (04423)BCA CI 10-11 MEI 2024 / TF YUSWANDANI</t>
  </si>
  <si>
    <t>DP group a.n Bapak yudi musafir tour travel (04424) BCA CI 16-17 FEBRUARI 2024 / TF AN YUDI PRAYITNO</t>
  </si>
  <si>
    <t>DP Group a/n Enha Travel Sidoarjo (04421)BCA CI 19-20 MEI 2024 / TF ABDUL RAHMAN</t>
  </si>
  <si>
    <t>Biaya-Biaya Pendapatan</t>
  </si>
  <si>
    <t>Dp group a.n Muls tour travel (04431) via BCA CI 23-25 MEI 2024/TF ADI MULYADI P</t>
  </si>
  <si>
    <t>BUTIK</t>
  </si>
  <si>
    <t>Toko via BCA</t>
  </si>
  <si>
    <t>Potongan Bunga Bank</t>
  </si>
  <si>
    <t>Mutasi ke FO</t>
  </si>
  <si>
    <t>DP Awal Buku 2024</t>
  </si>
  <si>
    <t>DP Juni 2023 via FO</t>
  </si>
  <si>
    <t>DP Juni 2023 via BCA</t>
  </si>
  <si>
    <t>SITI NUR ZAMANIAH</t>
  </si>
  <si>
    <t>DP Agustus 2023 via BCA</t>
  </si>
  <si>
    <t>DP September 2023 via BCA</t>
  </si>
  <si>
    <t>Dp Group an. Dodi duta prima wiata ( 03768) bca CI 18-20 DESEMBER 2023 / TF DODI DUTA PRIMA</t>
  </si>
  <si>
    <t>Dp Group an. Bpk Edi Putra Tnt ( 03863) bca CI 5-6 DESEMBER 2023 / TF EDI WINARTO</t>
  </si>
  <si>
    <t>DP Oktober 2023 via FO</t>
  </si>
  <si>
    <t>DP Oktober 2023 via BCA</t>
  </si>
  <si>
    <t>DP November 2023 via FO</t>
  </si>
  <si>
    <t>DP November 2023 via BCA</t>
  </si>
  <si>
    <t>DP Desember 2023 via FO</t>
  </si>
  <si>
    <t>DP Desember 2023 via BCA</t>
  </si>
  <si>
    <t>DP Yang Masih Tercatat di Dalam Buku / NERACA 31 Desember 2023</t>
  </si>
  <si>
    <t>DP 2024</t>
  </si>
  <si>
    <t>KET</t>
  </si>
  <si>
    <t>SALDO</t>
  </si>
  <si>
    <t>DP Group a/n Bp Anom (04438)BCA CI 07-08 JUNI 2024/ TF ANOM SUKAMTO</t>
  </si>
  <si>
    <t>Dp group an. AORTA TOUR TRAVEL ( 04451) bca CI 26-27 APRIL 2024 / TF MUH ARIF RIFA</t>
  </si>
  <si>
    <t>SUB TOTAL</t>
  </si>
  <si>
    <t>Kas Keu</t>
  </si>
  <si>
    <t>Kas Keu BILL</t>
  </si>
  <si>
    <t>Kas Keu KW</t>
  </si>
  <si>
    <t>Pendapatan OTA Payment BCA</t>
  </si>
  <si>
    <t>Tiket.Com</t>
  </si>
  <si>
    <t>OOD Renang</t>
  </si>
  <si>
    <t>OOD Toko</t>
  </si>
  <si>
    <t>OOD Laundry</t>
  </si>
  <si>
    <t>OOD Resto</t>
  </si>
  <si>
    <t>OOD Lainnya</t>
  </si>
  <si>
    <t>BPRS DH</t>
  </si>
  <si>
    <t>BANK JOGJA</t>
  </si>
  <si>
    <t>TOTAL Pendapatan</t>
  </si>
  <si>
    <t>Deposit Tamu</t>
  </si>
  <si>
    <t>Biaya Pajak Bumi Bangunan</t>
  </si>
  <si>
    <t>Bank Jogja</t>
  </si>
  <si>
    <t>Biaya Komisi &amp; Langsung</t>
  </si>
  <si>
    <t>Biaya Tunggakan Pajak</t>
  </si>
  <si>
    <t>Biaya Pajak Pusat DJP Hotel</t>
  </si>
  <si>
    <t>Biaya Pajak Daerah Zeepos</t>
  </si>
  <si>
    <t>Biaya Pajak Air &amp; Tanah</t>
  </si>
  <si>
    <t>Biaya Retribusi Air Limbah</t>
  </si>
  <si>
    <t>Biaya Retribusi Sampah</t>
  </si>
  <si>
    <t>Biaya Gaji via BCA</t>
  </si>
  <si>
    <t>Biaya Gaji BCA Payroll</t>
  </si>
  <si>
    <t>Biaya Gaji Pot Kasbon via BCA Payroll</t>
  </si>
  <si>
    <t>Kasbon karyawan</t>
  </si>
  <si>
    <t>Biaya Gaji Casual Cash</t>
  </si>
  <si>
    <t>SDM Gaji Bulan InI</t>
  </si>
  <si>
    <t>Kasbon Karyawan via FO</t>
  </si>
  <si>
    <t>Payment Tab Wajib Karyawan Resign</t>
  </si>
  <si>
    <t>Payment CSR / Dana Cad Khusus</t>
  </si>
  <si>
    <t>Biaya Operasional</t>
  </si>
  <si>
    <t>Biaya FnB</t>
  </si>
  <si>
    <t>Biaya HK</t>
  </si>
  <si>
    <t>Biaya Engineering</t>
  </si>
  <si>
    <t>Biaya Marketing</t>
  </si>
  <si>
    <t>Biaya Listrik</t>
  </si>
  <si>
    <t>Biaya Telepon</t>
  </si>
  <si>
    <t>Biaya WIFI</t>
  </si>
  <si>
    <t>Biaya BPJS Kesehatan</t>
  </si>
  <si>
    <t>Biaya BPJS Ketenagakerjaan</t>
  </si>
  <si>
    <t>Biaya Mobil</t>
  </si>
  <si>
    <t>Biaya ATK</t>
  </si>
  <si>
    <t>Biaya OX Parabola</t>
  </si>
  <si>
    <t>Biaya Toko GSK</t>
  </si>
  <si>
    <t>Piutang Renovasi Satya Graha</t>
  </si>
  <si>
    <t>Piutang Renovasi Musholla</t>
  </si>
  <si>
    <t xml:space="preserve">Mutasi Dari Kas Keuangan Ke </t>
  </si>
  <si>
    <t>Biaya Gaji Asri Graha BCA Payroll</t>
  </si>
  <si>
    <t>Mutasi BCA ke GIRO</t>
  </si>
  <si>
    <t>Mutasi BCA ke BPR JOGJA</t>
  </si>
  <si>
    <t>Mutasi BCA ke BPR MADINAH</t>
  </si>
  <si>
    <t>Mutasi BCA ke BRI Kandang</t>
  </si>
  <si>
    <t>BRI Kandang</t>
  </si>
  <si>
    <t>Mutasi BCA ke Investasi Kandang</t>
  </si>
  <si>
    <t>Piut P Maryoto</t>
  </si>
  <si>
    <t>Biaya OPR via BCA</t>
  </si>
  <si>
    <t>BPRS ke Bank Jogja</t>
  </si>
  <si>
    <t>Payment Piutang P Maryoto</t>
  </si>
  <si>
    <t>Deposito BPRS M</t>
  </si>
  <si>
    <t>Deposito BPRS DH</t>
  </si>
  <si>
    <t>ASRI GRAHA Hotel</t>
  </si>
  <si>
    <t>Setoran Asri Graha</t>
  </si>
  <si>
    <t>Kasbon Asri Graha</t>
  </si>
  <si>
    <t>Piutang Renovasi Asri Graha</t>
  </si>
  <si>
    <t xml:space="preserve">BCA </t>
  </si>
  <si>
    <t>Modal Kandang Samas</t>
  </si>
  <si>
    <t xml:space="preserve">Deposito </t>
  </si>
  <si>
    <t>JAN</t>
  </si>
  <si>
    <t>Saldo Awal</t>
  </si>
  <si>
    <t>Invoice via Kas Keu</t>
  </si>
  <si>
    <t>BILL via Kas Keu</t>
  </si>
  <si>
    <t xml:space="preserve">OOD </t>
  </si>
  <si>
    <t>Mutasi BCA ke FO</t>
  </si>
  <si>
    <t>Saldo Akhir</t>
  </si>
  <si>
    <t>Bunga Potong Pajak Dan Admin</t>
  </si>
  <si>
    <t>Biaya Resto</t>
  </si>
  <si>
    <t>Pendapatan OOD via BCA</t>
  </si>
  <si>
    <t>OOD Toko BCA</t>
  </si>
  <si>
    <t>Laba Rugi 2024</t>
  </si>
  <si>
    <t>Pendapatan bunga pot admin</t>
  </si>
  <si>
    <t>GROSS REVENUE</t>
  </si>
  <si>
    <t>Komisi dan Biaya Langsung</t>
  </si>
  <si>
    <t>Biaya Pajak dan Retribusi</t>
  </si>
  <si>
    <t>NETT REVENUE</t>
  </si>
  <si>
    <t>Biaya Gaji Karyawan</t>
  </si>
  <si>
    <t>Biaya Gaji Dana THR</t>
  </si>
  <si>
    <t>Biaya Gaji Tab Wajib</t>
  </si>
  <si>
    <t>Biaya Gaji Tab Umroh</t>
  </si>
  <si>
    <t>Biaya Gaji Bonus Akhir Tahun</t>
  </si>
  <si>
    <t>LABA RUGI</t>
  </si>
  <si>
    <t>AKTIVA</t>
  </si>
  <si>
    <t>Kas dan Bank</t>
  </si>
  <si>
    <t>Kas Keuangan</t>
  </si>
  <si>
    <t>Deposit Tamu Grup</t>
  </si>
  <si>
    <t>Titipan Kas ASRI Graha &amp; JBS</t>
  </si>
  <si>
    <t>BCA Giro</t>
  </si>
  <si>
    <t>Hutang ke P Maryoto Kandang S</t>
  </si>
  <si>
    <t>Tab PBB Bank Jogja</t>
  </si>
  <si>
    <t>Dana Cadangan Umum</t>
  </si>
  <si>
    <t>Dana Cadangan PBB</t>
  </si>
  <si>
    <t>BPD</t>
  </si>
  <si>
    <t>Dana BAT Kary &amp; Sales</t>
  </si>
  <si>
    <t>BNI Baru</t>
  </si>
  <si>
    <t>Dana Tabungan Wajib</t>
  </si>
  <si>
    <t>EDC BNI</t>
  </si>
  <si>
    <t>Dana THR</t>
  </si>
  <si>
    <t>EDC Mandiri</t>
  </si>
  <si>
    <t>Dana ZIS HSG</t>
  </si>
  <si>
    <t>EDC BRI</t>
  </si>
  <si>
    <t>Dana Sosial</t>
  </si>
  <si>
    <t>BCA Baru</t>
  </si>
  <si>
    <t>Dana Loss &amp; Break</t>
  </si>
  <si>
    <t>Kas Bu Wati</t>
  </si>
  <si>
    <t>Dana Tabungan Umroh</t>
  </si>
  <si>
    <t>Kasbon Karyawan</t>
  </si>
  <si>
    <t>Modal Properti Awal Bu Umar</t>
  </si>
  <si>
    <t>Deposito</t>
  </si>
  <si>
    <t>Modal Dana Proyek Bu Herlina</t>
  </si>
  <si>
    <t>Piutang Renovasi SGH 2023</t>
  </si>
  <si>
    <t>Modal Reinvestasi 2015</t>
  </si>
  <si>
    <t>Piutang Renovasi ASRI Graha</t>
  </si>
  <si>
    <t>Piutang Dapen &amp; Tab Wajib</t>
  </si>
  <si>
    <t>Modal Toko</t>
  </si>
  <si>
    <t>Stok Gudang</t>
  </si>
  <si>
    <t>Tanah, Bangunan &amp; Investasi</t>
  </si>
  <si>
    <t>Laba Ditahan</t>
  </si>
  <si>
    <t>Laba 2023</t>
  </si>
  <si>
    <t>Investasi Kandang Samas</t>
  </si>
  <si>
    <t>TOTAL AKTIVA</t>
  </si>
  <si>
    <t>TOTAL PASIVA</t>
  </si>
  <si>
    <t>NERACA 31 Desember 2023</t>
  </si>
  <si>
    <t>Laba Berjalan 2024</t>
  </si>
  <si>
    <t>BCA GIRO 2</t>
  </si>
  <si>
    <t>BCA GIRO 2 (CV)</t>
  </si>
  <si>
    <t>BCA CV SGH</t>
  </si>
  <si>
    <t>JURNAL 2024</t>
  </si>
  <si>
    <t>Rek Debet</t>
  </si>
  <si>
    <t>Rp Debet</t>
  </si>
  <si>
    <t>Rp Kredit</t>
  </si>
  <si>
    <t>Rek Kredit</t>
  </si>
  <si>
    <t>Pendapatan Bunga Bank Pot Admin</t>
  </si>
  <si>
    <t>Pendapatan Bunga Bank</t>
  </si>
  <si>
    <t>Guest Deposit Payment</t>
  </si>
  <si>
    <t>Setoran ASRI Graha</t>
  </si>
  <si>
    <t>Kasbon ASRI Graha</t>
  </si>
  <si>
    <t>Titipan ASRI Graha</t>
  </si>
  <si>
    <t>Piutang Renov ASRI Graha</t>
  </si>
  <si>
    <t>Piut Ren ASRI</t>
  </si>
  <si>
    <t>Komisi &amp; Biaya Langsung</t>
  </si>
  <si>
    <t>Biaya Pajak &amp; Retribusi</t>
  </si>
  <si>
    <t>Bi Komisi</t>
  </si>
  <si>
    <t xml:space="preserve">Bi Pajak </t>
  </si>
  <si>
    <t>Kasbon kary</t>
  </si>
  <si>
    <t>Dana Tab Wajib</t>
  </si>
  <si>
    <t>Dana BAT</t>
  </si>
  <si>
    <t>Dana Tab Umroh</t>
  </si>
  <si>
    <t>Biaya Gaji</t>
  </si>
  <si>
    <t>Biaya OPR</t>
  </si>
  <si>
    <t xml:space="preserve">Biaya HK </t>
  </si>
  <si>
    <t>Biaya Listrik Telpon &amp; Wifi</t>
  </si>
  <si>
    <t>Biaya BPJS</t>
  </si>
  <si>
    <t>Biaya Toko</t>
  </si>
  <si>
    <t>Payment Tab Wajib</t>
  </si>
  <si>
    <t>Payment Dana Sosial</t>
  </si>
  <si>
    <t>Payment Dana Cad Khusus (CSR)</t>
  </si>
  <si>
    <t>Pengembalian Piutang Dapen</t>
  </si>
  <si>
    <t>Biaya Hapus Buku Rek EDC BCA</t>
  </si>
  <si>
    <t>Biaya PBB 2023</t>
  </si>
  <si>
    <t>Mutasi Kas</t>
  </si>
  <si>
    <t>Dana CSR</t>
  </si>
  <si>
    <t>Piut Renov SGH</t>
  </si>
  <si>
    <t>INV Kandng Samas</t>
  </si>
  <si>
    <t>Piut Renov Musholla</t>
  </si>
  <si>
    <t>Modal Reinvestasi 2015-2022</t>
  </si>
  <si>
    <t>Nilai Renovasi 2015-2022</t>
  </si>
  <si>
    <t>Dana Cadangan Khusus / CSR</t>
  </si>
  <si>
    <t>Komisi &amp; BI Lang</t>
  </si>
  <si>
    <t>TOTAL Biaya</t>
  </si>
  <si>
    <t>PASSIVA</t>
  </si>
  <si>
    <t>OOD VIA BNI</t>
  </si>
  <si>
    <t>Saldo Awal FEBRUARI</t>
  </si>
  <si>
    <t>PIKNIK</t>
  </si>
  <si>
    <t>OPERASIONAL</t>
  </si>
  <si>
    <t>FNB</t>
  </si>
  <si>
    <t>RENOVASI MUSHOLAH</t>
  </si>
  <si>
    <t>KASBON ASRI</t>
  </si>
  <si>
    <t>DP FEBRUARI 2024 via FO</t>
  </si>
  <si>
    <t>DP GO a.n Smk Islam Perti Jakarta (04472) CI 08-10 MEI 2024</t>
  </si>
  <si>
    <t>DP Group a/n Hadi Tour Subang (04526) CI 03-04 JUNI 2024</t>
  </si>
  <si>
    <t>DP FEBRUARI 2024 via BCA</t>
  </si>
  <si>
    <t>Dp group an. Kaswari tnt ( 04479) bca CI 29-30 APRIL 2024 / TF 110 JL JENDRAL</t>
  </si>
  <si>
    <t>Dp Group an. SMP N2 UJUNGJAYA ( 04481) BCA CI 23-24 JUNI 2024 / TF HERMAWAN</t>
  </si>
  <si>
    <t>DP GO a.n Al amin wisata Tangerang (04489) CI 24-26 JUNI 2024 / TF AN MUHAMAD AMINUL</t>
  </si>
  <si>
    <t>DP Group a.n SMP Fatachilah (04506) CI 25-26 MEI 2024 / TF AN DWI CAHYANTO</t>
  </si>
  <si>
    <t>Dp Group an Farida Nurjanah(04531) Via BCA CI 4-5 MEI 2024 / TF GILANG HADIANSYAH</t>
  </si>
  <si>
    <t>Dp Group an. Bpk wawan (04549) bca CI 10-11 MEI 2024 / TF AN PRIMANANG KOSIM</t>
  </si>
  <si>
    <t>Dp Group an. Ardi Bastian (04558) BCA CI 04-06 JUNI 2024 / TF AN ARDI BASTIAN</t>
  </si>
  <si>
    <t>DP Group a/n Triyadi Tour (04567)BCA CI 15-16 APRIL 2024 / TF PIPIT FITRIANI</t>
  </si>
  <si>
    <t>Biaya Umroh</t>
  </si>
  <si>
    <t>Kuitansi pendapatan kandang</t>
  </si>
  <si>
    <t>Umroh</t>
  </si>
  <si>
    <t>Piknik</t>
  </si>
  <si>
    <t>Pendapatan Kandang</t>
  </si>
  <si>
    <t>FEB</t>
  </si>
  <si>
    <t>Mutasi Ke BCA Giro Payroll</t>
  </si>
  <si>
    <t>Mutasi BCA ke Payroll</t>
  </si>
  <si>
    <t>Payment Kasbon Ibu</t>
  </si>
  <si>
    <t>Biaya Piknik</t>
  </si>
  <si>
    <t>Feb</t>
  </si>
  <si>
    <t>LABA RUGI FEBRUARII 2024</t>
  </si>
  <si>
    <t>BCA Hotel</t>
  </si>
  <si>
    <t>Biaya Rekreasi</t>
  </si>
  <si>
    <t>Biaya Rekreasi 2024</t>
  </si>
  <si>
    <t>dana tab wajib</t>
  </si>
  <si>
    <t>kas keu</t>
  </si>
  <si>
    <t>Jan</t>
  </si>
  <si>
    <t>DP FEBUARI 2024 via FO</t>
  </si>
  <si>
    <t>DP FABUARI 2024 via BCA</t>
  </si>
  <si>
    <t>TOTAL 2023 &amp; 2024</t>
  </si>
  <si>
    <t>OOD TOKO</t>
  </si>
  <si>
    <t>BRI kandang</t>
  </si>
  <si>
    <t xml:space="preserve">Dana Umroh </t>
  </si>
  <si>
    <t>LABA BERSIH</t>
  </si>
  <si>
    <t>Tabungan Wajib</t>
  </si>
  <si>
    <t>REK EDC</t>
  </si>
  <si>
    <t>MARKETING</t>
  </si>
  <si>
    <t>RENOVASI ASRI</t>
  </si>
  <si>
    <t>PAJAK TUNGGAKAN</t>
  </si>
  <si>
    <t>KASBON KARYAWAN SGH</t>
  </si>
  <si>
    <t>PAJAK AIR &amp; TANAH</t>
  </si>
  <si>
    <t>PAJAK DAERAH ZEEPOS</t>
  </si>
  <si>
    <t>BPJS KESEHATAN</t>
  </si>
  <si>
    <t>BPJS KETENAGAKERJAAN</t>
  </si>
  <si>
    <t>RETRIBUSI LIMBAH</t>
  </si>
  <si>
    <t>RETRIBUSI SAMPAH</t>
  </si>
  <si>
    <t>30</t>
  </si>
  <si>
    <t>Dp Group an. Yayan maulana ( 04588) bca CI 23-24 APRIL 2024 / TF FAOZAN MUSIM</t>
  </si>
  <si>
    <t>DP Group a/n Jawiyata/SMPN 1 Rajapolah (04598)BCA CI 25-26 APRIL 2024 / TF AN ROSYID ALRIZAL</t>
  </si>
  <si>
    <t>DP group a.n Bp Rijal/Smk Alam Mekar Bekasi (04614) BCA CI 29-30 MEI 2024 / TF SARIJAL</t>
  </si>
  <si>
    <t>Dp Group an. Mamat tnt bndg (04616) bca CI 22-23 MEI 2024 / TF MAMAT MTOUR BANDUNG</t>
  </si>
  <si>
    <t>DP Group a.n Kurnia Tour (04624) via BCA CI 25-26 MEI 2024/ TF INDRA KURNIAWAN</t>
  </si>
  <si>
    <t>DP Group a/n Pasa Tour Jogja (04639)BCA CI 28-29 APRIL 2024 / TF AN HATTA N</t>
  </si>
  <si>
    <t>Dp Group an. Deva Tnt ( 046456) bca CI 25-26 MEI 2024 / TF AN FAJAR WAHYUDI</t>
  </si>
  <si>
    <t>DP Group a/n Lens Travel Project (04649)BCA CI 22-23 JUNI 2024 / TF M NUR FAHRIZAL</t>
  </si>
  <si>
    <t>Dp Group a.n Bapak Reza/ Mts Darussallam (04651) BCA CI 01-02 MEI 2024 / TF ABDUR RAHMAN HAMZA</t>
  </si>
  <si>
    <t>Dp Group an. Bapk Subroto .DS ( 04658) BCA CI 5-6 JULI 2024/ TF AN SUBROTO</t>
  </si>
  <si>
    <t>Dp Group an. Fitroh De java Tour ( 04669) bca CI 20-21 APRIL 2024/ TF AN adib pratama</t>
  </si>
  <si>
    <t>DP Group a/n Ufi Tour Travel (04676)BCA CI 29-30 JUNI 2024 / TF AN MAHMUDIN</t>
  </si>
  <si>
    <t>DP Group a/n Maheswari Tour Travel (04599) CI 14-15 MEI 2024</t>
  </si>
  <si>
    <t>Dp Group an. Alesta Bogor Tnt ( 04612) CI 02-04 MEI 2024</t>
  </si>
  <si>
    <t>Dp Room an. Andreas ( 04644) CI 19 MARET 2024</t>
  </si>
  <si>
    <t>DP group a.n PT sembilan sembilan Batang (04678) via BCA CI 18-19 MEI 2024 / TF MUJI SYUKUR</t>
  </si>
  <si>
    <t>DP Group a/n Bp Iyan Garut (04681)BCA CI 19-20 MEI 2024 / TF RIKA ROMANTIKA</t>
  </si>
  <si>
    <t>Dp Room an. Indra ( 04690) bca CI 11-12 APRIL 2024/ TF AN INDRA</t>
  </si>
  <si>
    <t>MAR</t>
  </si>
  <si>
    <t>JURNAL KOMPARATIF SATYA GRAHA 2024</t>
  </si>
  <si>
    <t>DP MARET 2024 via FO</t>
  </si>
  <si>
    <t>DP MARET 2024 via BCA</t>
  </si>
  <si>
    <t>Dp Group an. Bapak Priyo (04636) CI 16-17 JUNI 2024</t>
  </si>
  <si>
    <t>TOTAL 2024</t>
  </si>
  <si>
    <t>PARCEL</t>
  </si>
  <si>
    <t>THR/PARCEL</t>
  </si>
  <si>
    <t>ENGGINERING</t>
  </si>
  <si>
    <t>PAJAK PUSAT DJP</t>
  </si>
  <si>
    <t>KOMISI &amp; BY LANGSUNG</t>
  </si>
  <si>
    <t>TELP</t>
  </si>
  <si>
    <t>Maret</t>
  </si>
  <si>
    <t>BPRS Madina ke BCA Giro</t>
  </si>
  <si>
    <t>Rek EDC ke BCA Giro</t>
  </si>
  <si>
    <t>Mutasi Deposito ke BPRS DH</t>
  </si>
  <si>
    <t>Admin Januari 2022</t>
  </si>
  <si>
    <t>Admin Februari 2022</t>
  </si>
  <si>
    <t>Setoran Over Booking Maret 2022</t>
  </si>
  <si>
    <t>Admin Maret 2022</t>
  </si>
  <si>
    <t>TARIK TUNAI 25/04/2022</t>
  </si>
  <si>
    <t>Admin dari April 2022 - Februari 2023</t>
  </si>
  <si>
    <t>Setoran Over Booking Maret 2023</t>
  </si>
  <si>
    <t>Admin Maret 2023 - Feb 2024</t>
  </si>
  <si>
    <t>Setoran Over Booking Maret 2024</t>
  </si>
  <si>
    <t>Rekening BPRS DH NOREK 1020100507 a/n Agustina Rahmawati</t>
  </si>
  <si>
    <t>Rekening BPRS DH NOREK 1020100897 a/n Agustina Rahmawati Binti Umar S</t>
  </si>
  <si>
    <t>TARIK TUNAI 26/03/2022</t>
  </si>
  <si>
    <t>Setoran Over Booking 05 Sept 2022</t>
  </si>
  <si>
    <t>Pengambilan OB</t>
  </si>
  <si>
    <t>Setoran Tunai 13 Sept 2022</t>
  </si>
  <si>
    <t>Setoran OB 16 Sept 2022</t>
  </si>
  <si>
    <t>Tarik Tunai 14 Desember 2022</t>
  </si>
  <si>
    <t>Tarik tunai 20 Desember 2022</t>
  </si>
  <si>
    <t>Setoran Over Booking 10 Maret 2023</t>
  </si>
  <si>
    <t>Tarik tunai 13 Maret 2023</t>
  </si>
  <si>
    <t>Rekening BPRS DH NOREK 1020100269 a/n Agustina Rahmawati QQ Satya Graha</t>
  </si>
  <si>
    <t>Admin Februari 2022 - Juli 2022</t>
  </si>
  <si>
    <t>Pengambilan OB 12 Juli 2022</t>
  </si>
  <si>
    <t>Setoran OB 12 Juli 2022</t>
  </si>
  <si>
    <t>Admin dari Agustus 2022 - Oktober 2022</t>
  </si>
  <si>
    <t>Setoran Tunai 23 November 2022</t>
  </si>
  <si>
    <t>Tarik Tunai 01 Desember 2022</t>
  </si>
  <si>
    <t>Setoran Tunai Desember 2022</t>
  </si>
  <si>
    <t>Admin Nov 22- Des 22</t>
  </si>
  <si>
    <t>Admin Januari 2023</t>
  </si>
  <si>
    <t>Setoran Tunai Januari 2023</t>
  </si>
  <si>
    <t>Admin Februari 2023</t>
  </si>
  <si>
    <t>Setoran Tunai Feb 2023</t>
  </si>
  <si>
    <t>Admin Maret 2023</t>
  </si>
  <si>
    <t>Tarik Tunai 28 Feb 2023</t>
  </si>
  <si>
    <t>Setoran Tunai Maret 2023</t>
  </si>
  <si>
    <t>Pengambilan OB Maret 2023</t>
  </si>
  <si>
    <t>Rekening BPRS DH NOREK 1020100637 a/n Agustina Rahmawati DAPEN</t>
  </si>
  <si>
    <t>Admin Januari 2022 - Februari 2023</t>
  </si>
  <si>
    <t>Biaya Parcell</t>
  </si>
  <si>
    <t>Mutasi Bank</t>
  </si>
  <si>
    <t>bca giro</t>
  </si>
  <si>
    <t>Parcel Beras</t>
  </si>
  <si>
    <t>Payment Deviden 2023</t>
  </si>
  <si>
    <t>Pendapatan Lainnya</t>
  </si>
  <si>
    <t>REKAP MUTASI FO KE BANK APRIL 2024</t>
  </si>
  <si>
    <t xml:space="preserve"> Saldo Awal APRIL 2024</t>
  </si>
  <si>
    <t>REKAP OOD APRIL 2024</t>
  </si>
  <si>
    <t>07125</t>
  </si>
  <si>
    <t>07126</t>
  </si>
  <si>
    <t>07127</t>
  </si>
  <si>
    <t>07128</t>
  </si>
  <si>
    <t>07129</t>
  </si>
  <si>
    <t>07130</t>
  </si>
  <si>
    <t>07131</t>
  </si>
  <si>
    <t>07132</t>
  </si>
  <si>
    <t>07133</t>
  </si>
  <si>
    <t>07134</t>
  </si>
  <si>
    <t>07135</t>
  </si>
  <si>
    <t>07136</t>
  </si>
  <si>
    <t>07137</t>
  </si>
  <si>
    <t>07138</t>
  </si>
  <si>
    <t>07139</t>
  </si>
  <si>
    <t>07140</t>
  </si>
  <si>
    <t>07141</t>
  </si>
  <si>
    <t>07142</t>
  </si>
  <si>
    <t>07143</t>
  </si>
  <si>
    <t>07144</t>
  </si>
  <si>
    <t>07145</t>
  </si>
  <si>
    <t>07146</t>
  </si>
  <si>
    <t>07147</t>
  </si>
  <si>
    <t>07148</t>
  </si>
  <si>
    <t>07149</t>
  </si>
  <si>
    <t>07150</t>
  </si>
  <si>
    <t>07151</t>
  </si>
  <si>
    <t>07152</t>
  </si>
  <si>
    <t>07153</t>
  </si>
  <si>
    <t>07154</t>
  </si>
  <si>
    <t>07155</t>
  </si>
  <si>
    <t>07156</t>
  </si>
  <si>
    <t>07157</t>
  </si>
  <si>
    <t>07158</t>
  </si>
  <si>
    <t>07159</t>
  </si>
  <si>
    <t>07160</t>
  </si>
  <si>
    <t>07161</t>
  </si>
  <si>
    <t>07162</t>
  </si>
  <si>
    <t>07163</t>
  </si>
  <si>
    <t>07164</t>
  </si>
  <si>
    <t>07165</t>
  </si>
  <si>
    <t>07166</t>
  </si>
  <si>
    <t>07167</t>
  </si>
  <si>
    <t>07168</t>
  </si>
  <si>
    <t>07169</t>
  </si>
  <si>
    <t>07170</t>
  </si>
  <si>
    <t>07171</t>
  </si>
  <si>
    <t>07172</t>
  </si>
  <si>
    <t>07173</t>
  </si>
  <si>
    <t>07174</t>
  </si>
  <si>
    <t>07175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</si>
  <si>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</si>
  <si>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</si>
  <si>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</si>
  <si>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</si>
  <si>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</si>
  <si>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</si>
  <si>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</si>
  <si>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</si>
  <si>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</si>
  <si>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</si>
  <si>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</si>
  <si>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</si>
  <si>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</si>
  <si>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</si>
  <si>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</si>
  <si>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</si>
  <si>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</si>
  <si>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</si>
  <si>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</si>
  <si>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</si>
  <si>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</si>
  <si>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</si>
  <si>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</si>
  <si>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</si>
  <si>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04693</t>
  </si>
  <si>
    <t>04694</t>
  </si>
  <si>
    <t>04695</t>
  </si>
  <si>
    <t>04696</t>
  </si>
  <si>
    <t>04697</t>
  </si>
  <si>
    <t>04698</t>
  </si>
  <si>
    <t>04699</t>
  </si>
  <si>
    <t>04700</t>
  </si>
  <si>
    <t>04701</t>
  </si>
  <si>
    <t>04702</t>
  </si>
  <si>
    <t>04703</t>
  </si>
  <si>
    <t>04704</t>
  </si>
  <si>
    <t>04705</t>
  </si>
  <si>
    <t>04706</t>
  </si>
  <si>
    <t>04707</t>
  </si>
  <si>
    <t>04708</t>
  </si>
  <si>
    <t>04709</t>
  </si>
  <si>
    <t>04710</t>
  </si>
  <si>
    <t>04711</t>
  </si>
  <si>
    <t>04712</t>
  </si>
  <si>
    <t>04713</t>
  </si>
  <si>
    <t>04714</t>
  </si>
  <si>
    <t>04715</t>
  </si>
  <si>
    <t>04716</t>
  </si>
  <si>
    <t>04717</t>
  </si>
  <si>
    <t>04718</t>
  </si>
  <si>
    <t>04719</t>
  </si>
  <si>
    <t>04720</t>
  </si>
  <si>
    <t>04721</t>
  </si>
  <si>
    <t>04722</t>
  </si>
  <si>
    <t>04723</t>
  </si>
  <si>
    <t>04724</t>
  </si>
  <si>
    <t>04725</t>
  </si>
  <si>
    <t>04726</t>
  </si>
  <si>
    <t>04727</t>
  </si>
  <si>
    <t>04728</t>
  </si>
  <si>
    <t>04729</t>
  </si>
  <si>
    <t>04730</t>
  </si>
  <si>
    <t>04731</t>
  </si>
  <si>
    <t>04732</t>
  </si>
  <si>
    <t>04733</t>
  </si>
  <si>
    <t>04734</t>
  </si>
  <si>
    <t>04735</t>
  </si>
  <si>
    <t>04736</t>
  </si>
  <si>
    <t>04737</t>
  </si>
  <si>
    <t>04738</t>
  </si>
  <si>
    <t>04739</t>
  </si>
  <si>
    <t>04740</t>
  </si>
  <si>
    <t>04741</t>
  </si>
  <si>
    <t>04742</t>
  </si>
  <si>
    <t>04743</t>
  </si>
  <si>
    <t>04744</t>
  </si>
  <si>
    <t>04745</t>
  </si>
  <si>
    <t>04746</t>
  </si>
  <si>
    <t>04747</t>
  </si>
  <si>
    <t>04748</t>
  </si>
  <si>
    <t>04749</t>
  </si>
  <si>
    <t>04750</t>
  </si>
  <si>
    <t>04751</t>
  </si>
  <si>
    <t>04752</t>
  </si>
  <si>
    <t>04753</t>
  </si>
  <si>
    <t>04754</t>
  </si>
  <si>
    <t>04755</t>
  </si>
  <si>
    <t>04756</t>
  </si>
  <si>
    <t>04757</t>
  </si>
  <si>
    <t>04758</t>
  </si>
  <si>
    <t>04759</t>
  </si>
  <si>
    <t>04760</t>
  </si>
  <si>
    <t>04761</t>
  </si>
  <si>
    <t>04762</t>
  </si>
  <si>
    <t>04763</t>
  </si>
  <si>
    <t>04764</t>
  </si>
  <si>
    <t>04765</t>
  </si>
  <si>
    <t>04766</t>
  </si>
  <si>
    <t>04767</t>
  </si>
  <si>
    <t>04768</t>
  </si>
  <si>
    <t>04769</t>
  </si>
  <si>
    <t>04770</t>
  </si>
  <si>
    <t>04771</t>
  </si>
  <si>
    <t>04772</t>
  </si>
  <si>
    <t>04773</t>
  </si>
  <si>
    <t>04774</t>
  </si>
  <si>
    <t>04775</t>
  </si>
  <si>
    <t>04776</t>
  </si>
  <si>
    <t>04777</t>
  </si>
  <si>
    <t>04778</t>
  </si>
  <si>
    <t>04779</t>
  </si>
  <si>
    <t>04780</t>
  </si>
  <si>
    <t>04781</t>
  </si>
  <si>
    <t>04782</t>
  </si>
  <si>
    <t>04783</t>
  </si>
  <si>
    <t>04784</t>
  </si>
  <si>
    <t>04785</t>
  </si>
  <si>
    <t>04786</t>
  </si>
  <si>
    <t>04787</t>
  </si>
  <si>
    <t>04788</t>
  </si>
  <si>
    <t>04789</t>
  </si>
  <si>
    <t>04790</t>
  </si>
  <si>
    <t>04791</t>
  </si>
  <si>
    <t>04792</t>
  </si>
  <si>
    <t>04793</t>
  </si>
  <si>
    <t>04794</t>
  </si>
  <si>
    <t>04795</t>
  </si>
  <si>
    <t>04796</t>
  </si>
  <si>
    <t>04797</t>
  </si>
  <si>
    <t>04798</t>
  </si>
  <si>
    <t>04799</t>
  </si>
  <si>
    <t>04800</t>
  </si>
  <si>
    <t>04801</t>
  </si>
  <si>
    <t>04802</t>
  </si>
  <si>
    <t>APR</t>
  </si>
  <si>
    <t>Patroli</t>
  </si>
  <si>
    <t>KK BIAYA</t>
  </si>
  <si>
    <t>Pengajuan Freelance an. pak badri (04695)</t>
  </si>
  <si>
    <t>VOID 04693</t>
  </si>
  <si>
    <t>Rekap Gaji Maret an. faiz, silvi, rosyid ( 04694)</t>
  </si>
  <si>
    <t>Storan Asri graha ( 04696)</t>
  </si>
  <si>
    <t>R. 305.306 an. Andri Adi anto ( 07125)</t>
  </si>
  <si>
    <t>Beli bensin APV</t>
  </si>
  <si>
    <t>Belanja Warna Printer BO</t>
  </si>
  <si>
    <t>Belanja Renov Hotel</t>
  </si>
  <si>
    <t>Belanja Mineral</t>
  </si>
  <si>
    <t>Belanja ES</t>
  </si>
  <si>
    <t>DP Group a/n Wijaya Tour Travel (04697)BCA</t>
  </si>
  <si>
    <t>Parkir Bukber (04698)</t>
  </si>
  <si>
    <t>Casual Servis a/n Uus (04699)</t>
  </si>
  <si>
    <t>Dp Room an. Afrita Christy ( 04700) BCA</t>
  </si>
  <si>
    <t>Pembayaran THR Karyawan Asri graha ( 04701)</t>
  </si>
  <si>
    <t>Pembayaran Stempel</t>
  </si>
  <si>
    <t>Belanja Dapur Bukber SGH</t>
  </si>
  <si>
    <t>Belanja Dapur 2x Event</t>
  </si>
  <si>
    <t>Belanja Renov Mushola</t>
  </si>
  <si>
    <t>Belanja Renov Mushiola</t>
  </si>
  <si>
    <t>R. 305 an. Andri adi anto ( 07126)</t>
  </si>
  <si>
    <t>R. 202,203 an. Yayuk Citra s ( 07127)</t>
  </si>
  <si>
    <t>Belanja Dapyr bukber sgh</t>
  </si>
  <si>
    <t>R. 204 an. Satria ( 07128)</t>
  </si>
  <si>
    <t>Fee perbaikan area parkir (04702)</t>
  </si>
  <si>
    <t>Dp Room an. Ayi Nur Syifa ( 04703) bca</t>
  </si>
  <si>
    <t>Dp Hall u/ Tanggal 5 april ( 04704)</t>
  </si>
  <si>
    <t>Bayar Ustadz Bukber SGH ( 04705)</t>
  </si>
  <si>
    <t>DP Group a.n Ibu Indri (04706) via BCA</t>
  </si>
  <si>
    <t>Setoran Asri Graha (04707)</t>
  </si>
  <si>
    <t>DP Group a/n Dangiang Ratu Tour/Bp Reno (04708)BCA</t>
  </si>
  <si>
    <t>Ext.R.202,203 a/n Yayuk Citra S (07129)</t>
  </si>
  <si>
    <t>Belanja Parcel</t>
  </si>
  <si>
    <t>DP Room a/n Ardhiva (04709)BCA</t>
  </si>
  <si>
    <t>Beli Es Batu</t>
  </si>
  <si>
    <t>Belanja Box Makan</t>
  </si>
  <si>
    <t>Belanja HK</t>
  </si>
  <si>
    <t>Refill Galon &amp; Gas</t>
  </si>
  <si>
    <t>R.301 a/n Rafli Bintang Ramadhan (07130)</t>
  </si>
  <si>
    <t>Pembayaran Termin 11,12,13 Renov Musholla (04710)Transfer</t>
  </si>
  <si>
    <t>Beli Bensin APV</t>
  </si>
  <si>
    <t>DP Bukber a/n Baitul Maal Timoho Sejahtera (04711)BCA</t>
  </si>
  <si>
    <t>Beli Hand Soap</t>
  </si>
  <si>
    <t>Mutasi dari BCA ke FO (04712)</t>
  </si>
  <si>
    <t>MUTASI</t>
  </si>
  <si>
    <t>Belanja Renovasi Musholla</t>
  </si>
  <si>
    <t>R.302 a/n Rafli Bintang Ramadhan (07131)</t>
  </si>
  <si>
    <t>Dp Group a.n Gemini Tour Travel (04713) via BCA</t>
  </si>
  <si>
    <t>Storan Asri graha (04714)</t>
  </si>
  <si>
    <t>Belanja Dapur event</t>
  </si>
  <si>
    <t>Belanja Ayam</t>
  </si>
  <si>
    <t>Dp Group an. Merpati Tnt ( 04715) bca</t>
  </si>
  <si>
    <t>R. 301,302 an. Rafli Bintang Ramadhan (07132)</t>
  </si>
  <si>
    <t>Bayar ES</t>
  </si>
  <si>
    <t>Payment Bukber an. SMP GAYAM ( 1016)</t>
  </si>
  <si>
    <t>INVOICE</t>
  </si>
  <si>
    <t>Payment Bukber an. Baitul Maal ( 1017) bca</t>
  </si>
  <si>
    <t>Dp Room an. bpk Cahyo ( 04716) bca</t>
  </si>
  <si>
    <t>Storan Asri graha ( 04717)</t>
  </si>
  <si>
    <t>Belanja Dapur Event</t>
  </si>
  <si>
    <t>franchise es teh mantep solo</t>
  </si>
  <si>
    <t>Payment R. 301,302 an. Rafli B ( 07133)</t>
  </si>
  <si>
    <t>R. 305 ,306 an. Shinta P ( 07134)</t>
  </si>
  <si>
    <t>Refil gas dan galon</t>
  </si>
  <si>
    <t>Beli ES</t>
  </si>
  <si>
    <t>R. 307,308 an. Kaifa ( 1019)</t>
  </si>
  <si>
    <t>R. 105-108 an. Afrilita Christu ( 1015) bca</t>
  </si>
  <si>
    <t>Service AC</t>
  </si>
  <si>
    <t>Parkir Bukber 05 April 2024 (04718)</t>
  </si>
  <si>
    <t>Casual Servis a/n Wati (04719)</t>
  </si>
  <si>
    <t>Pendapatan Es Teh (04720)</t>
  </si>
  <si>
    <t>Ext.R.301 a/n Rafli Bintang Ramadhan (07135)</t>
  </si>
  <si>
    <t>Extend R. 306 an. Shinta P ( 07136)</t>
  </si>
  <si>
    <t>Santunan Karyawan SGH P. Bagong (04721)</t>
  </si>
  <si>
    <t>R. 200 an. Moh. Saifudin ( 07137)</t>
  </si>
  <si>
    <t>R. 304 an. Heriyanto ( 07138) bca</t>
  </si>
  <si>
    <t>Fee Website Yayasan Siti Romlah ( 04722)</t>
  </si>
  <si>
    <t>Bensin APV</t>
  </si>
  <si>
    <t>Belanja eng</t>
  </si>
  <si>
    <t>R. 111,112,113 an. Elisabeth ( 07139)</t>
  </si>
  <si>
    <t>Ext.R.306 a/n Shinta Puspasari (07140)</t>
  </si>
  <si>
    <t>Beli paket Data Marketing</t>
  </si>
  <si>
    <t>Storan Asri graha ( 04723)</t>
  </si>
  <si>
    <t>Belanja ENG</t>
  </si>
  <si>
    <t>Dp Group an. Bpk Rangga Aditia (04724) BCA</t>
  </si>
  <si>
    <t>Bayar Langganan OX Parabola</t>
  </si>
  <si>
    <t>BELI ES</t>
  </si>
  <si>
    <t>Belanja Mineral Gelas dan botol</t>
  </si>
  <si>
    <t>Kasbon mas oky</t>
  </si>
  <si>
    <t>Regil Gas dan galon</t>
  </si>
  <si>
    <t>Bayar Pembuangan rutin sampah</t>
  </si>
  <si>
    <t>Beli solar</t>
  </si>
  <si>
    <t>R. 133,302 an. Suryanti ( 07141)</t>
  </si>
  <si>
    <t>Dp Room an. Dhea R ( 04725) BCA</t>
  </si>
  <si>
    <t>DP Group a.n Andy Excellent tour travel (04726) via BCA</t>
  </si>
  <si>
    <t>DP room a.n Erviska Dwi Pratiwi (04727) via BCA</t>
  </si>
  <si>
    <t>Belanja Laundry</t>
  </si>
  <si>
    <t>Bayar Tgihan Xl Prioritas</t>
  </si>
  <si>
    <t>Pembayaran Extra bad 3 hari ( 04728)</t>
  </si>
  <si>
    <t>R. 309 an. Agas Jabbar R ( 07142) BCA</t>
  </si>
  <si>
    <t>Belanja ES Batu resto</t>
  </si>
  <si>
    <t>R. 310,311 an. Agus Satrio ( 07143) trav</t>
  </si>
  <si>
    <t>R. 303 an. Shinta P (07144)</t>
  </si>
  <si>
    <t>R. 305 an. Elang S ( 07145) TRAV</t>
  </si>
  <si>
    <t>Rekap Gaji an. Fieqhy ( 04729)</t>
  </si>
  <si>
    <t>R. 134 an. Putri Delma ( 07146) bca</t>
  </si>
  <si>
    <t>DP room a.n Fatimah Nurul Arif/Ifat (04730) via BCA</t>
  </si>
  <si>
    <t>R.202 a.n Gheza Damara (07147) Lunas Trav</t>
  </si>
  <si>
    <t>R.306 a.n Vienca Delia Sofiana (07148) Lunas Trav</t>
  </si>
  <si>
    <t>Ext.R.303 a/n Shinta Puspasari (07149)</t>
  </si>
  <si>
    <t>Setoran Asri Graha (04731)</t>
  </si>
  <si>
    <t>R.301 a/n Herinda Romadhona (07150)TRAV</t>
  </si>
  <si>
    <t>DP Room a/n Riki Rinaldi (04732)BCA</t>
  </si>
  <si>
    <t>R.312 a/n Partono (07151)BCA</t>
  </si>
  <si>
    <t>R.101-104 a/n Pulung (07152)TRAV</t>
  </si>
  <si>
    <t>R.135 a/n Gunawan Nusantara Aji (07153)TRAV</t>
  </si>
  <si>
    <t>R.201 a/n Emanuel Moton/Fandy (07154)TRAV</t>
  </si>
  <si>
    <t>R.229 a/n Lucky Tribudi D (07155)BCA</t>
  </si>
  <si>
    <t>R.302 a/n Joshua Ariesta (07156)TRAV</t>
  </si>
  <si>
    <t>R.212 a/n Grace Kelly (07157)TRAV</t>
  </si>
  <si>
    <t>R.120 a/n Ninik Lestari (07158)TRAV</t>
  </si>
  <si>
    <t>R.111-114,119 a/n Elia Simatupang (07159)TRAV</t>
  </si>
  <si>
    <t>R.139 a.n Nova Safitri (07160) Lunas Trav</t>
  </si>
  <si>
    <t>R.118 a.n Aries Rizard (07161) Lunas Trav</t>
  </si>
  <si>
    <t>R.115 a.n Vitri Priskilla (07162) Lunas Trav</t>
  </si>
  <si>
    <t>DP room a.n Reza (04733) via BCA</t>
  </si>
  <si>
    <t>Beli Baterai ABC Alkaline</t>
  </si>
  <si>
    <t>R.223 a.n Jessica Emilia (07163) Lunas Trav</t>
  </si>
  <si>
    <t>Payment Upgrade Room an. Aries H ( 04734) BCA</t>
  </si>
  <si>
    <t>R. 304 an Rafida Fauza ( 07165) Tiket</t>
  </si>
  <si>
    <t>7104 VOID</t>
  </si>
  <si>
    <t>R. 135 an. Gunawan aji ( 07166) trav</t>
  </si>
  <si>
    <t>R. 140 an. Hoshua Ariesta ( 07167) trav</t>
  </si>
  <si>
    <t>R. 205 an. Dessy S ( 07168) TRAV</t>
  </si>
  <si>
    <t>Belanja Mkn Siang karyawan</t>
  </si>
  <si>
    <t>R. 216 an. Budi dwi ( 07169) trav</t>
  </si>
  <si>
    <t>R. 138 an. Siti Fani ( 07170) tiket</t>
  </si>
  <si>
    <t>R. 108 an. Fachri (07172) trav</t>
  </si>
  <si>
    <t>R. 115,116,118 an. Norkasih ( 07173) trav</t>
  </si>
  <si>
    <t>R. 105,106,109 a. Bpk Yusuf/ Sandi ( 07174) tiket + cash</t>
  </si>
  <si>
    <t>R. 117 an. Tina Gusliana ( 07175) tiket</t>
  </si>
  <si>
    <t>R. 310 an. Esti Sri ( 07176) trav</t>
  </si>
  <si>
    <t>R. 303,218 an. Shinta Puspa ( 07171)</t>
  </si>
  <si>
    <t>R. 207 an. Maria m ( 07177) bca</t>
  </si>
  <si>
    <t>R. 202,302 an. Mivia H ( 07178) BCA + CASH</t>
  </si>
  <si>
    <t>Storan Asri graha ( 04735)</t>
  </si>
  <si>
    <t>R. 211 an. Deang G ( 07179) TIKET</t>
  </si>
  <si>
    <t>R. 133-135 an. Indra ( 07180) bca</t>
  </si>
  <si>
    <t>VOID 07181</t>
  </si>
  <si>
    <t>R.214,215 a/n Erviska Dwi Pratiwi (07183)BCA</t>
  </si>
  <si>
    <t>Parkir 11 April 2024 (04736)</t>
  </si>
  <si>
    <t>R.208 a/n Ratna Romdiya (07184)</t>
  </si>
  <si>
    <t>R.220 a/n Darma Wijaya (07185)TRAV</t>
  </si>
  <si>
    <t>R.227 a/n Amalia Hidayati (07186)TRAV</t>
  </si>
  <si>
    <t>R.203,204,200 a/n Stephani Rosa Irena (07187)TRAV+BCA</t>
  </si>
  <si>
    <t>Belanja Dapur</t>
  </si>
  <si>
    <t>Refil galon</t>
  </si>
  <si>
    <t>Payment R. 300,311 DAN extra bad 1 hari ( 07182) bca</t>
  </si>
  <si>
    <t>R. 111 an. Bpk Cahyo ( 07188) dp 100</t>
  </si>
  <si>
    <t>R. 208 an. Dewi Oktavia ( 07189) trav + extra bca</t>
  </si>
  <si>
    <t>R. 118,119 an. Della A ( 07190) tiket</t>
  </si>
  <si>
    <t>R. 112,113 an. Nugroho (07191) tiket</t>
  </si>
  <si>
    <t>Casual HK an. Pak Agus ( 04737)</t>
  </si>
  <si>
    <t>R. 226,227,228 an. Indra (07192) bca</t>
  </si>
  <si>
    <t>R. 210,211,114-116 an. Reza ( 1023) bca</t>
  </si>
  <si>
    <t>R. 202 an. Joefan ( 07193) trav</t>
  </si>
  <si>
    <t>Pelunasan Tamabahan BF an . Pak Reza (04738) bca</t>
  </si>
  <si>
    <t>R.217,219 a/n Farha Rahmatika (07194)TRAV+Cash</t>
  </si>
  <si>
    <t>Beli Gula</t>
  </si>
  <si>
    <t>Casual FBS an. UUS (04739)</t>
  </si>
  <si>
    <t>Pelunasan Group an. ibu indri ( 1021) bca + cash</t>
  </si>
  <si>
    <t>Pelunasan Group an. Ayi nur ( 1022)</t>
  </si>
  <si>
    <t>Handle Tamu Pribadi dan bus 2 H ( 04740)</t>
  </si>
  <si>
    <t>R. 135 an. Dessy ( 07195) TRAV</t>
  </si>
  <si>
    <t>Beli Paket data Marketing</t>
  </si>
  <si>
    <t>Pelunasan Group an. Bpk Wegianto ( 1025)</t>
  </si>
  <si>
    <t>R. 108 an. Muh. Afrian ( 07196) trav</t>
  </si>
  <si>
    <t>R. 312 an. Yanto/ Astrid (07197) trav</t>
  </si>
  <si>
    <t>Casual HK an. Agus ( 04741)</t>
  </si>
  <si>
    <t>R. 134 an. Dhea Rachma (07198) BCA</t>
  </si>
  <si>
    <t>R. 105,106 an. Etti S ( 07200) TRAV</t>
  </si>
  <si>
    <t>R. 210,211 an. Suprpman ( 07199) tiket</t>
  </si>
  <si>
    <t>Dp Group an. KA Ziyah ( 04742) bca</t>
  </si>
  <si>
    <t>VOID 07201</t>
  </si>
  <si>
    <t>R. 226 an. Ripaldi ( 07202) trav</t>
  </si>
  <si>
    <t>Pelunasan Group an. Ka Ziyah ( 1024) bca</t>
  </si>
  <si>
    <t>R. 206 an. Rahmad ( 07203) trav</t>
  </si>
  <si>
    <t>R.120 a.n Ichsan Rahadian (07204) Lunas Tiket</t>
  </si>
  <si>
    <t>R.224 a.n Yeni/Irfan Syarfudin (07205) Lunas Tiket</t>
  </si>
  <si>
    <t>R.202 a.n Masdijadi (07206) Lunas Trav</t>
  </si>
  <si>
    <t>R.104 a.n Linda Novita (07207)</t>
  </si>
  <si>
    <t>R.102,103,107 a.n H.Yusup Saepi (07208)</t>
  </si>
  <si>
    <t>R. 119 an. Della (07209) bca</t>
  </si>
  <si>
    <t>R. 228 an. Riki R ( 07210) BCA</t>
  </si>
  <si>
    <t>Belanja Lundry</t>
  </si>
  <si>
    <t>Refil Galon</t>
  </si>
  <si>
    <t>Belanja Dpur</t>
  </si>
  <si>
    <t>Dp Room an. Nanda (04743) BCA</t>
  </si>
  <si>
    <t>Handle 2 bus 1 H (04744)</t>
  </si>
  <si>
    <t>R. 303,304 an. Gary (07211) trav</t>
  </si>
  <si>
    <t>R. 217 an. Ainun ( 07212) trav</t>
  </si>
  <si>
    <t>R. 137 an. M. Rafly ( 07213) trav</t>
  </si>
  <si>
    <t>R. 203.204 an. Kusti rafly (07214) tiket</t>
  </si>
  <si>
    <t>R. 309 an. Latif ngusman ( 07215) trav</t>
  </si>
  <si>
    <t>R. 214 an. Tri Astuti ( 07216) trav</t>
  </si>
  <si>
    <t>R. 200 an. Tri Yuda ( 07217) trav</t>
  </si>
  <si>
    <t>R. 207,208,209 an. Fachrul (07218) trav</t>
  </si>
  <si>
    <t>R. 201 an. Hani H (07219) TRAV</t>
  </si>
  <si>
    <t>Belanja MIneral</t>
  </si>
  <si>
    <t>Tambahan Room tamu bpk latif ( 07220) trav</t>
  </si>
  <si>
    <t>R. 104 an. Raka/Sella (07221) trav</t>
  </si>
  <si>
    <t>Casual HK an. Agus ( 04745)</t>
  </si>
  <si>
    <t>Pendapatan renang</t>
  </si>
  <si>
    <t>Parkir Kendaraan Mobil Di RSI 35mobil 3H (04746)</t>
  </si>
  <si>
    <t>R. 106,107,109 an. Hervy ( 07222) trav + bca</t>
  </si>
  <si>
    <t>R. 108 an . Andi arif ( 07223) tiket</t>
  </si>
  <si>
    <t>R. 139,302 an. Sri Munifah ( 07224) trav</t>
  </si>
  <si>
    <t>R. 138 an. Vini N ( (07225) TRAV</t>
  </si>
  <si>
    <t>R.305,306 a/n Ratna Thezar/Frisca (07226)TRAV</t>
  </si>
  <si>
    <t>Charge Extrabed R.139 a/n Sri Munifah (04747)</t>
  </si>
  <si>
    <t>R.101-103 a/n a/n Reyhan Arju/Faizah (07227)TRAV</t>
  </si>
  <si>
    <t>R.212 a/n Ayu Soraya (07228)TRAV</t>
  </si>
  <si>
    <t>R.307 a/n M Ramadhan Tegar (07229)</t>
  </si>
  <si>
    <t>Charge Selimut R.139</t>
  </si>
  <si>
    <t>R.301 a/n Nurahmadi (07230)TRAV</t>
  </si>
  <si>
    <t>R.105 a/n Hermansyah Andi Wibowo (07231)TRAV</t>
  </si>
  <si>
    <t>R.308 a/n Putut Tri Hertanto (07232)</t>
  </si>
  <si>
    <t>R.133 a/n Andi Agust (07233)TRAV</t>
  </si>
  <si>
    <t>R.134,310 a/n Vinny Kartika A (07234)TRAV+BCA</t>
  </si>
  <si>
    <t>Ext.R.120 a/n Yanto/Astrid (07235)</t>
  </si>
  <si>
    <t>Setoran Asri Graha (04748)</t>
  </si>
  <si>
    <t>Belanja Renovasi Mushola</t>
  </si>
  <si>
    <t>R.120 Ext a.n Yanto saefuloh (07236) via BCA</t>
  </si>
  <si>
    <t>R.107 Ext a.n Hervy Rizki (07237) via BCA</t>
  </si>
  <si>
    <t>Refill Gas dan Galon</t>
  </si>
  <si>
    <t>R.133 + Extrabed a.n Nely Wahyu (07238)</t>
  </si>
  <si>
    <t>R.106 a.n Hervy Rizki 2 (07239) via BCA</t>
  </si>
  <si>
    <t>R.119 Ext a.n Della Fany Amelia (07240) Via BCA</t>
  </si>
  <si>
    <t>R.135 a/n Partono (07241)TRAV</t>
  </si>
  <si>
    <t>R.203,204 a/n Mira Febriany (07242)TRAV</t>
  </si>
  <si>
    <t>R.111 a/n Dewi Febsuri (07243)BCA</t>
  </si>
  <si>
    <t>Pelunasan GO a/n Triyadi Tour (1026)</t>
  </si>
  <si>
    <t>R.207 a/n M Haidar Aqimudin (07244)TRAV</t>
  </si>
  <si>
    <t>Parkir Mobil RSI 14&amp;15 April 2024 (04749)</t>
  </si>
  <si>
    <t>Pendapatan Resto (04753)</t>
  </si>
  <si>
    <t>Setoran Asri Graha (04751)</t>
  </si>
  <si>
    <t>Belanja Resto Gula dan Es batu</t>
  </si>
  <si>
    <t>Belanja HK Plastik dan Kanebo</t>
  </si>
  <si>
    <t>Refill Galon</t>
  </si>
  <si>
    <t>Pendapatan Butik (04752)</t>
  </si>
  <si>
    <t>belanja Renovasi Mushola 2</t>
  </si>
  <si>
    <t>Belanja Dapur makan siang Karyawan</t>
  </si>
  <si>
    <t>R.118 a.n Bayu Indrajaya (07245) lunas Tiket</t>
  </si>
  <si>
    <t>R.307-311 a.n Dwi Heriyanto (07246) Lunas Trav</t>
  </si>
  <si>
    <t>R.119,306 a.n Etwin Olii (07247) via BCA</t>
  </si>
  <si>
    <t>Pembayaran Hosting Web Yayasan Siti Romlah</t>
  </si>
  <si>
    <t>R.301,302 a.n Lilis (07248)</t>
  </si>
  <si>
    <t>Pelunasan GO a/n SD Muhammadiyah Kauman (1018)</t>
  </si>
  <si>
    <t>R.305,312,112 a/n Ratna Naily Najah (07249)BCA</t>
  </si>
  <si>
    <t>R.117 a/n Lilis (07250)</t>
  </si>
  <si>
    <t>R.207 a/n Siska Anis Kharunia (07251)</t>
  </si>
  <si>
    <t>Pelunasan GO a/n Garus Tour Travel (1020)BCA</t>
  </si>
  <si>
    <t>R.301,302 a/n Lilis (07252)Extend</t>
  </si>
  <si>
    <t>Kasbon Rista</t>
  </si>
  <si>
    <t>Bayar Retribusi pengelolaan air limbah</t>
  </si>
  <si>
    <t>Storan Asri graha (07454)</t>
  </si>
  <si>
    <t>Belnja TEH resto</t>
  </si>
  <si>
    <t>Storan Resto ( 04755)</t>
  </si>
  <si>
    <t>Belanja Renov mushola</t>
  </si>
  <si>
    <t>Kasbon Asri graha u/ bayar bulanan (04756)</t>
  </si>
  <si>
    <t>Bayar BPJS Kesehatan</t>
  </si>
  <si>
    <t>Bayar BPJS Ketenagakerjaan</t>
  </si>
  <si>
    <t>Bayar Pajak Air tanah</t>
  </si>
  <si>
    <t>Bayar Pajak Zeepos</t>
  </si>
  <si>
    <t>Bayar Pajak DCP</t>
  </si>
  <si>
    <t>Bayar Telfon 2 token</t>
  </si>
  <si>
    <t>Bayar Wifi</t>
  </si>
  <si>
    <t>Bayar Listrik 8 token</t>
  </si>
  <si>
    <t>Mutasi Dari BCA KE FO ( 04757) mb rully</t>
  </si>
  <si>
    <t>Belanja Bensin APV</t>
  </si>
  <si>
    <t>Belanja Renov SGH</t>
  </si>
  <si>
    <t>R. 303-305 an. Nanda Fitria (07253)</t>
  </si>
  <si>
    <t>R. 309 an. Lilis 9 07254)</t>
  </si>
  <si>
    <t>Belanja Mineral Botol dan gelas</t>
  </si>
  <si>
    <t>Belanja Mesin cuci + parkir</t>
  </si>
  <si>
    <t>R. 200 an. Satria Adi Krisna (07255)</t>
  </si>
  <si>
    <t>R. 208 an. Supriyani ( 07256)</t>
  </si>
  <si>
    <t>Dp Ballroom an. JSIT Indo wilayah DIY (04758) BCA</t>
  </si>
  <si>
    <t>R.120 a/n Sutaryono (07257)</t>
  </si>
  <si>
    <t>Ext.R.307-309 a/n Lilis (07258)</t>
  </si>
  <si>
    <t>Storan Asri graha (04759)</t>
  </si>
  <si>
    <t>Belanja Materai</t>
  </si>
  <si>
    <t>Dp Group an. Dirgahayu tnt (04760) bca</t>
  </si>
  <si>
    <t>Belanja ES RESTO</t>
  </si>
  <si>
    <t>R. 305 an. Noer Hidayat ( 07259) bca</t>
  </si>
  <si>
    <t>Isi katrit printer</t>
  </si>
  <si>
    <t>Kasbon pak supri</t>
  </si>
  <si>
    <t>R. 302,304 an. Desi Robianti (07260) bca + cash</t>
  </si>
  <si>
    <t>Handle Parkir bus (04761)</t>
  </si>
  <si>
    <t>beli paket data internet</t>
  </si>
  <si>
    <t>R.207,208 a.n Aprian Adi (07262) via BCA</t>
  </si>
  <si>
    <t>R.202 a.n Siska Anis (07263)</t>
  </si>
  <si>
    <t>R.306 a.n Etwin olii (07264) via BCA</t>
  </si>
  <si>
    <t>Belanja Sembako</t>
  </si>
  <si>
    <t>Belanja Renov Musholla</t>
  </si>
  <si>
    <t>Belanja Engineering Satya Graha</t>
  </si>
  <si>
    <t>Belanja Engineering Asri Graha</t>
  </si>
  <si>
    <t>Pelunasan GO a/n Jawiyata Tour (1027)</t>
  </si>
  <si>
    <t>Beli Gula Pasir</t>
  </si>
  <si>
    <t>DP Group a/n Kurnia Tour (04762)</t>
  </si>
  <si>
    <t>R.200 a/n Juwita Susanti (07265)</t>
  </si>
  <si>
    <t>DP Group a/n El Madani Tour Depok (04763)BCA</t>
  </si>
  <si>
    <t>Pelunasan GO a/n Bp Yayan Maulana Yusuf (1028)BCA</t>
  </si>
  <si>
    <t>DP Group a.n I Tour Travel (04764) via BCA</t>
  </si>
  <si>
    <t>Belanja Snack Meeting</t>
  </si>
  <si>
    <t>Belanja Dapur 3 Event</t>
  </si>
  <si>
    <t>Belanja Es Resto</t>
  </si>
  <si>
    <t>Storan Asri graha ( 04765)</t>
  </si>
  <si>
    <t>Belnaja ES</t>
  </si>
  <si>
    <t>Belnaja \ Resto</t>
  </si>
  <si>
    <t>Pelunasan Meeting an. JSIT (1030) BCA</t>
  </si>
  <si>
    <t>Belanja Kramik kme 300</t>
  </si>
  <si>
    <t>Belanja Snack Event</t>
  </si>
  <si>
    <t>Belanja Resto</t>
  </si>
  <si>
    <t>Casual HK an. Pak Agus (04766)</t>
  </si>
  <si>
    <t>Casual Fbs an. Bu wati 12 jam ( 04767)</t>
  </si>
  <si>
    <t>Belanja Tisu makan</t>
  </si>
  <si>
    <t>Pelunasan GO a.n D java Tour Travel (1029)</t>
  </si>
  <si>
    <t>Fee Dinner Casual FBS a.n Wawan (04768)</t>
  </si>
  <si>
    <t>Pelunasan Garus tnt (1091) bca</t>
  </si>
  <si>
    <t>Handle Parkir bus 2 hari 9 unit (04769)</t>
  </si>
  <si>
    <t>Handle parkir meeeting JSIP (04770)</t>
  </si>
  <si>
    <t>Belanja Dus Mkaan</t>
  </si>
  <si>
    <t>Belanja Mineral gelas</t>
  </si>
  <si>
    <t>Sewa Cangkir</t>
  </si>
  <si>
    <t>Casual fbs an. wawan ( 04771)</t>
  </si>
  <si>
    <t>Belanja Batre</t>
  </si>
  <si>
    <t>Bayar Sewa Proyektor</t>
  </si>
  <si>
    <t>Belanuja Dapur</t>
  </si>
  <si>
    <t>Casual HK an. Agus (04772)</t>
  </si>
  <si>
    <t>Dp 2 Group an. Ponpes al-qur'an nurul furqon (04773)</t>
  </si>
  <si>
    <t>Storan Asri graha (04774)</t>
  </si>
  <si>
    <t>Belanja ES Resto</t>
  </si>
  <si>
    <t>Belanja Mineral gelas dan botol</t>
  </si>
  <si>
    <t>Iuran Kampung blkng kebrokan</t>
  </si>
  <si>
    <t>Belanja PAC &amp; Kaporit</t>
  </si>
  <si>
    <t>Casual FBS an. Wawan (04775)</t>
  </si>
  <si>
    <t>DP Group a/n Pondok Pesantren Al Falah (04776)BCA</t>
  </si>
  <si>
    <t>Beli Minyak Goreng</t>
  </si>
  <si>
    <t>Beli Kopi</t>
  </si>
  <si>
    <t>Pelunasan GO a/n Ponpes Nurul Furqon (1032)</t>
  </si>
  <si>
    <t>Belanja Sayur</t>
  </si>
  <si>
    <t>Fee Casual FBS a.n Wawan (04777)</t>
  </si>
  <si>
    <t>Fee Casual FBS a.n Ibu Wati (04778)</t>
  </si>
  <si>
    <t>Mutasi FO ke BCA Payroll</t>
  </si>
  <si>
    <t>Belanja Eng</t>
  </si>
  <si>
    <t>Belanja renovasi Mushola</t>
  </si>
  <si>
    <t>Belanja Mineral Gelas</t>
  </si>
  <si>
    <t>R.219 a.n Tra Ganda (07266)</t>
  </si>
  <si>
    <t>Belanja dapur untuk Dinner</t>
  </si>
  <si>
    <t>Pembelanjaan Resto</t>
  </si>
  <si>
    <t>Pembelian Domain Asri Graha</t>
  </si>
  <si>
    <t>Belanja Resto ( pembelian CUP )</t>
  </si>
  <si>
    <t>Pelunasn Dinner Group an. pak yayan ( 1034) bc a</t>
  </si>
  <si>
    <t>Handle parkir bus 13 bus 3 H ( 04779)</t>
  </si>
  <si>
    <t>Dp Group an. MA AL-MA'ARIF (04780) BCA</t>
  </si>
  <si>
    <t>Storan Asri graha (04781)</t>
  </si>
  <si>
    <t>Retribusi Persampahan</t>
  </si>
  <si>
    <t>Pelunasan Group an. i Tour (1035 )</t>
  </si>
  <si>
    <t>DP Group a.n Bapak Husyairi (04782) via BCA</t>
  </si>
  <si>
    <t>Fee DInner Casual FBS a.n Wawan (04783)</t>
  </si>
  <si>
    <t>Storan Asri graha (04784)</t>
  </si>
  <si>
    <t>Casual FBS an wawan (04785)</t>
  </si>
  <si>
    <t>Belanja Tisu toilet</t>
  </si>
  <si>
    <t>Dp Group an. Udi sahudi (04786) bca</t>
  </si>
  <si>
    <t>Dp Group an. DBM TNT ( 04787) BCA</t>
  </si>
  <si>
    <t>Casual HK an. wawan ( 04789)</t>
  </si>
  <si>
    <t>Belanja hk</t>
  </si>
  <si>
    <t>Kasbon Diwa Asri graha ( 04790)</t>
  </si>
  <si>
    <t>Casual Hk an. Agus (04788)</t>
  </si>
  <si>
    <t>Belanja Cat Mushola</t>
  </si>
  <si>
    <t>Pelunasan GO a.n Jawiyata Tour Travel (1036)</t>
  </si>
  <si>
    <t>Setoran Asri Graha (04791)</t>
  </si>
  <si>
    <t>Fee Casual FBS a.n Wawan (04792)</t>
  </si>
  <si>
    <t>Dana sosial MTSG Bulan Februari,Maret,April 2024 (04794)</t>
  </si>
  <si>
    <t>Konsumsi Syawalan MTSG (04793)</t>
  </si>
  <si>
    <t>Fee Casual HK a.n Agus (04795)</t>
  </si>
  <si>
    <t>Fee Casual HK a.n Dion (04796)</t>
  </si>
  <si>
    <t>Service AC Satya Graha Hotel (04797)</t>
  </si>
  <si>
    <t>Service AC Asri Graha Hotel (04780)</t>
  </si>
  <si>
    <t>DP Group a/n Hadi Tour Subang (04799)</t>
  </si>
  <si>
    <t>Casual FBS an. Wawan ( 04800)</t>
  </si>
  <si>
    <t>Pelunasan Group an. Pasa Tnt ( 1037) bca</t>
  </si>
  <si>
    <t>Pelunasan Group an. Aorta tnt ( 1033)</t>
  </si>
  <si>
    <t>R. 304-306 an. Rafly Bintang (07267)</t>
  </si>
  <si>
    <t>R. 133 an. Firmansyah (07268) trav</t>
  </si>
  <si>
    <t>R. 202 an. Dina (07269) trav</t>
  </si>
  <si>
    <t>R. 203,204 an. Ibu Muntoyah (07270) Trav</t>
  </si>
  <si>
    <t>Pembayaran Tukang Renov Muhshola THP 14 (04801)</t>
  </si>
  <si>
    <t>Pengembalian Kasbon Tukang Mushola (04802)</t>
  </si>
  <si>
    <t>Kasbon Asri graha u/ pambayaran Kartu xl perdana</t>
  </si>
  <si>
    <t>Pembayaran Kramik Mushola</t>
  </si>
  <si>
    <t>R. 302 an. David Kumoro (07271) trav</t>
  </si>
  <si>
    <t>R. 301 an. Lintang H ( 07272) TRAV</t>
  </si>
  <si>
    <t>Handle Parkir Bus 3 Hari (04803)</t>
  </si>
  <si>
    <t>R.105-108 a.n Wawan Supriarto (07273) TRAV</t>
  </si>
  <si>
    <t>R.303 a.n Hafidz Amrullah (07274)</t>
  </si>
  <si>
    <t>Dp Group an. Ibu adawiyah (04804) bca</t>
  </si>
  <si>
    <t>Pelunasan Group an. Bpk. Udin Sahudin ( 1038)</t>
  </si>
  <si>
    <t>Beli Semangka</t>
  </si>
  <si>
    <t>fee Casual FBS a.n Wawan (04805)</t>
  </si>
  <si>
    <t>Setoran Asri Graha Hotel (04806)</t>
  </si>
  <si>
    <t>Belanja Tempat sampah</t>
  </si>
  <si>
    <t>Beli Materai</t>
  </si>
  <si>
    <t>DP Group a.n MTS Sirojul Athfal/Bapak Deni (04807)</t>
  </si>
  <si>
    <t>Refill Tinta Printer FO</t>
  </si>
  <si>
    <t>Belanja Mineral Gelas dan Botol</t>
  </si>
  <si>
    <t>Fee Casual HK a.n Agus (04808)</t>
  </si>
  <si>
    <t>Pelunasan GO a.n Bapak Koswari Mulia TNT (1039)</t>
  </si>
  <si>
    <t>DP Group a/n Ryfansyah Tour/SMK Nurul Hidayah (04809)BCA</t>
  </si>
  <si>
    <t>Casual Servis a/n Setiawan (04810)</t>
  </si>
  <si>
    <t>Saldo Awal APRIL 2024</t>
  </si>
  <si>
    <t>kasbon asri</t>
  </si>
  <si>
    <t>ENGINEERING</t>
  </si>
  <si>
    <t>KASBON KARYAWAN</t>
  </si>
  <si>
    <t>Pembayaran Hosting Web Yayasan Siti Romlah (DOMAIN)</t>
  </si>
  <si>
    <t>PAJAK ZEEPOS</t>
  </si>
  <si>
    <t>Bayar Pajak DJP</t>
  </si>
  <si>
    <t>PAJAK DJP</t>
  </si>
  <si>
    <t>TELEPON</t>
  </si>
  <si>
    <t>Gaji MARET</t>
  </si>
  <si>
    <t>Casual APRIL</t>
  </si>
  <si>
    <t>Gaji APRIL</t>
  </si>
  <si>
    <t>07176</t>
  </si>
  <si>
    <t>07177</t>
  </si>
  <si>
    <t>07178</t>
  </si>
  <si>
    <t>07179</t>
  </si>
  <si>
    <t>07180</t>
  </si>
  <si>
    <t>07181</t>
  </si>
  <si>
    <t>07182</t>
  </si>
  <si>
    <t>07183</t>
  </si>
  <si>
    <t>07184</t>
  </si>
  <si>
    <t>07185</t>
  </si>
  <si>
    <t>07186</t>
  </si>
  <si>
    <t>07187</t>
  </si>
  <si>
    <t>07188</t>
  </si>
  <si>
    <t>07189</t>
  </si>
  <si>
    <t>07190</t>
  </si>
  <si>
    <t>07191</t>
  </si>
  <si>
    <t>07192</t>
  </si>
  <si>
    <t>07193</t>
  </si>
  <si>
    <t>07194</t>
  </si>
  <si>
    <t>07195</t>
  </si>
  <si>
    <t>07196</t>
  </si>
  <si>
    <t>07197</t>
  </si>
  <si>
    <t>07198</t>
  </si>
  <si>
    <t>07199</t>
  </si>
  <si>
    <t>07200</t>
  </si>
  <si>
    <t>07201</t>
  </si>
  <si>
    <t>07202</t>
  </si>
  <si>
    <t>07203</t>
  </si>
  <si>
    <t>07204</t>
  </si>
  <si>
    <t>07205</t>
  </si>
  <si>
    <t>07206</t>
  </si>
  <si>
    <t>07207</t>
  </si>
  <si>
    <t>07208</t>
  </si>
  <si>
    <t>07209</t>
  </si>
  <si>
    <t>07210</t>
  </si>
  <si>
    <t>07211</t>
  </si>
  <si>
    <t>07212</t>
  </si>
  <si>
    <t>07213</t>
  </si>
  <si>
    <t>07214</t>
  </si>
  <si>
    <t>07215</t>
  </si>
  <si>
    <t>07216</t>
  </si>
  <si>
    <t>07217</t>
  </si>
  <si>
    <t>07218</t>
  </si>
  <si>
    <t>07219</t>
  </si>
  <si>
    <t>07220</t>
  </si>
  <si>
    <t>07221</t>
  </si>
  <si>
    <t>07222</t>
  </si>
  <si>
    <t>07223</t>
  </si>
  <si>
    <t>07224</t>
  </si>
  <si>
    <t>07225</t>
  </si>
  <si>
    <t>07226</t>
  </si>
  <si>
    <t>07227</t>
  </si>
  <si>
    <t>07228</t>
  </si>
  <si>
    <t>07229</t>
  </si>
  <si>
    <t>07230</t>
  </si>
  <si>
    <t>07231</t>
  </si>
  <si>
    <t>07232</t>
  </si>
  <si>
    <t>07233</t>
  </si>
  <si>
    <t>07234</t>
  </si>
  <si>
    <t>07235</t>
  </si>
  <si>
    <t>07236</t>
  </si>
  <si>
    <t>07237</t>
  </si>
  <si>
    <t>07238</t>
  </si>
  <si>
    <t>07239</t>
  </si>
  <si>
    <t>SPR</t>
  </si>
  <si>
    <t>STD</t>
  </si>
  <si>
    <t>DLX</t>
  </si>
  <si>
    <t>FML/SPR</t>
  </si>
  <si>
    <t>650/400</t>
  </si>
  <si>
    <t>FML</t>
  </si>
  <si>
    <t>VOID</t>
  </si>
  <si>
    <t>SPR &amp; STD</t>
  </si>
  <si>
    <t>dp 300k</t>
  </si>
  <si>
    <t>dp 200k</t>
  </si>
  <si>
    <t>STD &amp; DLX</t>
  </si>
  <si>
    <t>04727 DP 200</t>
  </si>
  <si>
    <t>DP 300</t>
  </si>
  <si>
    <t>07240</t>
  </si>
  <si>
    <t>07241</t>
  </si>
  <si>
    <t>07242</t>
  </si>
  <si>
    <t>07243</t>
  </si>
  <si>
    <t>07244</t>
  </si>
  <si>
    <t>07245</t>
  </si>
  <si>
    <t>07246</t>
  </si>
  <si>
    <t>07247</t>
  </si>
  <si>
    <t>SPR &amp; DLX</t>
  </si>
  <si>
    <t>07248</t>
  </si>
  <si>
    <t>07249</t>
  </si>
  <si>
    <t>07250</t>
  </si>
  <si>
    <t>07251</t>
  </si>
  <si>
    <t>07252</t>
  </si>
  <si>
    <t>07253</t>
  </si>
  <si>
    <t>07254</t>
  </si>
  <si>
    <t>07255</t>
  </si>
  <si>
    <t>07256</t>
  </si>
  <si>
    <t>07257</t>
  </si>
  <si>
    <t>07258</t>
  </si>
  <si>
    <t>07259</t>
  </si>
  <si>
    <t>07260</t>
  </si>
  <si>
    <t>07261</t>
  </si>
  <si>
    <t>07262</t>
  </si>
  <si>
    <t>07263</t>
  </si>
  <si>
    <t>07264</t>
  </si>
  <si>
    <t>07265</t>
  </si>
  <si>
    <t>07266</t>
  </si>
  <si>
    <t>07267</t>
  </si>
  <si>
    <t>07268</t>
  </si>
  <si>
    <t>07269</t>
  </si>
  <si>
    <t>07270</t>
  </si>
  <si>
    <t>07271</t>
  </si>
  <si>
    <t>07272</t>
  </si>
  <si>
    <t>07273</t>
  </si>
  <si>
    <t>07274</t>
  </si>
  <si>
    <t>07275</t>
  </si>
  <si>
    <t>07276</t>
  </si>
  <si>
    <t>07277</t>
  </si>
  <si>
    <t>-</t>
  </si>
  <si>
    <t>DP BCA 01/04/2024</t>
  </si>
  <si>
    <t>HERI</t>
  </si>
  <si>
    <t>DP CASH 02/04/2024</t>
  </si>
  <si>
    <t>DP BCA 04/04/24</t>
  </si>
  <si>
    <t>IBU</t>
  </si>
  <si>
    <t>TOMMY</t>
  </si>
  <si>
    <t>PELUNASAN BCA TGL 17/04/2024</t>
  </si>
  <si>
    <t>DP BCA 02/04/2024</t>
  </si>
  <si>
    <t>DP BCA 10/04/2024</t>
  </si>
  <si>
    <t>DP 1 03/01/24 &amp; 13/04/24</t>
  </si>
  <si>
    <t>04313 &amp; 04742</t>
  </si>
  <si>
    <t>DP 15/01/2024</t>
  </si>
  <si>
    <t>04376</t>
  </si>
  <si>
    <t>DP BCA 26/02/2024</t>
  </si>
  <si>
    <t>04567</t>
  </si>
  <si>
    <t>DP BCA 05/12/2023</t>
  </si>
  <si>
    <t>04141</t>
  </si>
  <si>
    <t>DP BCA 02/03/2024</t>
  </si>
  <si>
    <t>04588</t>
  </si>
  <si>
    <t>DP BCA 24/03/24</t>
  </si>
  <si>
    <t>04669</t>
  </si>
  <si>
    <t>DP BCA 17/04/2024</t>
  </si>
  <si>
    <t>PEL BCA</t>
  </si>
  <si>
    <t>ETIK</t>
  </si>
  <si>
    <t>DP 1 BCA 17/01, DP 2 CASH 22/04</t>
  </si>
  <si>
    <t>04389 &amp; 04773</t>
  </si>
  <si>
    <t>PELUNASAN DINNER</t>
  </si>
  <si>
    <t>DP BCA 14/04/2024</t>
  </si>
  <si>
    <t>DP BCA 04/03/2024</t>
  </si>
  <si>
    <t>04598</t>
  </si>
  <si>
    <t>1039</t>
  </si>
  <si>
    <t>DP 1 BCA 30/01/24</t>
  </si>
  <si>
    <t>04451</t>
  </si>
  <si>
    <t>DP 1 BCA 13/03/24</t>
  </si>
  <si>
    <t>04639</t>
  </si>
  <si>
    <t>TF A/N ELI ARNITAWATI</t>
  </si>
  <si>
    <t>DP 1 BCA 25/04/24</t>
  </si>
  <si>
    <t>DP 1 BCA 03/02/2024</t>
  </si>
  <si>
    <t>04479</t>
  </si>
  <si>
    <t>DP Group a/n Wijaya Tour Travel (04697)BCA CI 20-22 MEI 2024 / TF BOB SLAMET W</t>
  </si>
  <si>
    <t>Dp Room an. Afrita Christy ( 04700) BCA CI 06-09 APRIL 2024 / TF AFRINTA CHRISTY</t>
  </si>
  <si>
    <t>Dp Room an. Ayi Nur Syifa ( 04703) bca CI 11-12  APRIL 2024 / TF AYI NUR SYIFA</t>
  </si>
  <si>
    <t>DP Group a.n Ibu Indri (04706) via BCA CI 12-13 APRIL 2024 / TF INDRI WIJAYA K</t>
  </si>
  <si>
    <t>DP Group a/n Dangiang Ratu Tour/Bp Reno (04708)BCA CI 25-26 MEI 2024/ TF RENO SETIADI</t>
  </si>
  <si>
    <t>DP Room a/n Ardhiva (04709)BCA CI 11-12 APRIL 2024 / TF AN MIVIA HAPSARI</t>
  </si>
  <si>
    <t>DP Group a/n El Madani Tour Depok (04763)BCA CI 22-23 MEI 2024 / TF AN AIRPAY INTERN</t>
  </si>
  <si>
    <t>Dp Group a.n Gemini Tour Travel (04713) via BCA CI 06-08 MEI 2024 / TF AN HIFADA NAGATAMA KARYA</t>
  </si>
  <si>
    <t>DP Bukber a/n Baitul Maal Timoho Sejahtera (04711)BCA / tf an ARI RAHMAT IMTIHAN</t>
  </si>
  <si>
    <t>ADMIN</t>
  </si>
  <si>
    <t>Dp Group an. Merpati Tnt ( 04715) bca CI 24-25 JUNI 2024 / TF AN AHMAD NUR HASYIM</t>
  </si>
  <si>
    <t>Dp Room an. bpk Cahyo ( 04716) bca CI 12-13 APRIL 2024 / TF AN TIAN ERAFITRI</t>
  </si>
  <si>
    <t>R. 105-108 an. Afrilita Christu ( 1015) bca PELUNASAN invoice</t>
  </si>
  <si>
    <t>Dp Group an. Bpk Rangga Aditia (04724) BCA CI 19-20 MEI 2024 / TF RANGGA ADITIA</t>
  </si>
  <si>
    <t>DP Group a.n Andy Excellent tour travel (04726) via BCA CI 05-06 JUNI 2024 / TF AN ANDY SUYANTO</t>
  </si>
  <si>
    <t>Dp Room an. Dhea R ( 04725) BCA CI 13-14 APRIL 2024/ TF AN DHEA RACHMA</t>
  </si>
  <si>
    <t>DP room a.n Erviska Dwi Pratiwi (04727) via BCA CI 11-13 APRIL 2024 / TF ERVISKA DWI P</t>
  </si>
  <si>
    <t>DP room a.n Fatimah Nurul Arif/Ifat (04730) via BCA CI 11-12 APRIL 2024 / TF AN FATIMAH NURUL ARIF</t>
  </si>
  <si>
    <t>DP Room a/n Riki Rinaldi (04732)BCA CI 13-14 APRIL 2024/ TF AN RIKI RINALDO S</t>
  </si>
  <si>
    <t>DP room a.n Reza (04733) via BCA CI 12-13 APRIL 2024 / TF AN REZA</t>
  </si>
  <si>
    <t xml:space="preserve">R. 210,211,114-116 an. Reza ( 1023) bca-invoice </t>
  </si>
  <si>
    <t>Dp Group an. KA Ziyah ( 04742) bca CI 13-14 APRIL 2024/ TF AN NURUL FAUZIYAH</t>
  </si>
  <si>
    <t>Dp Room an. Nanda (04743) BCA 17-18 APRIL 2024 / TF AN SUGIANTO</t>
  </si>
  <si>
    <t>Dp Ballroom an. JSIT Indo wilayah DIY (04758) BCA CI 20 APRIL 2024 / TF RENI KHASARA</t>
  </si>
  <si>
    <t>Dp Group an. Dirgahayu tnt (04760) bca CI 27-29 MEI 2024 / TF M IMRON M</t>
  </si>
  <si>
    <t>DP Group a.n I Tour Travel (04764) via BCA CI 24-25 APRIL 2024 / TF AN RATIH NUROHMAH</t>
  </si>
  <si>
    <t>DP Group a/n Pondok Pesantren Al Falah (04776)BCA CI 30-31 MEI 2024 / TF AN PRIMANIA KANIASIH</t>
  </si>
  <si>
    <t xml:space="preserve">Dp Group an. MA AL-MA'ARIF (04780) BCA CI 30 JUNI - 01 JULI 2024/ TF </t>
  </si>
  <si>
    <t>DP Group a.n Bapak Husyairi (04782) via BCA CI 01-02 MEI 2024 / TF AN M OCH HUSYAIRI</t>
  </si>
  <si>
    <t>Dp Group an. DBM TNT ( 04787) BCA CI 11-13 JUNI 2024 / TF RUDI PUJIARSO</t>
  </si>
  <si>
    <t>Dp Group an. Udi sahudi (04786) bca CI 28-29 APRIL 2024 / TF AN UDI SAHUDI</t>
  </si>
  <si>
    <t>Pelunasan BCA</t>
  </si>
  <si>
    <t>Dp Hall u/ Tanggal 5 april ( 04704) CI 05/04/2024</t>
  </si>
  <si>
    <t>DP Room a/n Ardhiva (04709)BCA CI 11-12 APRIL 2024 / TF AN MINA HAPSARI</t>
  </si>
  <si>
    <t>masuk ke sheet mutasi</t>
  </si>
  <si>
    <t>MASUK OOD</t>
  </si>
  <si>
    <t>VOID 04750</t>
  </si>
  <si>
    <t>masuk ood</t>
  </si>
  <si>
    <t>MASUK MUTASI</t>
  </si>
  <si>
    <t xml:space="preserve">DP Group a/n Kurnia Tour (04762) CI 25-26 MEI 2024 </t>
  </si>
  <si>
    <t>Dp 2 Group an. Ponpes al-qur'an nurul furqon (04773) CI 21-23 APRIL 24</t>
  </si>
  <si>
    <t>04803</t>
  </si>
  <si>
    <t>04804</t>
  </si>
  <si>
    <t>04805</t>
  </si>
  <si>
    <t>04806</t>
  </si>
  <si>
    <t>04807</t>
  </si>
  <si>
    <t>04808</t>
  </si>
  <si>
    <t>04809</t>
  </si>
  <si>
    <t>04810</t>
  </si>
  <si>
    <t>04811</t>
  </si>
  <si>
    <t>04812</t>
  </si>
  <si>
    <t>04813</t>
  </si>
  <si>
    <t>Service AC Asri Graha Hotel (04798)</t>
  </si>
  <si>
    <t>DP Group a/n Hadi Tour Subang (04799) CI 08-09 JUNI 2024</t>
  </si>
  <si>
    <t>DP Group a.n MTS Sirojul Athfal/Bapak Deni (04807) CI 17-19 MEI 2024</t>
  </si>
  <si>
    <t>DP Group a/n Ryfansyah Tour/SMK Nurul Hidayah (04809)BCA CI 17-18 MEI 2024 / TF RHANAYA NABILLA R</t>
  </si>
  <si>
    <t>DP APRIL 2024 via FO</t>
  </si>
  <si>
    <t xml:space="preserve">INV 1016 </t>
  </si>
  <si>
    <t>INV 1032</t>
  </si>
  <si>
    <t>DP APRIL 2024 via BCA</t>
  </si>
  <si>
    <t>INV 1015</t>
  </si>
  <si>
    <t>INV 1022</t>
  </si>
  <si>
    <t>INV 1021</t>
  </si>
  <si>
    <t>BILL 7178</t>
  </si>
  <si>
    <t>INV 1017</t>
  </si>
  <si>
    <t>BILL 7188</t>
  </si>
  <si>
    <t>BILL 7198</t>
  </si>
  <si>
    <t>BILL 7183</t>
  </si>
  <si>
    <t>BILL 7182</t>
  </si>
  <si>
    <t>INV 1023</t>
  </si>
  <si>
    <t>INV 1024</t>
  </si>
  <si>
    <t>BILL 7253</t>
  </si>
  <si>
    <t>INV 1030</t>
  </si>
  <si>
    <t>INV 1035</t>
  </si>
  <si>
    <t>INV 1038</t>
  </si>
  <si>
    <t>INV 1025</t>
  </si>
  <si>
    <t>INV 1026</t>
  </si>
  <si>
    <t>INV 1027</t>
  </si>
  <si>
    <t>INV 1028</t>
  </si>
  <si>
    <t>INV 1029</t>
  </si>
  <si>
    <t>INV 1036</t>
  </si>
  <si>
    <t>INV 1033</t>
  </si>
  <si>
    <t>INV 1037</t>
  </si>
  <si>
    <t>INV 1039</t>
  </si>
  <si>
    <t>Total Januari 2024</t>
  </si>
  <si>
    <t>Total Februari 2024</t>
  </si>
  <si>
    <t>Total Maret 2024</t>
  </si>
  <si>
    <t>Total April 2024</t>
  </si>
  <si>
    <t>Handle Parkir Bus 2 Hari (04811)</t>
  </si>
  <si>
    <t>Fee Casual FBS a.n Wawan (04812)</t>
  </si>
  <si>
    <t>Setoran Asri Graha (04813)</t>
  </si>
  <si>
    <t>Renovasi Mushola Sewa scaftholding</t>
  </si>
  <si>
    <t>Mutasi dari FO ke BCA</t>
  </si>
  <si>
    <t>Beli Baterai</t>
  </si>
  <si>
    <t>R.200 a.n Dwi Yanto (07275)</t>
  </si>
  <si>
    <t>Kasbon Asri Graha ( Pembelian HP )</t>
  </si>
  <si>
    <t>Belanja ATK</t>
  </si>
  <si>
    <t>Jahit Sprei</t>
  </si>
  <si>
    <t>R.203 a.n Ahmad Alwi (07276)</t>
  </si>
  <si>
    <t>R.105 a/n Tumpal Sinaga (07277)Tiket.com</t>
  </si>
  <si>
    <t>Payment kmr single ke dlx an. dwi yanto ( 04814)</t>
  </si>
  <si>
    <t>04814</t>
  </si>
  <si>
    <t>Pelunasan via BCA</t>
  </si>
  <si>
    <t>Rekap Aliran Kas Keu APRIL 2024</t>
  </si>
  <si>
    <t>Mutasi dari FO ke BCA Payroll</t>
  </si>
  <si>
    <t>Mutasi Dari BCA Payroll ke FO</t>
  </si>
  <si>
    <t>Rekening BCA HOTEL APRIL 2024</t>
  </si>
  <si>
    <t>Rekening BPRS Hidayatullah APRIL 2024</t>
  </si>
  <si>
    <t>Rekening BCA GIRO APRIL 2024</t>
  </si>
  <si>
    <t>Rekening BCA CV APRIL 2024</t>
  </si>
  <si>
    <t>Gaji Maret 2024-Satya Graha</t>
  </si>
  <si>
    <t>Gaji Maret 2024-Asri Graha</t>
  </si>
  <si>
    <t>Dana THR 2024 SGH</t>
  </si>
  <si>
    <t>Renovasi Asri (Pelunasan Gordyn)</t>
  </si>
  <si>
    <t>Mutasi dari FO</t>
  </si>
  <si>
    <t>Renovasi Mushola (pembayaran termin&amp;konsultasi)</t>
  </si>
  <si>
    <t>PELUNASAN BCA INVOICE DAN KUITANSI</t>
  </si>
  <si>
    <t>dp belum diketahui</t>
  </si>
  <si>
    <t>pelunasan belum diketahui</t>
  </si>
  <si>
    <t>WIG Belum diketahui</t>
  </si>
  <si>
    <t>April</t>
  </si>
  <si>
    <t>Bunga Potongan Pajak dan Admin</t>
  </si>
  <si>
    <t>Biaya Gaji Cash</t>
  </si>
  <si>
    <t>Mutasi BCA Giro untuk THR</t>
  </si>
  <si>
    <t>Biaya Parcel (Dana CSR)</t>
  </si>
  <si>
    <t>Komparatif per 30 April 2024</t>
  </si>
  <si>
    <t>BILL 7120</t>
  </si>
  <si>
    <t>BILL 7180</t>
  </si>
  <si>
    <t>Rekening BPRS MADINA APRIL 2024</t>
  </si>
  <si>
    <t>Setoran Deposito</t>
  </si>
  <si>
    <t>Debet untuk deposito</t>
  </si>
  <si>
    <t>Bagi hasil deposito dan Admin 2023</t>
  </si>
  <si>
    <t>Bagi hasil deposito dan Tax Jan 2024</t>
  </si>
  <si>
    <t>Pencairan Deposito</t>
  </si>
  <si>
    <t>Transfer ke rek Giro BCA</t>
  </si>
  <si>
    <t>Bagi hasil deposito dan Tax Feb 2024</t>
  </si>
  <si>
    <t>Bagi hasil deposito dan Tax Maret 2024</t>
  </si>
  <si>
    <t>Bonus Tabungan dan Tax April 2024</t>
  </si>
  <si>
    <t xml:space="preserve">DANA BAT </t>
  </si>
  <si>
    <t>Biaya Bonus Akhir Tahun</t>
  </si>
  <si>
    <t>Biaya Gaji BAT</t>
  </si>
  <si>
    <t>Piutang Parcell</t>
  </si>
  <si>
    <t>PEMBAGIAN LABA</t>
  </si>
  <si>
    <t>M. Yusuf Anwar</t>
  </si>
  <si>
    <t>LABA 2023</t>
  </si>
  <si>
    <t>Ita Yulistiani</t>
  </si>
  <si>
    <t>M Nurul Iman S</t>
  </si>
  <si>
    <t>Herlina Tari S</t>
  </si>
  <si>
    <t>Agustina Rahmawati</t>
  </si>
  <si>
    <t>Dana cadangan Umum</t>
  </si>
  <si>
    <t>Dana Cad Khusus / CSR</t>
  </si>
  <si>
    <t>LABA 2024</t>
  </si>
  <si>
    <t>Dana Cad Khusus/CSR</t>
  </si>
  <si>
    <t>Dana CSR (DP Perijinan yayasan Siti Romlah)</t>
  </si>
  <si>
    <t>Tf ke Irwan Tri 03 Januari 2024</t>
  </si>
  <si>
    <t xml:space="preserve">Tf dari Danang (Januari 2024) </t>
  </si>
  <si>
    <t>Tf ke Irwan Tri 11 Januari 2024</t>
  </si>
  <si>
    <t>Tf dari Danang (Februari 2024)</t>
  </si>
  <si>
    <t>Tf ke Irwan Tri 09 Februari 2024</t>
  </si>
  <si>
    <t xml:space="preserve">BRI </t>
  </si>
  <si>
    <t>Rekening BRI KANDANG (rekonsiliasi di April 2024)</t>
  </si>
  <si>
    <t>Transaksi Penyesuaian BRI Kandang</t>
  </si>
  <si>
    <t>Angka blm Pasti</t>
  </si>
  <si>
    <t>Deposito (EDC BCA)</t>
  </si>
  <si>
    <t>Deposito (BPRS DH)</t>
  </si>
  <si>
    <t>Deposito (BPR Madina)</t>
  </si>
  <si>
    <t>Deposito (Rek EDC)</t>
  </si>
  <si>
    <t>NERACA 30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</si>
</sst>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(&quot;$&quot;* #,##0.00_);_(&quot;$&quot;* \(#,##0.00\);_(&quot;$&quot;* &quot;-&quot;??_);_(@_)"/>
    <numFmt numFmtId="167" formatCode="[$-F800]dddd\,\ mmmm\ dd\,\ yyyy"/>
    <numFmt numFmtId="168" formatCode="_(* #,##0_);_(* \(#,##0\);_(* &quot;-&quot;??_);_(@_)"/>
    <numFmt numFmtId="169" formatCode="[$-421]dd\ mmmm\ yyyy;@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5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Roboto"/>
    </font>
    <font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165" fontId="10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19" fillId="0" borderId="0"/>
    <xf numFmtId="0" fontId="9" fillId="0" borderId="0"/>
    <xf numFmtId="0" fontId="8" fillId="0" borderId="0"/>
    <xf numFmtId="0" fontId="7" fillId="0" borderId="0"/>
    <xf numFmtId="0" fontId="6" fillId="0" borderId="0"/>
    <xf numFmtId="166" fontId="10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9" fontId="10" fillId="0" borderId="0" applyFont="0" applyFill="0" applyBorder="0" applyAlignment="0" applyProtection="0"/>
    <xf numFmtId="0" fontId="2" fillId="0" borderId="0"/>
  </cellStyleXfs>
  <cellXfs count="557">
    <xf numFmtId="0" fontId="0" fillId="0" borderId="0" xfId="0"/>
    <xf numFmtId="165" fontId="11" fillId="0" borderId="1" xfId="1" applyFont="1" applyFill="1" applyBorder="1" applyAlignment="1">
      <alignment vertical="center"/>
    </xf>
    <xf numFmtId="165" fontId="11" fillId="0" borderId="0" xfId="1" applyFont="1" applyFill="1" applyBorder="1" applyAlignment="1">
      <alignment vertical="center"/>
    </xf>
    <xf numFmtId="165" fontId="11" fillId="0" borderId="0" xfId="1" applyFont="1" applyFill="1" applyBorder="1" applyAlignment="1">
      <alignment vertical="center" wrapText="1"/>
    </xf>
    <xf numFmtId="165" fontId="11" fillId="0" borderId="0" xfId="1" applyFont="1" applyFill="1" applyBorder="1"/>
    <xf numFmtId="165" fontId="11" fillId="0" borderId="0" xfId="1" applyFont="1" applyFill="1"/>
    <xf numFmtId="165" fontId="11" fillId="0" borderId="1" xfId="1" applyFont="1" applyFill="1" applyBorder="1"/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indent="1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/>
    <xf numFmtId="0" fontId="11" fillId="0" borderId="8" xfId="0" applyFont="1" applyBorder="1"/>
    <xf numFmtId="0" fontId="11" fillId="0" borderId="9" xfId="0" quotePrefix="1" applyFont="1" applyBorder="1" applyAlignment="1">
      <alignment horizontal="center" vertical="center"/>
    </xf>
    <xf numFmtId="0" fontId="0" fillId="0" borderId="1" xfId="0" applyBorder="1"/>
    <xf numFmtId="165" fontId="0" fillId="0" borderId="1" xfId="1" applyFont="1" applyBorder="1"/>
    <xf numFmtId="0" fontId="0" fillId="0" borderId="9" xfId="0" applyBorder="1"/>
    <xf numFmtId="0" fontId="11" fillId="0" borderId="11" xfId="0" quotePrefix="1" applyFont="1" applyBorder="1" applyAlignment="1">
      <alignment horizontal="center"/>
    </xf>
    <xf numFmtId="165" fontId="0" fillId="0" borderId="0" xfId="0" applyNumberFormat="1"/>
    <xf numFmtId="41" fontId="11" fillId="0" borderId="0" xfId="0" applyNumberFormat="1" applyFont="1"/>
    <xf numFmtId="0" fontId="11" fillId="0" borderId="0" xfId="0" applyFont="1"/>
    <xf numFmtId="41" fontId="0" fillId="0" borderId="0" xfId="0" applyNumberFormat="1"/>
    <xf numFmtId="16" fontId="11" fillId="0" borderId="1" xfId="1" applyNumberFormat="1" applyFont="1" applyFill="1" applyBorder="1" applyAlignment="1">
      <alignment horizontal="center" vertical="center"/>
    </xf>
    <xf numFmtId="165" fontId="11" fillId="0" borderId="1" xfId="1" applyFont="1" applyFill="1" applyBorder="1" applyAlignment="1">
      <alignment horizontal="center" vertical="center" wrapText="1"/>
    </xf>
    <xf numFmtId="165" fontId="0" fillId="0" borderId="0" xfId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165" fontId="11" fillId="0" borderId="1" xfId="1" applyFont="1" applyBorder="1"/>
    <xf numFmtId="0" fontId="16" fillId="0" borderId="0" xfId="0" applyFont="1" applyAlignment="1">
      <alignment vertical="top"/>
    </xf>
    <xf numFmtId="49" fontId="0" fillId="0" borderId="0" xfId="0" applyNumberFormat="1"/>
    <xf numFmtId="165" fontId="0" fillId="0" borderId="0" xfId="1" applyFont="1" applyFill="1" applyBorder="1"/>
    <xf numFmtId="165" fontId="0" fillId="0" borderId="0" xfId="1" applyFont="1"/>
    <xf numFmtId="165" fontId="0" fillId="0" borderId="0" xfId="1" applyFont="1" applyFill="1"/>
    <xf numFmtId="0" fontId="0" fillId="0" borderId="0" xfId="0" applyAlignment="1">
      <alignment horizontal="center" vertical="center"/>
    </xf>
    <xf numFmtId="165" fontId="0" fillId="0" borderId="1" xfId="1" applyFont="1" applyBorder="1" applyAlignment="1">
      <alignment horizontal="center"/>
    </xf>
    <xf numFmtId="165" fontId="0" fillId="0" borderId="1" xfId="1" applyFont="1" applyFill="1" applyBorder="1" applyAlignment="1">
      <alignment vertical="center"/>
    </xf>
    <xf numFmtId="165" fontId="11" fillId="0" borderId="1" xfId="1" applyFont="1" applyBorder="1" applyAlignment="1">
      <alignment horizontal="center"/>
    </xf>
    <xf numFmtId="42" fontId="0" fillId="0" borderId="0" xfId="0" applyNumberFormat="1"/>
    <xf numFmtId="0" fontId="16" fillId="0" borderId="1" xfId="0" applyFont="1" applyBorder="1" applyAlignment="1">
      <alignment horizontal="center" vertical="top"/>
    </xf>
    <xf numFmtId="167" fontId="16" fillId="0" borderId="1" xfId="0" applyNumberFormat="1" applyFont="1" applyBorder="1" applyAlignment="1">
      <alignment horizontal="center" vertical="top"/>
    </xf>
    <xf numFmtId="165" fontId="11" fillId="0" borderId="1" xfId="1" applyFont="1" applyFill="1" applyBorder="1" applyAlignment="1">
      <alignment horizontal="center" vertical="center"/>
    </xf>
    <xf numFmtId="165" fontId="0" fillId="0" borderId="1" xfId="1" applyFont="1" applyFill="1" applyBorder="1"/>
    <xf numFmtId="165" fontId="11" fillId="0" borderId="11" xfId="1" applyFont="1" applyFill="1" applyBorder="1" applyAlignment="1">
      <alignment horizontal="center" vertical="center"/>
    </xf>
    <xf numFmtId="165" fontId="11" fillId="0" borderId="8" xfId="1" applyFont="1" applyFill="1" applyBorder="1" applyAlignment="1">
      <alignment horizontal="center" vertical="center"/>
    </xf>
    <xf numFmtId="42" fontId="0" fillId="0" borderId="0" xfId="0" applyNumberFormat="1" applyAlignment="1">
      <alignment horizontal="center"/>
    </xf>
    <xf numFmtId="49" fontId="0" fillId="0" borderId="1" xfId="0" applyNumberFormat="1" applyBorder="1"/>
    <xf numFmtId="15" fontId="0" fillId="0" borderId="1" xfId="0" applyNumberFormat="1" applyBorder="1"/>
    <xf numFmtId="42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42" fontId="0" fillId="0" borderId="1" xfId="0" applyNumberFormat="1" applyBorder="1" applyAlignment="1">
      <alignment horizontal="center"/>
    </xf>
    <xf numFmtId="0" fontId="1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4" xfId="0" applyBorder="1"/>
    <xf numFmtId="165" fontId="10" fillId="0" borderId="1" xfId="1" applyFont="1" applyFill="1" applyBorder="1"/>
    <xf numFmtId="0" fontId="0" fillId="0" borderId="0" xfId="0" applyAlignment="1">
      <alignment horizontal="center"/>
    </xf>
    <xf numFmtId="165" fontId="11" fillId="4" borderId="1" xfId="1" applyFont="1" applyFill="1" applyBorder="1"/>
    <xf numFmtId="0" fontId="11" fillId="0" borderId="0" xfId="0" applyFont="1" applyAlignment="1">
      <alignment horizontal="center"/>
    </xf>
    <xf numFmtId="165" fontId="10" fillId="0" borderId="1" xfId="1" applyFont="1" applyBorder="1"/>
    <xf numFmtId="164" fontId="0" fillId="0" borderId="0" xfId="0" applyNumberFormat="1"/>
    <xf numFmtId="15" fontId="0" fillId="0" borderId="11" xfId="0" applyNumberFormat="1" applyBorder="1"/>
    <xf numFmtId="165" fontId="16" fillId="0" borderId="1" xfId="1" applyFont="1" applyFill="1" applyBorder="1"/>
    <xf numFmtId="165" fontId="16" fillId="0" borderId="0" xfId="1" applyFont="1" applyFill="1"/>
    <xf numFmtId="165" fontId="10" fillId="0" borderId="1" xfId="1" applyFont="1" applyFill="1" applyBorder="1" applyAlignment="1">
      <alignment vertical="center"/>
    </xf>
    <xf numFmtId="165" fontId="10" fillId="0" borderId="8" xfId="1" applyFont="1" applyFill="1" applyBorder="1" applyAlignment="1">
      <alignment vertical="center"/>
    </xf>
    <xf numFmtId="165" fontId="10" fillId="0" borderId="0" xfId="1" applyFont="1" applyFill="1"/>
    <xf numFmtId="165" fontId="16" fillId="3" borderId="1" xfId="1" applyFont="1" applyFill="1" applyBorder="1" applyAlignment="1">
      <alignment vertical="center"/>
    </xf>
    <xf numFmtId="165" fontId="0" fillId="4" borderId="1" xfId="1" applyFont="1" applyFill="1" applyBorder="1"/>
    <xf numFmtId="0" fontId="16" fillId="0" borderId="1" xfId="0" applyFont="1" applyBorder="1" applyAlignment="1">
      <alignment wrapText="1"/>
    </xf>
    <xf numFmtId="0" fontId="16" fillId="0" borderId="0" xfId="0" applyFont="1"/>
    <xf numFmtId="0" fontId="0" fillId="5" borderId="1" xfId="0" applyFill="1" applyBorder="1"/>
    <xf numFmtId="0" fontId="16" fillId="0" borderId="0" xfId="0" applyFont="1" applyAlignment="1">
      <alignment horizontal="center" vertical="top"/>
    </xf>
    <xf numFmtId="167" fontId="16" fillId="0" borderId="0" xfId="0" applyNumberFormat="1" applyFont="1" applyAlignment="1">
      <alignment horizontal="center" vertical="top"/>
    </xf>
    <xf numFmtId="42" fontId="16" fillId="0" borderId="1" xfId="1" applyNumberFormat="1" applyFont="1" applyFill="1" applyBorder="1" applyAlignment="1">
      <alignment vertical="top"/>
    </xf>
    <xf numFmtId="42" fontId="10" fillId="0" borderId="0" xfId="0" applyNumberFormat="1" applyFont="1"/>
    <xf numFmtId="165" fontId="0" fillId="0" borderId="8" xfId="1" applyFont="1" applyFill="1" applyBorder="1" applyAlignment="1">
      <alignment vertical="center"/>
    </xf>
    <xf numFmtId="165" fontId="16" fillId="0" borderId="8" xfId="1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165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165" fontId="0" fillId="4" borderId="1" xfId="0" applyNumberFormat="1" applyFill="1" applyBorder="1"/>
    <xf numFmtId="0" fontId="11" fillId="0" borderId="1" xfId="0" applyFont="1" applyBorder="1" applyAlignment="1">
      <alignment horizontal="center"/>
    </xf>
    <xf numFmtId="165" fontId="20" fillId="0" borderId="1" xfId="1" applyFont="1" applyFill="1" applyBorder="1"/>
    <xf numFmtId="41" fontId="16" fillId="0" borderId="1" xfId="0" applyNumberFormat="1" applyFont="1" applyBorder="1" applyAlignment="1">
      <alignment horizontal="left" vertical="center"/>
    </xf>
    <xf numFmtId="41" fontId="16" fillId="0" borderId="1" xfId="2" applyFont="1" applyBorder="1"/>
    <xf numFmtId="0" fontId="20" fillId="0" borderId="0" xfId="0" applyFont="1" applyAlignment="1">
      <alignment horizontal="center" vertical="center"/>
    </xf>
    <xf numFmtId="41" fontId="20" fillId="0" borderId="7" xfId="0" applyNumberFormat="1" applyFont="1" applyBorder="1"/>
    <xf numFmtId="41" fontId="16" fillId="0" borderId="1" xfId="0" applyNumberFormat="1" applyFont="1" applyBorder="1"/>
    <xf numFmtId="165" fontId="16" fillId="0" borderId="1" xfId="1" applyFont="1" applyBorder="1"/>
    <xf numFmtId="41" fontId="16" fillId="0" borderId="7" xfId="0" applyNumberFormat="1" applyFont="1" applyBorder="1"/>
    <xf numFmtId="165" fontId="10" fillId="0" borderId="0" xfId="1" applyFont="1" applyFill="1" applyAlignment="1">
      <alignment horizontal="center"/>
    </xf>
    <xf numFmtId="165" fontId="10" fillId="0" borderId="1" xfId="1" applyFont="1" applyFill="1" applyBorder="1" applyAlignment="1"/>
    <xf numFmtId="165" fontId="1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1" xfId="0" applyFont="1" applyBorder="1"/>
    <xf numFmtId="16" fontId="10" fillId="0" borderId="1" xfId="1" applyNumberFormat="1" applyFont="1" applyFill="1" applyBorder="1" applyAlignment="1">
      <alignment horizontal="center" vertical="center"/>
    </xf>
    <xf numFmtId="165" fontId="10" fillId="0" borderId="1" xfId="1" applyFont="1" applyFill="1" applyBorder="1" applyAlignment="1">
      <alignment horizontal="center" vertical="center" wrapText="1"/>
    </xf>
    <xf numFmtId="165" fontId="10" fillId="0" borderId="0" xfId="1" applyFont="1" applyFill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165" fontId="15" fillId="0" borderId="1" xfId="1" applyFont="1" applyFill="1" applyBorder="1" applyAlignment="1">
      <alignment horizontal="center" vertical="center"/>
    </xf>
    <xf numFmtId="165" fontId="16" fillId="0" borderId="1" xfId="1" applyFont="1" applyFill="1" applyBorder="1" applyAlignment="1">
      <alignment vertical="center"/>
    </xf>
    <xf numFmtId="165" fontId="0" fillId="6" borderId="1" xfId="1" applyFont="1" applyFill="1" applyBorder="1"/>
    <xf numFmtId="165" fontId="0" fillId="6" borderId="1" xfId="0" applyNumberFormat="1" applyFill="1" applyBorder="1"/>
    <xf numFmtId="165" fontId="0" fillId="7" borderId="1" xfId="1" applyFont="1" applyFill="1" applyBorder="1"/>
    <xf numFmtId="165" fontId="0" fillId="7" borderId="0" xfId="0" applyNumberFormat="1" applyFill="1"/>
    <xf numFmtId="165" fontId="0" fillId="3" borderId="1" xfId="1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42" fontId="16" fillId="0" borderId="0" xfId="1" applyNumberFormat="1" applyFont="1" applyFill="1" applyBorder="1" applyAlignment="1">
      <alignment vertical="top"/>
    </xf>
    <xf numFmtId="165" fontId="16" fillId="0" borderId="3" xfId="1" applyFont="1" applyFill="1" applyBorder="1" applyAlignment="1">
      <alignment horizontal="center" vertical="center"/>
    </xf>
    <xf numFmtId="165" fontId="20" fillId="3" borderId="1" xfId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 wrapText="1"/>
    </xf>
    <xf numFmtId="165" fontId="11" fillId="0" borderId="0" xfId="1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0" fillId="0" borderId="8" xfId="1" applyFont="1" applyBorder="1"/>
    <xf numFmtId="165" fontId="11" fillId="0" borderId="0" xfId="0" applyNumberFormat="1" applyFont="1"/>
    <xf numFmtId="165" fontId="20" fillId="0" borderId="1" xfId="1" applyFont="1" applyFill="1" applyBorder="1" applyAlignment="1">
      <alignment horizontal="center" vertical="center"/>
    </xf>
    <xf numFmtId="0" fontId="11" fillId="0" borderId="10" xfId="0" quotePrefix="1" applyFont="1" applyBorder="1" applyAlignment="1">
      <alignment vertical="center"/>
    </xf>
    <xf numFmtId="0" fontId="11" fillId="0" borderId="4" xfId="0" quotePrefix="1" applyFont="1" applyBorder="1" applyAlignment="1">
      <alignment vertical="center"/>
    </xf>
    <xf numFmtId="41" fontId="0" fillId="0" borderId="1" xfId="0" applyNumberFormat="1" applyBorder="1"/>
    <xf numFmtId="165" fontId="10" fillId="0" borderId="0" xfId="0" applyNumberFormat="1" applyFont="1"/>
    <xf numFmtId="0" fontId="10" fillId="0" borderId="0" xfId="0" applyFont="1"/>
    <xf numFmtId="165" fontId="10" fillId="0" borderId="1" xfId="0" applyNumberFormat="1" applyFont="1" applyBorder="1"/>
    <xf numFmtId="42" fontId="16" fillId="0" borderId="1" xfId="0" applyNumberFormat="1" applyFont="1" applyBorder="1" applyAlignment="1">
      <alignment horizontal="left"/>
    </xf>
    <xf numFmtId="42" fontId="16" fillId="0" borderId="1" xfId="0" applyNumberFormat="1" applyFont="1" applyBorder="1" applyAlignment="1">
      <alignment horizontal="center"/>
    </xf>
    <xf numFmtId="42" fontId="16" fillId="3" borderId="1" xfId="0" applyNumberFormat="1" applyFont="1" applyFill="1" applyBorder="1" applyAlignment="1">
      <alignment horizontal="center"/>
    </xf>
    <xf numFmtId="42" fontId="16" fillId="5" borderId="1" xfId="0" applyNumberFormat="1" applyFont="1" applyFill="1" applyBorder="1" applyAlignment="1">
      <alignment horizontal="center"/>
    </xf>
    <xf numFmtId="42" fontId="11" fillId="6" borderId="1" xfId="0" applyNumberFormat="1" applyFont="1" applyFill="1" applyBorder="1"/>
    <xf numFmtId="0" fontId="11" fillId="6" borderId="11" xfId="0" applyFont="1" applyFill="1" applyBorder="1" applyAlignment="1">
      <alignment horizontal="center" vertical="center"/>
    </xf>
    <xf numFmtId="165" fontId="20" fillId="0" borderId="1" xfId="1" applyFont="1" applyBorder="1" applyAlignment="1">
      <alignment vertical="center"/>
    </xf>
    <xf numFmtId="165" fontId="16" fillId="0" borderId="0" xfId="1" applyFont="1"/>
    <xf numFmtId="165" fontId="20" fillId="0" borderId="0" xfId="1" applyFont="1" applyBorder="1" applyAlignment="1"/>
    <xf numFmtId="165" fontId="16" fillId="0" borderId="0" xfId="1" applyFont="1" applyBorder="1" applyAlignment="1">
      <alignment vertical="center"/>
    </xf>
    <xf numFmtId="0" fontId="16" fillId="0" borderId="0" xfId="0" applyFont="1" applyAlignment="1">
      <alignment horizontal="center"/>
    </xf>
    <xf numFmtId="165" fontId="0" fillId="8" borderId="1" xfId="1" applyFont="1" applyFill="1" applyBorder="1"/>
    <xf numFmtId="165" fontId="0" fillId="8" borderId="1" xfId="0" applyNumberFormat="1" applyFill="1" applyBorder="1"/>
    <xf numFmtId="41" fontId="0" fillId="0" borderId="0" xfId="1" applyNumberFormat="1" applyFont="1"/>
    <xf numFmtId="41" fontId="15" fillId="0" borderId="1" xfId="1" applyNumberFormat="1" applyFont="1" applyFill="1" applyBorder="1" applyAlignment="1">
      <alignment horizontal="center" vertical="center"/>
    </xf>
    <xf numFmtId="41" fontId="15" fillId="0" borderId="1" xfId="0" applyNumberFormat="1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65" fontId="16" fillId="0" borderId="1" xfId="1" applyFont="1" applyFill="1" applyBorder="1" applyAlignment="1">
      <alignment horizontal="center" vertical="center"/>
    </xf>
    <xf numFmtId="165" fontId="16" fillId="0" borderId="1" xfId="1" applyFont="1" applyFill="1" applyBorder="1" applyAlignment="1">
      <alignment horizontal="left" vertical="center"/>
    </xf>
    <xf numFmtId="0" fontId="16" fillId="0" borderId="3" xfId="1" applyNumberFormat="1" applyFont="1" applyFill="1" applyBorder="1" applyAlignment="1">
      <alignment horizontal="left" vertical="top"/>
    </xf>
    <xf numFmtId="0" fontId="16" fillId="0" borderId="1" xfId="1" applyNumberFormat="1" applyFont="1" applyFill="1" applyBorder="1" applyAlignment="1">
      <alignment horizontal="left" vertical="top"/>
    </xf>
    <xf numFmtId="0" fontId="20" fillId="0" borderId="0" xfId="0" applyFont="1"/>
    <xf numFmtId="0" fontId="16" fillId="0" borderId="1" xfId="1" applyNumberFormat="1" applyFont="1" applyFill="1" applyBorder="1" applyAlignment="1">
      <alignment horizontal="left" vertical="top" wrapText="1"/>
    </xf>
    <xf numFmtId="41" fontId="16" fillId="0" borderId="1" xfId="1" applyNumberFormat="1" applyFont="1" applyBorder="1"/>
    <xf numFmtId="41" fontId="16" fillId="0" borderId="10" xfId="1" applyNumberFormat="1" applyFont="1" applyBorder="1"/>
    <xf numFmtId="0" fontId="16" fillId="0" borderId="1" xfId="0" applyFont="1" applyBorder="1"/>
    <xf numFmtId="41" fontId="16" fillId="0" borderId="1" xfId="1" applyNumberFormat="1" applyFont="1" applyFill="1" applyBorder="1" applyAlignment="1">
      <alignment vertical="center"/>
    </xf>
    <xf numFmtId="41" fontId="16" fillId="0" borderId="10" xfId="0" applyNumberFormat="1" applyFont="1" applyBorder="1"/>
    <xf numFmtId="41" fontId="0" fillId="0" borderId="1" xfId="0" applyNumberFormat="1" applyBorder="1" applyAlignment="1">
      <alignment horizontal="center" vertical="center" wrapText="1"/>
    </xf>
    <xf numFmtId="165" fontId="0" fillId="0" borderId="1" xfId="1" applyFont="1" applyFill="1" applyBorder="1" applyAlignment="1">
      <alignment horizontal="center" vertical="center"/>
    </xf>
    <xf numFmtId="165" fontId="16" fillId="0" borderId="3" xfId="1" applyFont="1" applyFill="1" applyBorder="1" applyAlignment="1">
      <alignment vertical="center"/>
    </xf>
    <xf numFmtId="165" fontId="20" fillId="0" borderId="11" xfId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1" applyFont="1" applyFill="1" applyAlignment="1">
      <alignment horizontal="center"/>
    </xf>
    <xf numFmtId="15" fontId="10" fillId="0" borderId="1" xfId="1" applyNumberFormat="1" applyFont="1" applyFill="1" applyBorder="1" applyAlignment="1"/>
    <xf numFmtId="16" fontId="10" fillId="0" borderId="1" xfId="1" applyNumberFormat="1" applyFont="1" applyFill="1" applyBorder="1" applyAlignment="1"/>
    <xf numFmtId="1" fontId="16" fillId="0" borderId="1" xfId="1" quotePrefix="1" applyNumberFormat="1" applyFont="1" applyFill="1" applyBorder="1" applyAlignment="1">
      <alignment horizontal="center" vertical="center"/>
    </xf>
    <xf numFmtId="165" fontId="0" fillId="0" borderId="0" xfId="1" applyFont="1" applyBorder="1" applyAlignment="1">
      <alignment vertical="center"/>
    </xf>
    <xf numFmtId="165" fontId="11" fillId="0" borderId="0" xfId="1" applyFont="1" applyAlignment="1"/>
    <xf numFmtId="165" fontId="0" fillId="0" borderId="0" xfId="1" applyFont="1" applyAlignment="1"/>
    <xf numFmtId="165" fontId="16" fillId="0" borderId="0" xfId="0" applyNumberFormat="1" applyFont="1"/>
    <xf numFmtId="49" fontId="16" fillId="0" borderId="1" xfId="0" quotePrefix="1" applyNumberFormat="1" applyFont="1" applyBorder="1" applyAlignment="1">
      <alignment horizontal="center" vertical="center"/>
    </xf>
    <xf numFmtId="0" fontId="16" fillId="0" borderId="1" xfId="0" quotePrefix="1" applyFont="1" applyBorder="1"/>
    <xf numFmtId="165" fontId="21" fillId="0" borderId="1" xfId="1" applyFont="1" applyFill="1" applyBorder="1" applyAlignment="1">
      <alignment vertical="center"/>
    </xf>
    <xf numFmtId="0" fontId="0" fillId="3" borderId="1" xfId="1" applyNumberFormat="1" applyFont="1" applyFill="1" applyBorder="1" applyAlignment="1">
      <alignment horizontal="right"/>
    </xf>
    <xf numFmtId="0" fontId="0" fillId="0" borderId="0" xfId="1" applyNumberFormat="1" applyFont="1" applyFill="1" applyAlignment="1">
      <alignment horizontal="right"/>
    </xf>
    <xf numFmtId="165" fontId="0" fillId="4" borderId="1" xfId="1" applyFont="1" applyFill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41" fontId="14" fillId="0" borderId="13" xfId="0" applyNumberFormat="1" applyFont="1" applyBorder="1" applyAlignment="1">
      <alignment horizontal="left" vertical="center"/>
    </xf>
    <xf numFmtId="0" fontId="11" fillId="0" borderId="2" xfId="0" applyFont="1" applyBorder="1"/>
    <xf numFmtId="0" fontId="0" fillId="0" borderId="6" xfId="0" applyBorder="1"/>
    <xf numFmtId="0" fontId="11" fillId="0" borderId="3" xfId="0" quotePrefix="1" applyFont="1" applyBorder="1" applyAlignment="1">
      <alignment vertical="center"/>
    </xf>
    <xf numFmtId="49" fontId="14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1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1" applyNumberFormat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horizontal="center" vertical="center"/>
    </xf>
    <xf numFmtId="165" fontId="26" fillId="0" borderId="1" xfId="1" applyFont="1" applyFill="1" applyBorder="1" applyAlignment="1">
      <alignment horizontal="center" vertical="center"/>
    </xf>
    <xf numFmtId="15" fontId="24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1" xfId="1" applyNumberFormat="1" applyFont="1" applyFill="1" applyBorder="1" applyAlignment="1">
      <alignment horizontal="right" vertical="center"/>
    </xf>
    <xf numFmtId="165" fontId="24" fillId="0" borderId="1" xfId="1" applyFont="1" applyFill="1" applyBorder="1" applyAlignment="1">
      <alignment horizontal="center" vertical="center"/>
    </xf>
    <xf numFmtId="165" fontId="27" fillId="0" borderId="1" xfId="1" applyFont="1" applyFill="1" applyBorder="1" applyAlignment="1">
      <alignment horizontal="center" vertical="center"/>
    </xf>
    <xf numFmtId="0" fontId="24" fillId="0" borderId="0" xfId="0" applyFont="1"/>
    <xf numFmtId="0" fontId="11" fillId="3" borderId="1" xfId="0" applyFont="1" applyFill="1" applyBorder="1" applyAlignment="1">
      <alignment horizontal="center" vertical="center"/>
    </xf>
    <xf numFmtId="165" fontId="22" fillId="0" borderId="1" xfId="1" applyFont="1" applyBorder="1" applyAlignment="1">
      <alignment horizontal="center" vertical="center"/>
    </xf>
    <xf numFmtId="0" fontId="21" fillId="5" borderId="1" xfId="0" applyFont="1" applyFill="1" applyBorder="1"/>
    <xf numFmtId="42" fontId="21" fillId="5" borderId="1" xfId="0" applyNumberFormat="1" applyFont="1" applyFill="1" applyBorder="1" applyAlignment="1">
      <alignment horizontal="center"/>
    </xf>
    <xf numFmtId="165" fontId="28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65" fontId="10" fillId="0" borderId="1" xfId="1" applyFont="1" applyBorder="1" applyAlignment="1">
      <alignment horizontal="center" vertical="center"/>
    </xf>
    <xf numFmtId="165" fontId="11" fillId="4" borderId="1" xfId="1" applyFont="1" applyFill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41" fontId="11" fillId="0" borderId="1" xfId="1" applyNumberFormat="1" applyFont="1" applyBorder="1" applyAlignment="1">
      <alignment horizontal="center" vertical="center"/>
    </xf>
    <xf numFmtId="41" fontId="11" fillId="0" borderId="1" xfId="0" applyNumberFormat="1" applyFont="1" applyBorder="1" applyAlignment="1">
      <alignment horizontal="center" vertical="center"/>
    </xf>
    <xf numFmtId="41" fontId="0" fillId="0" borderId="1" xfId="1" applyNumberFormat="1" applyFont="1" applyBorder="1"/>
    <xf numFmtId="0" fontId="21" fillId="0" borderId="1" xfId="0" applyFont="1" applyBorder="1" applyAlignment="1">
      <alignment wrapText="1"/>
    </xf>
    <xf numFmtId="41" fontId="15" fillId="0" borderId="1" xfId="1" applyNumberFormat="1" applyFont="1" applyFill="1" applyBorder="1" applyAlignment="1">
      <alignment horizontal="center" vertical="center" wrapText="1"/>
    </xf>
    <xf numFmtId="0" fontId="29" fillId="0" borderId="0" xfId="0" applyFont="1"/>
    <xf numFmtId="41" fontId="0" fillId="0" borderId="1" xfId="1" applyNumberFormat="1" applyFont="1" applyFill="1" applyBorder="1" applyAlignment="1">
      <alignment vertical="center"/>
    </xf>
    <xf numFmtId="15" fontId="0" fillId="0" borderId="10" xfId="0" applyNumberFormat="1" applyBorder="1" applyAlignment="1">
      <alignment vertical="center"/>
    </xf>
    <xf numFmtId="49" fontId="17" fillId="2" borderId="1" xfId="14" applyNumberFormat="1" applyFont="1" applyFill="1" applyBorder="1"/>
    <xf numFmtId="41" fontId="16" fillId="0" borderId="1" xfId="1" applyNumberFormat="1" applyFont="1" applyBorder="1" applyAlignment="1"/>
    <xf numFmtId="165" fontId="16" fillId="0" borderId="1" xfId="1" applyFont="1" applyBorder="1" applyAlignment="1"/>
    <xf numFmtId="165" fontId="0" fillId="0" borderId="1" xfId="1" applyFont="1" applyBorder="1" applyAlignment="1"/>
    <xf numFmtId="0" fontId="0" fillId="0" borderId="1" xfId="0" applyBorder="1" applyAlignment="1">
      <alignment vertical="center"/>
    </xf>
    <xf numFmtId="0" fontId="11" fillId="0" borderId="4" xfId="0" applyFont="1" applyBorder="1"/>
    <xf numFmtId="165" fontId="16" fillId="0" borderId="1" xfId="1" applyFont="1" applyFill="1" applyBorder="1" applyAlignment="1">
      <alignment horizontal="center"/>
    </xf>
    <xf numFmtId="16" fontId="16" fillId="0" borderId="1" xfId="1" applyNumberFormat="1" applyFont="1" applyFill="1" applyBorder="1" applyAlignment="1">
      <alignment vertical="center"/>
    </xf>
    <xf numFmtId="168" fontId="0" fillId="0" borderId="0" xfId="13" applyNumberFormat="1" applyFont="1"/>
    <xf numFmtId="41" fontId="16" fillId="0" borderId="1" xfId="1" applyNumberFormat="1" applyFont="1" applyBorder="1" applyAlignment="1">
      <alignment horizontal="center"/>
    </xf>
    <xf numFmtId="41" fontId="16" fillId="0" borderId="1" xfId="1" applyNumberFormat="1" applyFont="1" applyFill="1" applyBorder="1" applyAlignment="1">
      <alignment horizontal="center"/>
    </xf>
    <xf numFmtId="165" fontId="17" fillId="2" borderId="1" xfId="1" applyFont="1" applyFill="1" applyBorder="1" applyAlignment="1">
      <alignment horizontal="center"/>
    </xf>
    <xf numFmtId="41" fontId="0" fillId="0" borderId="1" xfId="1" applyNumberFormat="1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/>
    </xf>
    <xf numFmtId="165" fontId="17" fillId="0" borderId="1" xfId="1" applyFont="1" applyFill="1" applyBorder="1" applyAlignment="1">
      <alignment horizontal="center"/>
    </xf>
    <xf numFmtId="0" fontId="30" fillId="0" borderId="0" xfId="0" applyFont="1" applyAlignment="1">
      <alignment horizontal="left"/>
    </xf>
    <xf numFmtId="0" fontId="30" fillId="0" borderId="11" xfId="0" applyFont="1" applyBorder="1" applyAlignment="1">
      <alignment horizontal="left" vertical="top"/>
    </xf>
    <xf numFmtId="0" fontId="30" fillId="0" borderId="0" xfId="0" applyFont="1"/>
    <xf numFmtId="168" fontId="11" fillId="0" borderId="1" xfId="13" applyNumberFormat="1" applyFont="1" applyBorder="1" applyAlignment="1">
      <alignment horizontal="center" vertical="center"/>
    </xf>
    <xf numFmtId="168" fontId="0" fillId="0" borderId="1" xfId="13" applyNumberFormat="1" applyFont="1" applyBorder="1" applyAlignment="1"/>
    <xf numFmtId="168" fontId="11" fillId="0" borderId="1" xfId="13" applyNumberFormat="1" applyFont="1" applyBorder="1"/>
    <xf numFmtId="168" fontId="16" fillId="0" borderId="0" xfId="0" applyNumberFormat="1" applyFont="1"/>
    <xf numFmtId="165" fontId="0" fillId="0" borderId="0" xfId="1" applyFont="1" applyFill="1" applyAlignment="1">
      <alignment horizontal="right"/>
    </xf>
    <xf numFmtId="165" fontId="0" fillId="0" borderId="1" xfId="1" applyFont="1" applyBorder="1" applyAlignment="1">
      <alignment vertical="center"/>
    </xf>
    <xf numFmtId="41" fontId="11" fillId="0" borderId="1" xfId="2" applyFont="1" applyBorder="1" applyAlignment="1">
      <alignment horizontal="center" vertical="center" wrapText="1"/>
    </xf>
    <xf numFmtId="41" fontId="11" fillId="0" borderId="1" xfId="1" applyNumberFormat="1" applyFont="1" applyBorder="1" applyAlignment="1">
      <alignment horizontal="center" vertical="center" wrapText="1"/>
    </xf>
    <xf numFmtId="41" fontId="11" fillId="0" borderId="1" xfId="1" applyNumberFormat="1" applyFont="1" applyBorder="1"/>
    <xf numFmtId="0" fontId="10" fillId="0" borderId="1" xfId="2" applyNumberFormat="1" applyFont="1" applyBorder="1" applyAlignment="1">
      <alignment horizontal="center" vertical="center" wrapText="1"/>
    </xf>
    <xf numFmtId="41" fontId="10" fillId="0" borderId="1" xfId="1" applyNumberFormat="1" applyFont="1" applyBorder="1"/>
    <xf numFmtId="41" fontId="10" fillId="0" borderId="1" xfId="2" applyFont="1" applyBorder="1" applyAlignment="1">
      <alignment horizontal="left" vertical="center" wrapText="1"/>
    </xf>
    <xf numFmtId="41" fontId="0" fillId="0" borderId="1" xfId="0" applyNumberFormat="1" applyBorder="1" applyAlignment="1">
      <alignment wrapText="1"/>
    </xf>
    <xf numFmtId="41" fontId="10" fillId="0" borderId="1" xfId="1" applyNumberFormat="1" applyFont="1" applyBorder="1" applyAlignment="1">
      <alignment horizontal="center"/>
    </xf>
    <xf numFmtId="41" fontId="11" fillId="0" borderId="0" xfId="2" applyFont="1" applyBorder="1" applyAlignment="1">
      <alignment horizontal="center" vertical="center"/>
    </xf>
    <xf numFmtId="41" fontId="14" fillId="0" borderId="15" xfId="5" applyNumberFormat="1" applyFont="1" applyBorder="1" applyAlignment="1">
      <alignment horizontal="center" vertical="center"/>
    </xf>
    <xf numFmtId="41" fontId="14" fillId="0" borderId="15" xfId="1" applyNumberFormat="1" applyFont="1" applyFill="1" applyBorder="1" applyAlignment="1">
      <alignment horizontal="center" vertical="center"/>
    </xf>
    <xf numFmtId="41" fontId="3" fillId="0" borderId="1" xfId="1" applyNumberFormat="1" applyFont="1" applyBorder="1" applyAlignment="1">
      <alignment vertical="center"/>
    </xf>
    <xf numFmtId="41" fontId="11" fillId="0" borderId="1" xfId="5" applyNumberFormat="1" applyFont="1" applyBorder="1" applyAlignment="1">
      <alignment horizontal="center"/>
    </xf>
    <xf numFmtId="41" fontId="10" fillId="0" borderId="1" xfId="0" applyNumberFormat="1" applyFont="1" applyBorder="1" applyAlignment="1">
      <alignment wrapText="1"/>
    </xf>
    <xf numFmtId="41" fontId="24" fillId="0" borderId="11" xfId="0" applyNumberFormat="1" applyFont="1" applyBorder="1" applyAlignment="1">
      <alignment horizontal="left" vertical="top"/>
    </xf>
    <xf numFmtId="41" fontId="10" fillId="0" borderId="0" xfId="0" applyNumberFormat="1" applyFont="1"/>
    <xf numFmtId="0" fontId="10" fillId="0" borderId="1" xfId="0" applyFont="1" applyBorder="1"/>
    <xf numFmtId="41" fontId="14" fillId="0" borderId="13" xfId="5" applyNumberFormat="1" applyFont="1" applyBorder="1" applyAlignment="1">
      <alignment horizontal="center" vertical="center"/>
    </xf>
    <xf numFmtId="41" fontId="14" fillId="0" borderId="13" xfId="1" applyNumberFormat="1" applyFont="1" applyFill="1" applyBorder="1" applyAlignment="1">
      <alignment horizontal="center" vertical="center"/>
    </xf>
    <xf numFmtId="0" fontId="33" fillId="0" borderId="9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0" fillId="0" borderId="15" xfId="0" applyBorder="1"/>
    <xf numFmtId="168" fontId="0" fillId="0" borderId="15" xfId="13" applyNumberFormat="1" applyFont="1" applyBorder="1"/>
    <xf numFmtId="168" fontId="11" fillId="0" borderId="0" xfId="13" applyNumberFormat="1" applyFont="1"/>
    <xf numFmtId="0" fontId="34" fillId="0" borderId="0" xfId="0" applyFont="1"/>
    <xf numFmtId="41" fontId="11" fillId="0" borderId="10" xfId="0" applyNumberFormat="1" applyFont="1" applyBorder="1" applyAlignment="1">
      <alignment horizontal="center" vertical="center"/>
    </xf>
    <xf numFmtId="41" fontId="11" fillId="0" borderId="4" xfId="0" applyNumberFormat="1" applyFont="1" applyBorder="1" applyAlignment="1">
      <alignment horizontal="center" vertical="center"/>
    </xf>
    <xf numFmtId="41" fontId="11" fillId="0" borderId="3" xfId="0" applyNumberFormat="1" applyFont="1" applyBorder="1" applyAlignment="1">
      <alignment horizontal="center" vertical="center"/>
    </xf>
    <xf numFmtId="41" fontId="12" fillId="0" borderId="0" xfId="2" applyFont="1" applyBorder="1" applyAlignment="1">
      <alignment vertical="center" wrapText="1"/>
    </xf>
    <xf numFmtId="41" fontId="12" fillId="0" borderId="2" xfId="2" applyFont="1" applyBorder="1" applyAlignment="1">
      <alignment vertical="center" wrapText="1"/>
    </xf>
    <xf numFmtId="41" fontId="12" fillId="0" borderId="2" xfId="2" applyFont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168" fontId="14" fillId="0" borderId="0" xfId="13" applyNumberFormat="1" applyFont="1" applyAlignment="1">
      <alignment horizontal="center"/>
    </xf>
    <xf numFmtId="0" fontId="30" fillId="0" borderId="0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13" applyNumberFormat="1" applyFont="1" applyFill="1"/>
    <xf numFmtId="168" fontId="21" fillId="0" borderId="0" xfId="13" applyNumberFormat="1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8" fontId="16" fillId="0" borderId="0" xfId="13" applyNumberFormat="1" applyFont="1" applyFill="1"/>
    <xf numFmtId="0" fontId="0" fillId="0" borderId="1" xfId="0" applyBorder="1"/>
    <xf numFmtId="165" fontId="21" fillId="0" borderId="1" xfId="1" applyFont="1" applyFill="1" applyBorder="1" applyAlignment="1">
      <alignment horizontal="center" vertical="center"/>
    </xf>
    <xf numFmtId="165" fontId="27" fillId="0" borderId="1" xfId="1" applyFont="1" applyFill="1" applyBorder="1" applyAlignment="1">
      <alignment vertical="center"/>
    </xf>
    <xf numFmtId="49" fontId="17" fillId="2" borderId="1" xfId="14" applyNumberFormat="1" applyFont="1" applyFill="1" applyBorder="1" applyAlignment="1">
      <alignment horizontal="center"/>
    </xf>
    <xf numFmtId="49" fontId="17" fillId="0" borderId="1" xfId="14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165" fontId="16" fillId="0" borderId="1" xfId="0" applyNumberFormat="1" applyFont="1" applyBorder="1"/>
    <xf numFmtId="165" fontId="10" fillId="0" borderId="0" xfId="0" applyNumberFormat="1" applyFont="1" applyBorder="1"/>
    <xf numFmtId="0" fontId="0" fillId="0" borderId="1" xfId="0" applyBorder="1"/>
    <xf numFmtId="165" fontId="0" fillId="0" borderId="0" xfId="0" applyNumberFormat="1" applyBorder="1"/>
    <xf numFmtId="165" fontId="0" fillId="4" borderId="0" xfId="0" applyNumberFormat="1" applyFill="1" applyBorder="1"/>
    <xf numFmtId="165" fontId="0" fillId="6" borderId="0" xfId="0" applyNumberFormat="1" applyFill="1" applyBorder="1"/>
    <xf numFmtId="41" fontId="35" fillId="0" borderId="10" xfId="1" applyNumberFormat="1" applyFont="1" applyBorder="1"/>
    <xf numFmtId="15" fontId="16" fillId="0" borderId="1" xfId="1" applyNumberFormat="1" applyFont="1" applyFill="1" applyBorder="1" applyAlignment="1">
      <alignment vertical="center"/>
    </xf>
    <xf numFmtId="165" fontId="16" fillId="0" borderId="14" xfId="1" applyFont="1" applyFill="1" applyBorder="1" applyAlignment="1">
      <alignment horizontal="center" vertical="center"/>
    </xf>
    <xf numFmtId="0" fontId="0" fillId="0" borderId="1" xfId="0" applyBorder="1" applyAlignment="1"/>
    <xf numFmtId="41" fontId="20" fillId="0" borderId="0" xfId="0" applyNumberFormat="1" applyFont="1"/>
    <xf numFmtId="41" fontId="0" fillId="0" borderId="0" xfId="0" applyNumberFormat="1" applyFont="1"/>
    <xf numFmtId="0" fontId="0" fillId="0" borderId="0" xfId="0" applyAlignment="1">
      <alignment horizontal="center" vertical="center"/>
    </xf>
    <xf numFmtId="168" fontId="16" fillId="0" borderId="0" xfId="13" applyNumberFormat="1" applyFont="1"/>
    <xf numFmtId="168" fontId="16" fillId="0" borderId="0" xfId="13" applyNumberFormat="1" applyFont="1" applyAlignment="1">
      <alignment vertical="center"/>
    </xf>
    <xf numFmtId="168" fontId="16" fillId="0" borderId="0" xfId="13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8" fontId="0" fillId="0" borderId="0" xfId="13" applyNumberFormat="1" applyFont="1" applyBorder="1"/>
    <xf numFmtId="168" fontId="0" fillId="0" borderId="0" xfId="13" applyNumberFormat="1" applyFont="1" applyBorder="1" applyAlignment="1">
      <alignment vertical="center"/>
    </xf>
    <xf numFmtId="41" fontId="10" fillId="0" borderId="1" xfId="1" applyNumberFormat="1" applyFont="1" applyBorder="1" applyAlignment="1">
      <alignment horizontal="right"/>
    </xf>
    <xf numFmtId="41" fontId="10" fillId="0" borderId="1" xfId="1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0" fontId="24" fillId="0" borderId="0" xfId="0" applyFont="1" applyBorder="1" applyAlignment="1">
      <alignment horizontal="center" vertical="top"/>
    </xf>
    <xf numFmtId="41" fontId="16" fillId="0" borderId="1" xfId="0" applyNumberFormat="1" applyFont="1" applyFill="1" applyBorder="1"/>
    <xf numFmtId="0" fontId="0" fillId="0" borderId="4" xfId="0" applyFill="1" applyBorder="1" applyAlignment="1"/>
    <xf numFmtId="165" fontId="20" fillId="12" borderId="0" xfId="1" applyFont="1" applyFill="1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33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168" fontId="11" fillId="0" borderId="0" xfId="13" applyNumberFormat="1" applyFont="1" applyBorder="1" applyAlignment="1">
      <alignment horizontal="center"/>
    </xf>
    <xf numFmtId="0" fontId="30" fillId="0" borderId="0" xfId="0" applyFont="1" applyBorder="1" applyAlignment="1">
      <alignment vertical="top"/>
    </xf>
    <xf numFmtId="0" fontId="30" fillId="0" borderId="0" xfId="0" applyFont="1" applyBorder="1" applyAlignment="1">
      <alignment horizontal="left" vertical="top"/>
    </xf>
    <xf numFmtId="165" fontId="30" fillId="0" borderId="0" xfId="1" applyFont="1" applyBorder="1" applyAlignment="1">
      <alignment horizontal="left" vertical="top"/>
    </xf>
    <xf numFmtId="0" fontId="30" fillId="0" borderId="0" xfId="0" applyFont="1" applyBorder="1"/>
    <xf numFmtId="168" fontId="11" fillId="0" borderId="0" xfId="13" applyNumberFormat="1" applyFont="1" applyBorder="1"/>
    <xf numFmtId="165" fontId="30" fillId="9" borderId="0" xfId="1" applyFont="1" applyFill="1" applyBorder="1" applyAlignment="1">
      <alignment vertical="center"/>
    </xf>
    <xf numFmtId="0" fontId="30" fillId="9" borderId="0" xfId="0" applyFont="1" applyFill="1" applyBorder="1"/>
    <xf numFmtId="168" fontId="0" fillId="9" borderId="0" xfId="13" applyNumberFormat="1" applyFont="1" applyFill="1" applyBorder="1"/>
    <xf numFmtId="0" fontId="30" fillId="0" borderId="0" xfId="1" applyNumberFormat="1" applyFont="1" applyFill="1" applyBorder="1" applyAlignment="1">
      <alignment vertical="center"/>
    </xf>
    <xf numFmtId="165" fontId="30" fillId="0" borderId="0" xfId="1" applyFont="1" applyBorder="1"/>
    <xf numFmtId="0" fontId="30" fillId="0" borderId="0" xfId="1" applyNumberFormat="1" applyFont="1" applyBorder="1" applyAlignment="1">
      <alignment vertical="center"/>
    </xf>
    <xf numFmtId="0" fontId="30" fillId="0" borderId="0" xfId="0" applyFont="1" applyBorder="1" applyAlignment="1">
      <alignment horizontal="left"/>
    </xf>
    <xf numFmtId="0" fontId="30" fillId="9" borderId="0" xfId="0" applyFont="1" applyFill="1" applyBorder="1" applyAlignment="1">
      <alignment vertical="top"/>
    </xf>
    <xf numFmtId="0" fontId="30" fillId="9" borderId="0" xfId="0" applyFont="1" applyFill="1" applyBorder="1" applyAlignment="1">
      <alignment horizontal="left" vertical="top"/>
    </xf>
    <xf numFmtId="0" fontId="32" fillId="0" borderId="0" xfId="1" applyNumberFormat="1" applyFont="1" applyBorder="1" applyAlignment="1">
      <alignment vertical="center"/>
    </xf>
    <xf numFmtId="0" fontId="32" fillId="0" borderId="0" xfId="1" applyNumberFormat="1" applyFont="1" applyBorder="1" applyAlignment="1">
      <alignment horizontal="left" vertical="top"/>
    </xf>
    <xf numFmtId="0" fontId="32" fillId="10" borderId="0" xfId="1" applyNumberFormat="1" applyFont="1" applyFill="1" applyBorder="1" applyAlignment="1">
      <alignment vertical="center"/>
    </xf>
    <xf numFmtId="0" fontId="30" fillId="10" borderId="0" xfId="0" applyFont="1" applyFill="1" applyBorder="1" applyAlignment="1">
      <alignment horizontal="left" vertical="top"/>
    </xf>
    <xf numFmtId="168" fontId="0" fillId="10" borderId="0" xfId="13" applyNumberFormat="1" applyFont="1" applyFill="1" applyBorder="1"/>
    <xf numFmtId="168" fontId="16" fillId="0" borderId="0" xfId="13" applyNumberFormat="1" applyFont="1" applyFill="1" applyBorder="1"/>
    <xf numFmtId="0" fontId="30" fillId="0" borderId="0" xfId="0" applyFont="1" applyBorder="1" applyAlignment="1">
      <alignment horizontal="left" vertical="center"/>
    </xf>
    <xf numFmtId="165" fontId="30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165" fontId="0" fillId="0" borderId="0" xfId="1" applyFont="1" applyBorder="1" applyAlignment="1">
      <alignment horizontal="left"/>
    </xf>
    <xf numFmtId="165" fontId="30" fillId="0" borderId="0" xfId="1" applyFont="1" applyBorder="1" applyAlignment="1">
      <alignment horizontal="left"/>
    </xf>
    <xf numFmtId="0" fontId="30" fillId="0" borderId="0" xfId="0" applyFont="1" applyBorder="1" applyAlignment="1">
      <alignment horizontal="center"/>
    </xf>
    <xf numFmtId="165" fontId="30" fillId="0" borderId="0" xfId="1" applyFont="1" applyBorder="1" applyAlignment="1">
      <alignment horizontal="center"/>
    </xf>
    <xf numFmtId="165" fontId="30" fillId="0" borderId="0" xfId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0" borderId="0" xfId="0" applyFill="1" applyBorder="1" applyAlignment="1"/>
    <xf numFmtId="0" fontId="30" fillId="11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0" fillId="0" borderId="0" xfId="0" applyFont="1" applyBorder="1" applyAlignment="1">
      <alignment horizontal="left" vertical="top" wrapText="1"/>
    </xf>
    <xf numFmtId="0" fontId="20" fillId="13" borderId="0" xfId="0" applyFont="1" applyFill="1" applyBorder="1" applyAlignment="1">
      <alignment horizontal="center"/>
    </xf>
    <xf numFmtId="165" fontId="16" fillId="13" borderId="0" xfId="0" applyNumberFormat="1" applyFont="1" applyFill="1" applyBorder="1"/>
    <xf numFmtId="49" fontId="10" fillId="0" borderId="1" xfId="14" applyNumberFormat="1" applyFont="1" applyBorder="1" applyAlignment="1">
      <alignment horizontal="center"/>
    </xf>
    <xf numFmtId="165" fontId="0" fillId="0" borderId="0" xfId="1" applyFont="1" applyBorder="1"/>
    <xf numFmtId="168" fontId="20" fillId="13" borderId="0" xfId="0" applyNumberFormat="1" applyFont="1" applyFill="1"/>
    <xf numFmtId="0" fontId="0" fillId="0" borderId="0" xfId="0" applyFont="1"/>
    <xf numFmtId="0" fontId="0" fillId="13" borderId="0" xfId="0" applyFont="1" applyFill="1"/>
    <xf numFmtId="165" fontId="0" fillId="13" borderId="0" xfId="0" applyNumberFormat="1" applyFont="1" applyFill="1"/>
    <xf numFmtId="0" fontId="0" fillId="0" borderId="0" xfId="0" applyFont="1" applyBorder="1"/>
    <xf numFmtId="165" fontId="0" fillId="1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30" fillId="0" borderId="0" xfId="0" applyFont="1" applyFill="1" applyBorder="1" applyAlignment="1">
      <alignment horizontal="left"/>
    </xf>
    <xf numFmtId="0" fontId="36" fillId="4" borderId="0" xfId="0" applyFont="1" applyFill="1" applyBorder="1" applyAlignment="1">
      <alignment horizontal="left"/>
    </xf>
    <xf numFmtId="168" fontId="20" fillId="4" borderId="0" xfId="0" applyNumberFormat="1" applyFont="1" applyFill="1"/>
    <xf numFmtId="0" fontId="0" fillId="13" borderId="0" xfId="0" applyFill="1"/>
    <xf numFmtId="168" fontId="0" fillId="13" borderId="0" xfId="0" applyNumberFormat="1" applyFill="1" applyBorder="1"/>
    <xf numFmtId="168" fontId="0" fillId="0" borderId="0" xfId="13" applyNumberFormat="1" applyFont="1" applyFill="1" applyBorder="1"/>
    <xf numFmtId="165" fontId="0" fillId="0" borderId="1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169" fontId="10" fillId="0" borderId="1" xfId="1" applyNumberFormat="1" applyFont="1" applyFill="1" applyBorder="1" applyAlignment="1"/>
    <xf numFmtId="9" fontId="10" fillId="0" borderId="1" xfId="15" applyFont="1" applyFill="1" applyBorder="1" applyAlignment="1">
      <alignment vertical="center"/>
    </xf>
    <xf numFmtId="15" fontId="0" fillId="0" borderId="1" xfId="0" applyNumberFormat="1" applyFill="1" applyBorder="1" applyAlignment="1">
      <alignment vertical="center"/>
    </xf>
    <xf numFmtId="15" fontId="0" fillId="0" borderId="1" xfId="0" applyNumberFormat="1" applyFont="1" applyFill="1" applyBorder="1" applyAlignment="1">
      <alignment vertical="center"/>
    </xf>
    <xf numFmtId="0" fontId="11" fillId="3" borderId="0" xfId="0" applyFont="1" applyFill="1" applyBorder="1"/>
    <xf numFmtId="165" fontId="24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Font="1" applyFill="1" applyBorder="1"/>
    <xf numFmtId="16" fontId="0" fillId="0" borderId="1" xfId="0" applyNumberFormat="1" applyFont="1" applyFill="1" applyBorder="1"/>
    <xf numFmtId="15" fontId="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/>
    <xf numFmtId="0" fontId="16" fillId="0" borderId="8" xfId="0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left" vertical="top"/>
    </xf>
    <xf numFmtId="15" fontId="0" fillId="0" borderId="1" xfId="0" applyNumberFormat="1" applyFill="1" applyBorder="1" applyAlignment="1">
      <alignment horizontal="center" vertical="center"/>
    </xf>
    <xf numFmtId="165" fontId="16" fillId="0" borderId="1" xfId="0" applyNumberFormat="1" applyFont="1" applyFill="1" applyBorder="1"/>
    <xf numFmtId="0" fontId="16" fillId="0" borderId="1" xfId="0" applyFont="1" applyFill="1" applyBorder="1" applyAlignment="1">
      <alignment horizontal="center"/>
    </xf>
    <xf numFmtId="0" fontId="20" fillId="0" borderId="1" xfId="0" quotePrefix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5" fontId="16" fillId="0" borderId="1" xfId="0" applyNumberFormat="1" applyFont="1" applyFill="1" applyBorder="1" applyAlignment="1">
      <alignment vertical="center"/>
    </xf>
    <xf numFmtId="49" fontId="17" fillId="0" borderId="1" xfId="14" applyNumberFormat="1" applyFont="1" applyFill="1" applyBorder="1"/>
    <xf numFmtId="0" fontId="0" fillId="0" borderId="1" xfId="0" applyFont="1" applyBorder="1" applyAlignment="1"/>
    <xf numFmtId="41" fontId="0" fillId="0" borderId="1" xfId="2" applyFont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1" fontId="0" fillId="0" borderId="1" xfId="1" applyNumberFormat="1" applyFont="1" applyFill="1" applyBorder="1" applyAlignment="1">
      <alignment horizontal="center"/>
    </xf>
    <xf numFmtId="0" fontId="0" fillId="0" borderId="1" xfId="0" applyFill="1" applyBorder="1"/>
    <xf numFmtId="0" fontId="16" fillId="0" borderId="1" xfId="0" applyFont="1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5" fontId="0" fillId="0" borderId="0" xfId="1" applyFont="1" applyFill="1" applyBorder="1" applyAlignment="1">
      <alignment vertical="center"/>
    </xf>
    <xf numFmtId="0" fontId="0" fillId="0" borderId="4" xfId="0" applyFont="1" applyFill="1" applyBorder="1" applyAlignment="1">
      <alignment wrapText="1"/>
    </xf>
    <xf numFmtId="0" fontId="0" fillId="0" borderId="16" xfId="0" applyFont="1" applyBorder="1"/>
    <xf numFmtId="165" fontId="11" fillId="13" borderId="15" xfId="0" applyNumberFormat="1" applyFont="1" applyFill="1" applyBorder="1"/>
    <xf numFmtId="168" fontId="11" fillId="0" borderId="15" xfId="13" applyNumberFormat="1" applyFont="1" applyBorder="1"/>
    <xf numFmtId="41" fontId="3" fillId="0" borderId="17" xfId="1" applyNumberFormat="1" applyFont="1" applyBorder="1" applyAlignment="1">
      <alignment vertical="center"/>
    </xf>
    <xf numFmtId="168" fontId="11" fillId="0" borderId="0" xfId="13" applyNumberFormat="1" applyFont="1" applyAlignment="1">
      <alignment horizontal="center"/>
    </xf>
    <xf numFmtId="0" fontId="11" fillId="13" borderId="0" xfId="0" applyFont="1" applyFill="1" applyAlignment="1">
      <alignment horizontal="center"/>
    </xf>
    <xf numFmtId="0" fontId="11" fillId="0" borderId="13" xfId="0" applyFont="1" applyBorder="1"/>
    <xf numFmtId="165" fontId="11" fillId="13" borderId="13" xfId="0" applyNumberFormat="1" applyFont="1" applyFill="1" applyBorder="1"/>
    <xf numFmtId="168" fontId="11" fillId="0" borderId="13" xfId="13" applyNumberFormat="1" applyFont="1" applyBorder="1"/>
    <xf numFmtId="0" fontId="11" fillId="0" borderId="15" xfId="0" applyFont="1" applyBorder="1"/>
    <xf numFmtId="0" fontId="0" fillId="0" borderId="0" xfId="0" applyBorder="1" applyAlignment="1">
      <alignment horizontal="center" vertical="center"/>
    </xf>
    <xf numFmtId="165" fontId="11" fillId="0" borderId="1" xfId="1" applyFont="1" applyBorder="1" applyAlignment="1">
      <alignment horizontal="center" vertical="center"/>
    </xf>
    <xf numFmtId="0" fontId="0" fillId="0" borderId="1" xfId="0" applyBorder="1"/>
    <xf numFmtId="165" fontId="10" fillId="0" borderId="7" xfId="1" applyFont="1" applyFill="1" applyBorder="1"/>
    <xf numFmtId="0" fontId="10" fillId="0" borderId="1" xfId="0" applyFont="1" applyBorder="1" applyAlignment="1"/>
    <xf numFmtId="0" fontId="38" fillId="0" borderId="1" xfId="0" applyFont="1" applyBorder="1" applyAlignment="1">
      <alignment wrapText="1"/>
    </xf>
    <xf numFmtId="0" fontId="37" fillId="0" borderId="1" xfId="0" applyFont="1" applyBorder="1" applyAlignment="1">
      <alignment vertical="top" wrapText="1"/>
    </xf>
    <xf numFmtId="0" fontId="37" fillId="0" borderId="1" xfId="0" applyFont="1" applyBorder="1" applyAlignment="1"/>
    <xf numFmtId="49" fontId="24" fillId="0" borderId="1" xfId="0" quotePrefix="1" applyNumberFormat="1" applyFont="1" applyFill="1" applyBorder="1" applyAlignment="1">
      <alignment horizontal="center" vertical="center"/>
    </xf>
    <xf numFmtId="165" fontId="21" fillId="0" borderId="0" xfId="0" applyNumberFormat="1" applyFont="1" applyFill="1" applyBorder="1"/>
    <xf numFmtId="49" fontId="27" fillId="0" borderId="1" xfId="0" quotePrefix="1" applyNumberFormat="1" applyFont="1" applyFill="1" applyBorder="1" applyAlignment="1">
      <alignment horizontal="center" vertical="center"/>
    </xf>
    <xf numFmtId="15" fontId="27" fillId="0" borderId="1" xfId="0" applyNumberFormat="1" applyFont="1" applyBorder="1" applyAlignment="1">
      <alignment vertical="center"/>
    </xf>
    <xf numFmtId="16" fontId="16" fillId="0" borderId="1" xfId="0" applyNumberFormat="1" applyFont="1" applyFill="1" applyBorder="1"/>
    <xf numFmtId="165" fontId="27" fillId="0" borderId="1" xfId="0" applyNumberFormat="1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27" fillId="0" borderId="1" xfId="1" applyNumberFormat="1" applyFont="1" applyFill="1" applyBorder="1" applyAlignment="1">
      <alignment horizontal="right" vertical="center"/>
    </xf>
    <xf numFmtId="16" fontId="24" fillId="0" borderId="1" xfId="0" applyNumberFormat="1" applyFont="1" applyBorder="1" applyAlignment="1">
      <alignment horizontal="center" vertical="center"/>
    </xf>
    <xf numFmtId="0" fontId="16" fillId="0" borderId="8" xfId="0" applyFont="1" applyBorder="1"/>
    <xf numFmtId="0" fontId="16" fillId="0" borderId="8" xfId="0" applyFont="1" applyFill="1" applyBorder="1"/>
    <xf numFmtId="0" fontId="20" fillId="0" borderId="0" xfId="0" applyFont="1" applyFill="1"/>
    <xf numFmtId="165" fontId="21" fillId="0" borderId="1" xfId="1" applyFont="1" applyFill="1" applyBorder="1"/>
    <xf numFmtId="41" fontId="21" fillId="0" borderId="10" xfId="1" applyNumberFormat="1" applyFont="1" applyBorder="1"/>
    <xf numFmtId="41" fontId="39" fillId="0" borderId="10" xfId="1" applyNumberFormat="1" applyFont="1" applyBorder="1"/>
    <xf numFmtId="165" fontId="10" fillId="0" borderId="1" xfId="1" applyFont="1" applyBorder="1" applyAlignment="1">
      <alignment wrapText="1"/>
    </xf>
    <xf numFmtId="165" fontId="16" fillId="0" borderId="0" xfId="1" applyFont="1" applyBorder="1"/>
    <xf numFmtId="165" fontId="21" fillId="0" borderId="0" xfId="0" applyNumberFormat="1" applyFont="1"/>
    <xf numFmtId="165" fontId="21" fillId="0" borderId="1" xfId="1" applyFont="1" applyBorder="1"/>
    <xf numFmtId="165" fontId="21" fillId="0" borderId="1" xfId="0" applyNumberFormat="1" applyFont="1" applyBorder="1"/>
    <xf numFmtId="0" fontId="21" fillId="0" borderId="1" xfId="0" applyFont="1" applyFill="1" applyBorder="1" applyAlignment="1">
      <alignment wrapText="1"/>
    </xf>
    <xf numFmtId="165" fontId="0" fillId="0" borderId="4" xfId="1" applyFont="1" applyFill="1" applyBorder="1" applyAlignment="1">
      <alignment vertical="center"/>
    </xf>
    <xf numFmtId="165" fontId="11" fillId="0" borderId="0" xfId="1" applyFont="1" applyBorder="1" applyAlignment="1">
      <alignment vertical="center"/>
    </xf>
    <xf numFmtId="0" fontId="11" fillId="0" borderId="4" xfId="0" applyFont="1" applyFill="1" applyBorder="1" applyAlignment="1"/>
    <xf numFmtId="49" fontId="10" fillId="0" borderId="1" xfId="14" applyNumberFormat="1" applyFont="1" applyFill="1" applyBorder="1"/>
    <xf numFmtId="165" fontId="10" fillId="0" borderId="1" xfId="14" applyNumberFormat="1" applyFont="1" applyFill="1" applyBorder="1"/>
    <xf numFmtId="0" fontId="11" fillId="0" borderId="4" xfId="0" applyFont="1" applyFill="1" applyBorder="1" applyAlignment="1">
      <alignment wrapText="1"/>
    </xf>
    <xf numFmtId="15" fontId="0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165" fontId="16" fillId="0" borderId="0" xfId="1" applyFont="1" applyFill="1" applyBorder="1" applyAlignment="1">
      <alignment vertical="center"/>
    </xf>
    <xf numFmtId="0" fontId="11" fillId="0" borderId="0" xfId="0" applyFont="1" applyBorder="1" applyAlignment="1">
      <alignment wrapText="1"/>
    </xf>
    <xf numFmtId="165" fontId="20" fillId="0" borderId="0" xfId="1" applyFont="1" applyFill="1" applyBorder="1" applyAlignment="1">
      <alignment vertical="center"/>
    </xf>
    <xf numFmtId="0" fontId="11" fillId="4" borderId="0" xfId="0" applyFont="1" applyFill="1"/>
    <xf numFmtId="165" fontId="11" fillId="4" borderId="0" xfId="0" applyNumberFormat="1" applyFont="1" applyFill="1"/>
    <xf numFmtId="0" fontId="11" fillId="4" borderId="0" xfId="0" applyFont="1" applyFill="1" applyBorder="1" applyAlignment="1"/>
    <xf numFmtId="165" fontId="11" fillId="4" borderId="0" xfId="1" applyFont="1" applyFill="1" applyBorder="1" applyAlignment="1">
      <alignment vertical="center"/>
    </xf>
    <xf numFmtId="165" fontId="11" fillId="0" borderId="1" xfId="1" applyFont="1" applyBorder="1" applyAlignment="1">
      <alignment horizontal="center" vertical="center"/>
    </xf>
    <xf numFmtId="0" fontId="37" fillId="0" borderId="1" xfId="0" applyFont="1" applyBorder="1" applyAlignment="1">
      <alignment wrapText="1"/>
    </xf>
    <xf numFmtId="16" fontId="16" fillId="0" borderId="1" xfId="1" applyNumberFormat="1" applyFont="1" applyFill="1" applyBorder="1" applyAlignment="1">
      <alignment horizontal="center" vertical="center"/>
    </xf>
    <xf numFmtId="165" fontId="14" fillId="0" borderId="11" xfId="1" applyFont="1" applyFill="1" applyBorder="1" applyAlignment="1">
      <alignment horizontal="center" vertical="center"/>
    </xf>
    <xf numFmtId="165" fontId="24" fillId="0" borderId="11" xfId="1" applyFont="1" applyFill="1" applyBorder="1" applyAlignment="1">
      <alignment horizontal="center" vertical="center"/>
    </xf>
    <xf numFmtId="14" fontId="24" fillId="0" borderId="11" xfId="1" applyNumberFormat="1" applyFont="1" applyFill="1" applyBorder="1" applyAlignment="1">
      <alignment horizontal="center" vertical="center"/>
    </xf>
    <xf numFmtId="165" fontId="24" fillId="0" borderId="11" xfId="1" quotePrefix="1" applyFont="1" applyFill="1" applyBorder="1" applyAlignment="1">
      <alignment horizontal="center" vertical="center"/>
    </xf>
    <xf numFmtId="165" fontId="27" fillId="0" borderId="11" xfId="1" applyFont="1" applyFill="1" applyBorder="1" applyAlignment="1">
      <alignment horizontal="center" vertical="center"/>
    </xf>
    <xf numFmtId="165" fontId="0" fillId="3" borderId="11" xfId="1" applyFont="1" applyFill="1" applyBorder="1" applyAlignment="1"/>
    <xf numFmtId="0" fontId="11" fillId="0" borderId="0" xfId="0" applyFont="1" applyBorder="1"/>
    <xf numFmtId="41" fontId="0" fillId="8" borderId="1" xfId="1" applyNumberFormat="1" applyFont="1" applyFill="1" applyBorder="1"/>
    <xf numFmtId="0" fontId="0" fillId="0" borderId="0" xfId="0" applyAlignment="1">
      <alignment horizontal="center" vertical="center"/>
    </xf>
    <xf numFmtId="0" fontId="11" fillId="0" borderId="0" xfId="0" applyFont="1" applyFill="1" applyBorder="1" applyAlignment="1"/>
    <xf numFmtId="41" fontId="16" fillId="0" borderId="0" xfId="0" applyNumberFormat="1" applyFont="1" applyAlignment="1">
      <alignment horizontal="center"/>
    </xf>
    <xf numFmtId="41" fontId="0" fillId="0" borderId="1" xfId="1" applyNumberFormat="1" applyFont="1" applyFill="1" applyBorder="1"/>
    <xf numFmtId="168" fontId="16" fillId="0" borderId="0" xfId="13" applyNumberFormat="1" applyFont="1" applyFill="1" applyBorder="1" applyAlignment="1">
      <alignment horizontal="center" vertical="center"/>
    </xf>
    <xf numFmtId="168" fontId="16" fillId="0" borderId="0" xfId="13" applyNumberFormat="1" applyFont="1" applyFill="1" applyAlignment="1">
      <alignment horizontal="center" vertical="center"/>
    </xf>
    <xf numFmtId="168" fontId="16" fillId="0" borderId="0" xfId="13" applyNumberFormat="1" applyFont="1" applyFill="1" applyAlignment="1">
      <alignment vertical="center" wrapText="1"/>
    </xf>
    <xf numFmtId="168" fontId="16" fillId="0" borderId="0" xfId="13" applyNumberFormat="1" applyFont="1" applyFill="1" applyAlignment="1">
      <alignment vertical="center"/>
    </xf>
    <xf numFmtId="41" fontId="0" fillId="0" borderId="1" xfId="0" applyNumberFormat="1" applyFont="1" applyBorder="1" applyAlignment="1">
      <alignment wrapText="1"/>
    </xf>
    <xf numFmtId="0" fontId="0" fillId="0" borderId="0" xfId="0" applyAlignment="1">
      <alignment horizontal="center" vertical="center"/>
    </xf>
    <xf numFmtId="165" fontId="11" fillId="13" borderId="16" xfId="0" applyNumberFormat="1" applyFont="1" applyFill="1" applyBorder="1"/>
    <xf numFmtId="168" fontId="11" fillId="0" borderId="16" xfId="13" applyNumberFormat="1" applyFont="1" applyBorder="1"/>
    <xf numFmtId="0" fontId="30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0" fillId="0" borderId="0" xfId="0" applyFont="1" applyFill="1" applyBorder="1" applyAlignment="1">
      <alignment horizontal="center" vertical="top"/>
    </xf>
    <xf numFmtId="165" fontId="20" fillId="13" borderId="0" xfId="0" applyNumberFormat="1" applyFont="1" applyFill="1" applyBorder="1"/>
    <xf numFmtId="0" fontId="12" fillId="0" borderId="0" xfId="0" applyFont="1"/>
    <xf numFmtId="41" fontId="1" fillId="0" borderId="1" xfId="1" applyNumberFormat="1" applyFont="1" applyBorder="1" applyAlignment="1">
      <alignment vertical="center"/>
    </xf>
    <xf numFmtId="165" fontId="30" fillId="0" borderId="0" xfId="1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5" fontId="0" fillId="0" borderId="1" xfId="1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41" fontId="11" fillId="0" borderId="10" xfId="2" applyFont="1" applyBorder="1" applyAlignment="1">
      <alignment horizontal="center" vertical="center" wrapText="1"/>
    </xf>
    <xf numFmtId="41" fontId="11" fillId="0" borderId="4" xfId="2" applyFont="1" applyBorder="1" applyAlignment="1">
      <alignment horizontal="center" vertical="center" wrapText="1"/>
    </xf>
    <xf numFmtId="41" fontId="11" fillId="0" borderId="3" xfId="2" applyFont="1" applyBorder="1" applyAlignment="1">
      <alignment horizontal="center" vertical="center" wrapText="1"/>
    </xf>
    <xf numFmtId="41" fontId="11" fillId="0" borderId="10" xfId="2" applyFont="1" applyBorder="1" applyAlignment="1">
      <alignment horizontal="center" vertical="center"/>
    </xf>
    <xf numFmtId="41" fontId="11" fillId="0" borderId="4" xfId="2" applyFont="1" applyBorder="1" applyAlignment="1">
      <alignment horizontal="center" vertical="center"/>
    </xf>
    <xf numFmtId="41" fontId="11" fillId="0" borderId="3" xfId="2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11" fillId="0" borderId="1" xfId="1" applyFont="1" applyFill="1" applyBorder="1" applyAlignment="1">
      <alignment horizontal="center" vertical="center"/>
    </xf>
    <xf numFmtId="165" fontId="11" fillId="0" borderId="1" xfId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4" borderId="11" xfId="1" applyFont="1" applyFill="1" applyBorder="1" applyAlignment="1">
      <alignment horizontal="center"/>
    </xf>
    <xf numFmtId="165" fontId="0" fillId="4" borderId="8" xfId="1" applyFon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49" fontId="0" fillId="3" borderId="8" xfId="0" applyNumberFormat="1" applyFill="1" applyBorder="1" applyAlignment="1">
      <alignment horizontal="center"/>
    </xf>
    <xf numFmtId="165" fontId="16" fillId="0" borderId="11" xfId="1" applyFont="1" applyFill="1" applyBorder="1" applyAlignment="1">
      <alignment horizontal="center"/>
    </xf>
    <xf numFmtId="165" fontId="16" fillId="0" borderId="8" xfId="1" applyFont="1" applyFill="1" applyBorder="1" applyAlignment="1">
      <alignment horizontal="center"/>
    </xf>
    <xf numFmtId="165" fontId="20" fillId="4" borderId="11" xfId="1" applyFont="1" applyFill="1" applyBorder="1" applyAlignment="1">
      <alignment horizontal="center"/>
    </xf>
    <xf numFmtId="165" fontId="20" fillId="4" borderId="8" xfId="1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5" fontId="16" fillId="4" borderId="1" xfId="1" applyFont="1" applyFill="1" applyBorder="1" applyAlignment="1">
      <alignment horizontal="center"/>
    </xf>
    <xf numFmtId="165" fontId="20" fillId="0" borderId="1" xfId="1" applyFont="1" applyBorder="1" applyAlignment="1">
      <alignment horizontal="center"/>
    </xf>
    <xf numFmtId="165" fontId="16" fillId="4" borderId="1" xfId="1" applyFont="1" applyFill="1" applyBorder="1" applyAlignment="1">
      <alignment horizontal="center" vertical="center"/>
    </xf>
    <xf numFmtId="165" fontId="11" fillId="0" borderId="1" xfId="1" applyFont="1" applyBorder="1" applyAlignment="1">
      <alignment horizontal="center" vertical="center" wrapText="1"/>
    </xf>
    <xf numFmtId="165" fontId="11" fillId="0" borderId="10" xfId="1" applyFont="1" applyBorder="1" applyAlignment="1">
      <alignment horizontal="center" vertical="center"/>
    </xf>
    <xf numFmtId="165" fontId="11" fillId="0" borderId="3" xfId="1" applyFont="1" applyBorder="1" applyAlignment="1">
      <alignment horizontal="center" vertical="center"/>
    </xf>
    <xf numFmtId="165" fontId="20" fillId="0" borderId="11" xfId="1" applyFont="1" applyBorder="1" applyAlignment="1">
      <alignment horizontal="center" vertical="center"/>
    </xf>
    <xf numFmtId="165" fontId="20" fillId="0" borderId="8" xfId="1" applyFont="1" applyBorder="1" applyAlignment="1">
      <alignment horizontal="center" vertical="center"/>
    </xf>
    <xf numFmtId="165" fontId="20" fillId="0" borderId="7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/>
    </xf>
    <xf numFmtId="168" fontId="16" fillId="0" borderId="0" xfId="1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8" fontId="0" fillId="0" borderId="0" xfId="13" applyNumberFormat="1" applyFont="1" applyBorder="1" applyAlignment="1">
      <alignment horizontal="center" vertical="center" wrapText="1"/>
    </xf>
    <xf numFmtId="168" fontId="0" fillId="0" borderId="0" xfId="1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2" fontId="20" fillId="4" borderId="12" xfId="1" applyNumberFormat="1" applyFont="1" applyFill="1" applyBorder="1" applyAlignment="1">
      <alignment horizontal="center"/>
    </xf>
    <xf numFmtId="42" fontId="20" fillId="4" borderId="5" xfId="1" applyNumberFormat="1" applyFont="1" applyFill="1" applyBorder="1" applyAlignment="1">
      <alignment horizontal="center"/>
    </xf>
    <xf numFmtId="42" fontId="20" fillId="4" borderId="6" xfId="1" applyNumberFormat="1" applyFont="1" applyFill="1" applyBorder="1" applyAlignment="1">
      <alignment horizontal="center"/>
    </xf>
    <xf numFmtId="42" fontId="20" fillId="4" borderId="14" xfId="1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42" fontId="11" fillId="0" borderId="11" xfId="0" applyNumberFormat="1" applyFont="1" applyBorder="1" applyAlignment="1">
      <alignment horizontal="center" wrapText="1"/>
    </xf>
    <xf numFmtId="42" fontId="11" fillId="0" borderId="8" xfId="0" applyNumberFormat="1" applyFont="1" applyBorder="1" applyAlignment="1">
      <alignment horizontal="center" wrapText="1"/>
    </xf>
    <xf numFmtId="0" fontId="18" fillId="0" borderId="11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42" fontId="11" fillId="0" borderId="11" xfId="0" applyNumberFormat="1" applyFont="1" applyBorder="1" applyAlignment="1">
      <alignment horizontal="center" vertical="center"/>
    </xf>
    <xf numFmtId="42" fontId="11" fillId="0" borderId="8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</cellXfs>
  <cellStyles count="17">
    <cellStyle name="Comma" xfId="13" builtinId="3"/>
    <cellStyle name="Comma [0]" xfId="1" builtinId="6"/>
    <cellStyle name="Comma [0] 15" xfId="2"/>
    <cellStyle name="Currency 2" xfId="9"/>
    <cellStyle name="Normal" xfId="0" builtinId="0"/>
    <cellStyle name="Normal 10" xfId="12"/>
    <cellStyle name="Normal 2" xfId="4"/>
    <cellStyle name="Normal 3" xfId="5"/>
    <cellStyle name="Normal 4" xfId="6"/>
    <cellStyle name="Normal 5" xfId="7"/>
    <cellStyle name="Normal 6" xfId="8"/>
    <cellStyle name="Normal 7" xfId="10"/>
    <cellStyle name="Normal 8" xfId="3"/>
    <cellStyle name="Normal 8 2" xfId="14"/>
    <cellStyle name="Normal 8 2 2" xfId="16"/>
    <cellStyle name="Normal 9" xfId="11"/>
    <cellStyle name="Percent" xfId="15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Lap%20FO%20JANUARI%20SGH_2024%20ACCOUN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Lap%20FO%20MARET%20SGH_2024%20ACCOUN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KK"/>
      <sheetName val="Rekap"/>
      <sheetName val="OOD"/>
      <sheetName val="Bills"/>
      <sheetName val="Invoices"/>
      <sheetName val="DP2"/>
      <sheetName val="Bank"/>
      <sheetName val="OTA"/>
      <sheetName val="Kuitansi"/>
      <sheetName val="Jurnal"/>
      <sheetName val="Jur2"/>
      <sheetName val="LR"/>
      <sheetName val="Neraca"/>
      <sheetName val="Laba Rug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5">
          <cell r="J95">
            <v>60310000</v>
          </cell>
        </row>
      </sheetData>
      <sheetData sheetId="8"/>
      <sheetData sheetId="9">
        <row r="163">
          <cell r="F163">
            <v>4600000</v>
          </cell>
        </row>
      </sheetData>
      <sheetData sheetId="10"/>
      <sheetData sheetId="11">
        <row r="63">
          <cell r="B63">
            <v>10000000</v>
          </cell>
        </row>
      </sheetData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KK"/>
      <sheetName val="Rekap"/>
      <sheetName val="OOD"/>
      <sheetName val="Bills"/>
      <sheetName val="Invoices"/>
      <sheetName val="DP"/>
      <sheetName val="Bank"/>
      <sheetName val="OTA"/>
      <sheetName val="Kuitansi"/>
      <sheetName val="Jur-kum"/>
      <sheetName val="Jur2"/>
      <sheetName val="LR"/>
      <sheetName val="Neraca"/>
      <sheetName val="Laba Rugi"/>
    </sheetNames>
    <sheetDataSet>
      <sheetData sheetId="0" refreshError="1"/>
      <sheetData sheetId="1">
        <row r="338">
          <cell r="M338">
            <v>-100000</v>
          </cell>
          <cell r="N338">
            <v>-432000</v>
          </cell>
          <cell r="O338">
            <v>-8789670</v>
          </cell>
          <cell r="P338">
            <v>-938090</v>
          </cell>
          <cell r="Q338">
            <v>-2500000</v>
          </cell>
          <cell r="R338">
            <v>-1014267</v>
          </cell>
          <cell r="Y338">
            <v>-900000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n.a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82"/>
  <sheetViews>
    <sheetView zoomScale="89" zoomScaleNormal="89" workbookViewId="0">
      <pane ySplit="1" topLeftCell="A547" activePane="bottomLeft" state="frozen"/>
      <selection activeCell="B1" sqref="B1"/>
      <selection pane="bottomLeft" activeCell="E404" sqref="E404"/>
    </sheetView>
  </sheetViews>
  <sheetFormatPr defaultRowHeight="15"/>
  <cols>
    <col min="1" max="1" width="12.140625" customWidth="1"/>
    <col min="2" max="2" width="62" bestFit="1" customWidth="1"/>
    <col min="3" max="3" width="13.7109375" style="66" customWidth="1"/>
    <col min="4" max="4" width="12.5703125" style="66" bestFit="1" customWidth="1"/>
    <col min="5" max="5" width="12.5703125" bestFit="1" customWidth="1"/>
    <col min="6" max="6" width="14.85546875" style="63" customWidth="1"/>
    <col min="7" max="7" width="13.5703125" style="66" customWidth="1"/>
    <col min="8" max="8" width="14.7109375" style="66" customWidth="1"/>
    <col min="9" max="9" width="14.42578125" style="66" customWidth="1"/>
    <col min="10" max="10" width="12.5703125" style="66" bestFit="1" customWidth="1"/>
    <col min="11" max="11" width="14.42578125" style="66" customWidth="1"/>
    <col min="12" max="12" width="18.28515625" customWidth="1"/>
    <col min="14" max="14" width="12.5703125" bestFit="1" customWidth="1"/>
  </cols>
  <sheetData>
    <row r="1" spans="1:23" s="115" customFormat="1" ht="15" customHeight="1">
      <c r="A1" s="96"/>
      <c r="B1" s="24" t="s">
        <v>612</v>
      </c>
      <c r="C1" s="41" t="s">
        <v>120</v>
      </c>
      <c r="D1" s="41">
        <v>20442758</v>
      </c>
      <c r="E1" s="41" t="s">
        <v>119</v>
      </c>
      <c r="F1" s="112" t="s">
        <v>167</v>
      </c>
      <c r="G1" s="41" t="s">
        <v>0</v>
      </c>
      <c r="H1" s="41" t="s">
        <v>1</v>
      </c>
      <c r="I1" s="41" t="s">
        <v>2</v>
      </c>
      <c r="J1" s="41" t="s">
        <v>168</v>
      </c>
      <c r="K1" s="41" t="s">
        <v>3</v>
      </c>
      <c r="L1" s="113"/>
      <c r="M1" s="113"/>
      <c r="N1" s="113"/>
      <c r="O1" s="113"/>
      <c r="P1" s="113"/>
      <c r="Q1" s="113"/>
      <c r="R1" s="114"/>
      <c r="S1" s="114"/>
      <c r="T1" s="113"/>
      <c r="U1" s="113"/>
      <c r="V1" s="113"/>
      <c r="W1" s="113"/>
    </row>
    <row r="2" spans="1:23" s="5" customFormat="1" ht="15" customHeight="1">
      <c r="A2" s="375">
        <v>45383</v>
      </c>
      <c r="B2" s="78" t="s">
        <v>800</v>
      </c>
      <c r="C2" s="101">
        <v>-11000</v>
      </c>
      <c r="D2" s="55">
        <f t="shared" ref="D2:D65" si="0">SUM(D1,C2)</f>
        <v>20431758</v>
      </c>
      <c r="E2" s="36" t="s">
        <v>801</v>
      </c>
      <c r="F2" s="67"/>
      <c r="G2" s="64"/>
      <c r="H2" s="64"/>
      <c r="I2" s="64"/>
      <c r="J2" s="64"/>
      <c r="K2" s="64">
        <f t="shared" ref="K2:K51" si="1">C2</f>
        <v>-11000</v>
      </c>
      <c r="L2" s="2">
        <f>C2-F2-G2-H2-I2-J2-K2</f>
        <v>0</v>
      </c>
      <c r="M2" s="2"/>
      <c r="N2" s="2"/>
      <c r="O2" s="2"/>
      <c r="P2" s="2"/>
      <c r="Q2" s="2"/>
      <c r="R2" s="3"/>
      <c r="S2" s="3"/>
      <c r="T2" s="2"/>
      <c r="U2" s="2"/>
      <c r="V2" s="4"/>
      <c r="W2" s="4"/>
    </row>
    <row r="3" spans="1:23" s="5" customFormat="1" ht="15" customHeight="1">
      <c r="B3" s="78" t="s">
        <v>802</v>
      </c>
      <c r="C3" s="64">
        <v>-1541500</v>
      </c>
      <c r="D3" s="55">
        <f t="shared" si="0"/>
        <v>18890258</v>
      </c>
      <c r="E3" s="36" t="s">
        <v>801</v>
      </c>
      <c r="F3" s="67"/>
      <c r="G3" s="64"/>
      <c r="H3" s="64"/>
      <c r="I3" s="64"/>
      <c r="J3" s="64"/>
      <c r="K3" s="64">
        <f t="shared" si="1"/>
        <v>-1541500</v>
      </c>
      <c r="L3" s="2">
        <f t="shared" ref="L3:L66" si="2">C3-F3-G3-H3-I3-J3-K3</f>
        <v>0</v>
      </c>
      <c r="M3" s="2"/>
      <c r="N3" s="2"/>
      <c r="O3" s="2"/>
      <c r="P3" s="2"/>
      <c r="Q3" s="2"/>
      <c r="R3" s="3"/>
      <c r="S3" s="3"/>
      <c r="T3" s="2"/>
      <c r="U3" s="2"/>
      <c r="V3" s="4"/>
      <c r="W3" s="4"/>
    </row>
    <row r="4" spans="1:23" s="5" customFormat="1" ht="15" customHeight="1">
      <c r="A4" s="375"/>
      <c r="B4" s="78" t="s">
        <v>803</v>
      </c>
      <c r="C4" s="64"/>
      <c r="D4" s="55">
        <f t="shared" si="0"/>
        <v>18890258</v>
      </c>
      <c r="E4" s="36" t="s">
        <v>61</v>
      </c>
      <c r="F4" s="67"/>
      <c r="G4" s="64"/>
      <c r="H4" s="64"/>
      <c r="I4" s="64"/>
      <c r="J4" s="64"/>
      <c r="K4" s="64">
        <f t="shared" si="1"/>
        <v>0</v>
      </c>
      <c r="L4" s="2">
        <f t="shared" si="2"/>
        <v>0</v>
      </c>
      <c r="M4" s="2"/>
      <c r="N4" s="2"/>
      <c r="O4" s="2"/>
      <c r="P4" s="2"/>
      <c r="Q4" s="2"/>
      <c r="R4" s="3"/>
      <c r="S4" s="3"/>
      <c r="T4" s="2"/>
      <c r="U4" s="2"/>
      <c r="V4" s="4"/>
      <c r="W4" s="4"/>
    </row>
    <row r="5" spans="1:23" s="5" customFormat="1" ht="15" customHeight="1">
      <c r="A5" s="375"/>
      <c r="B5" s="78" t="s">
        <v>804</v>
      </c>
      <c r="C5" s="64">
        <v>-4562820</v>
      </c>
      <c r="D5" s="55">
        <f t="shared" si="0"/>
        <v>14327438</v>
      </c>
      <c r="E5" s="36" t="s">
        <v>801</v>
      </c>
      <c r="F5" s="67"/>
      <c r="G5" s="64"/>
      <c r="H5" s="64"/>
      <c r="I5" s="64"/>
      <c r="J5" s="64"/>
      <c r="K5" s="64">
        <f t="shared" si="1"/>
        <v>-4562820</v>
      </c>
      <c r="L5" s="2">
        <f t="shared" si="2"/>
        <v>0</v>
      </c>
      <c r="M5" s="2"/>
      <c r="N5" s="2"/>
      <c r="O5" s="2"/>
      <c r="P5" s="2"/>
      <c r="Q5" s="2"/>
      <c r="R5" s="3"/>
      <c r="S5" s="3"/>
      <c r="T5" s="2"/>
      <c r="U5" s="2"/>
      <c r="V5" s="4"/>
      <c r="W5" s="4"/>
    </row>
    <row r="6" spans="1:23" s="5" customFormat="1" ht="15" customHeight="1">
      <c r="A6" s="375"/>
      <c r="B6" s="78" t="s">
        <v>805</v>
      </c>
      <c r="C6" s="64">
        <v>1500000</v>
      </c>
      <c r="D6" s="55">
        <f t="shared" si="0"/>
        <v>15827438</v>
      </c>
      <c r="E6" s="36" t="s">
        <v>61</v>
      </c>
      <c r="F6" s="67"/>
      <c r="G6" s="64"/>
      <c r="H6" s="64"/>
      <c r="I6" s="64">
        <f>C6</f>
        <v>1500000</v>
      </c>
      <c r="J6" s="64"/>
      <c r="K6" s="64"/>
      <c r="L6" s="2">
        <f t="shared" si="2"/>
        <v>0</v>
      </c>
      <c r="M6" s="2"/>
      <c r="N6" s="2"/>
      <c r="O6" s="2"/>
      <c r="P6" s="2"/>
      <c r="Q6" s="2"/>
      <c r="R6" s="3"/>
      <c r="S6" s="3"/>
      <c r="T6" s="2"/>
      <c r="U6" s="2"/>
      <c r="V6" s="4"/>
      <c r="W6" s="4"/>
    </row>
    <row r="7" spans="1:23" s="5" customFormat="1" ht="15" customHeight="1">
      <c r="A7" s="99"/>
      <c r="B7" s="78" t="s">
        <v>806</v>
      </c>
      <c r="C7" s="64">
        <v>440000</v>
      </c>
      <c r="D7" s="55">
        <f t="shared" si="0"/>
        <v>16267438</v>
      </c>
      <c r="E7" s="36" t="s">
        <v>59</v>
      </c>
      <c r="F7" s="67"/>
      <c r="G7" s="64">
        <f>C7</f>
        <v>440000</v>
      </c>
      <c r="H7" s="64"/>
      <c r="I7" s="64"/>
      <c r="J7" s="64"/>
      <c r="K7" s="64"/>
      <c r="L7" s="2">
        <f t="shared" si="2"/>
        <v>0</v>
      </c>
      <c r="M7" s="2"/>
      <c r="N7" s="2"/>
      <c r="O7" s="2"/>
      <c r="P7" s="2"/>
      <c r="Q7" s="2"/>
      <c r="R7" s="3"/>
      <c r="S7" s="3"/>
      <c r="T7" s="2"/>
      <c r="U7" s="2"/>
      <c r="V7" s="4"/>
      <c r="W7" s="4"/>
    </row>
    <row r="8" spans="1:23" s="5" customFormat="1" ht="15" customHeight="1">
      <c r="B8" s="78" t="s">
        <v>807</v>
      </c>
      <c r="C8" s="64">
        <v>-100000</v>
      </c>
      <c r="D8" s="55">
        <f t="shared" si="0"/>
        <v>16167438</v>
      </c>
      <c r="E8" s="36" t="s">
        <v>801</v>
      </c>
      <c r="F8" s="67"/>
      <c r="G8" s="64"/>
      <c r="H8" s="64"/>
      <c r="I8" s="64"/>
      <c r="J8" s="64"/>
      <c r="K8" s="64">
        <f t="shared" si="1"/>
        <v>-100000</v>
      </c>
      <c r="L8" s="2">
        <f t="shared" si="2"/>
        <v>0</v>
      </c>
      <c r="M8" s="2"/>
      <c r="N8" s="2"/>
      <c r="O8" s="2"/>
      <c r="P8" s="2"/>
      <c r="Q8" s="2"/>
      <c r="R8" s="3"/>
      <c r="S8" s="3"/>
      <c r="T8" s="2"/>
      <c r="U8" s="2"/>
      <c r="V8" s="4"/>
      <c r="W8" s="4"/>
    </row>
    <row r="9" spans="1:23" s="5" customFormat="1" ht="15" customHeight="1">
      <c r="A9" s="372"/>
      <c r="B9" s="78" t="s">
        <v>808</v>
      </c>
      <c r="C9" s="64">
        <v>-150000</v>
      </c>
      <c r="D9" s="55">
        <f t="shared" si="0"/>
        <v>16017438</v>
      </c>
      <c r="E9" s="36" t="s">
        <v>801</v>
      </c>
      <c r="F9" s="67"/>
      <c r="G9" s="64"/>
      <c r="H9" s="373"/>
      <c r="I9" s="64"/>
      <c r="J9" s="64"/>
      <c r="K9" s="64">
        <f t="shared" si="1"/>
        <v>-150000</v>
      </c>
      <c r="L9" s="2">
        <f t="shared" si="2"/>
        <v>0</v>
      </c>
      <c r="M9" s="2"/>
      <c r="N9" s="2"/>
      <c r="O9" s="2"/>
      <c r="P9" s="2"/>
      <c r="Q9" s="2"/>
      <c r="R9" s="3"/>
      <c r="S9" s="3"/>
      <c r="T9" s="2"/>
      <c r="U9" s="2"/>
      <c r="V9" s="4"/>
      <c r="W9" s="4"/>
    </row>
    <row r="10" spans="1:23" s="5" customFormat="1" ht="15" customHeight="1">
      <c r="A10" s="374"/>
      <c r="B10" s="78" t="s">
        <v>809</v>
      </c>
      <c r="C10" s="64">
        <v>-1095000</v>
      </c>
      <c r="D10" s="55">
        <f t="shared" si="0"/>
        <v>14922438</v>
      </c>
      <c r="E10" s="36" t="s">
        <v>801</v>
      </c>
      <c r="F10" s="67"/>
      <c r="G10" s="64"/>
      <c r="H10" s="64"/>
      <c r="I10" s="64"/>
      <c r="J10" s="64"/>
      <c r="K10" s="64">
        <f t="shared" si="1"/>
        <v>-1095000</v>
      </c>
      <c r="L10" s="2">
        <f t="shared" si="2"/>
        <v>0</v>
      </c>
      <c r="M10" s="2"/>
      <c r="N10" s="2"/>
      <c r="O10" s="2"/>
      <c r="P10" s="2"/>
      <c r="Q10" s="2"/>
      <c r="R10" s="3"/>
      <c r="S10" s="3"/>
      <c r="T10" s="2"/>
      <c r="U10" s="2"/>
      <c r="V10" s="4"/>
      <c r="W10" s="4"/>
    </row>
    <row r="11" spans="1:23" s="5" customFormat="1" ht="15" customHeight="1">
      <c r="B11" s="78" t="s">
        <v>810</v>
      </c>
      <c r="C11" s="64">
        <v>-255000</v>
      </c>
      <c r="D11" s="55">
        <f t="shared" si="0"/>
        <v>14667438</v>
      </c>
      <c r="E11" s="36" t="s">
        <v>801</v>
      </c>
      <c r="F11" s="67"/>
      <c r="G11" s="64"/>
      <c r="H11" s="64"/>
      <c r="I11" s="64"/>
      <c r="J11" s="64"/>
      <c r="K11" s="64">
        <f t="shared" si="1"/>
        <v>-255000</v>
      </c>
      <c r="L11" s="2">
        <f t="shared" si="2"/>
        <v>0</v>
      </c>
      <c r="M11" s="2"/>
      <c r="N11" s="2"/>
      <c r="O11" s="2"/>
      <c r="P11" s="2"/>
      <c r="Q11" s="2"/>
      <c r="R11" s="3"/>
      <c r="S11" s="3"/>
      <c r="T11" s="2"/>
      <c r="U11" s="2"/>
      <c r="V11" s="4"/>
      <c r="W11" s="4"/>
    </row>
    <row r="12" spans="1:23" s="5" customFormat="1" ht="15" customHeight="1">
      <c r="A12" s="375"/>
      <c r="B12" s="78" t="s">
        <v>811</v>
      </c>
      <c r="C12" s="64">
        <v>-18000</v>
      </c>
      <c r="D12" s="55">
        <f t="shared" si="0"/>
        <v>14649438</v>
      </c>
      <c r="E12" s="36" t="s">
        <v>801</v>
      </c>
      <c r="F12" s="67"/>
      <c r="G12" s="64"/>
      <c r="H12" s="64"/>
      <c r="I12" s="64"/>
      <c r="J12" s="64"/>
      <c r="K12" s="64">
        <f t="shared" si="1"/>
        <v>-18000</v>
      </c>
      <c r="L12" s="2">
        <f t="shared" si="2"/>
        <v>0</v>
      </c>
      <c r="M12" s="2"/>
      <c r="N12" s="2"/>
      <c r="O12" s="2"/>
      <c r="P12" s="2"/>
      <c r="Q12" s="2"/>
      <c r="R12" s="3"/>
      <c r="S12" s="3"/>
      <c r="T12" s="2"/>
      <c r="U12" s="2"/>
      <c r="V12" s="4"/>
      <c r="W12" s="4"/>
    </row>
    <row r="13" spans="1:23" s="5" customFormat="1" ht="15" customHeight="1">
      <c r="A13" s="375"/>
      <c r="B13" s="306" t="s">
        <v>809</v>
      </c>
      <c r="C13" s="64">
        <v>-70000</v>
      </c>
      <c r="D13" s="55">
        <f t="shared" si="0"/>
        <v>14579438</v>
      </c>
      <c r="E13" s="36" t="s">
        <v>801</v>
      </c>
      <c r="F13" s="67"/>
      <c r="G13" s="64"/>
      <c r="H13" s="64"/>
      <c r="I13" s="64"/>
      <c r="J13" s="64"/>
      <c r="K13" s="64">
        <f t="shared" si="1"/>
        <v>-70000</v>
      </c>
      <c r="L13" s="2">
        <f t="shared" si="2"/>
        <v>0</v>
      </c>
      <c r="M13" s="2"/>
      <c r="N13" s="2"/>
      <c r="O13" s="2"/>
      <c r="P13" s="2"/>
      <c r="Q13" s="2"/>
      <c r="R13" s="3"/>
      <c r="S13" s="3"/>
      <c r="T13" s="2"/>
      <c r="U13" s="2"/>
      <c r="V13" s="4"/>
      <c r="W13" s="4"/>
    </row>
    <row r="14" spans="1:23" s="5" customFormat="1" ht="15" customHeight="1">
      <c r="A14" s="375"/>
      <c r="B14" s="78" t="s">
        <v>812</v>
      </c>
      <c r="C14" s="64"/>
      <c r="D14" s="55">
        <f t="shared" si="0"/>
        <v>14579438</v>
      </c>
      <c r="E14" s="36" t="s">
        <v>61</v>
      </c>
      <c r="F14" s="67"/>
      <c r="G14" s="64"/>
      <c r="H14" s="64"/>
      <c r="I14" s="64"/>
      <c r="J14" s="64"/>
      <c r="K14" s="64">
        <f t="shared" si="1"/>
        <v>0</v>
      </c>
      <c r="L14" s="2">
        <f t="shared" si="2"/>
        <v>0</v>
      </c>
      <c r="M14" s="2"/>
      <c r="N14" s="2"/>
      <c r="O14" s="2"/>
      <c r="P14" s="2"/>
      <c r="Q14" s="2"/>
      <c r="R14" s="3"/>
      <c r="S14" s="3"/>
      <c r="T14" s="2"/>
      <c r="U14" s="2"/>
      <c r="V14" s="4"/>
      <c r="W14" s="4"/>
    </row>
    <row r="15" spans="1:23" s="5" customFormat="1" ht="15" customHeight="1">
      <c r="B15" s="78" t="s">
        <v>813</v>
      </c>
      <c r="C15" s="64">
        <v>-200000</v>
      </c>
      <c r="D15" s="55">
        <f t="shared" si="0"/>
        <v>14379438</v>
      </c>
      <c r="E15" s="36" t="s">
        <v>801</v>
      </c>
      <c r="F15" s="67"/>
      <c r="G15" s="64"/>
      <c r="H15" s="64"/>
      <c r="I15" s="64"/>
      <c r="J15" s="64"/>
      <c r="K15" s="64">
        <f t="shared" si="1"/>
        <v>-200000</v>
      </c>
      <c r="L15" s="2">
        <f t="shared" si="2"/>
        <v>0</v>
      </c>
      <c r="M15" s="2"/>
      <c r="N15" s="2"/>
      <c r="O15" s="2"/>
      <c r="P15" s="2"/>
      <c r="Q15" s="2"/>
      <c r="R15" s="3"/>
      <c r="S15" s="3"/>
      <c r="T15" s="2"/>
      <c r="U15" s="2"/>
      <c r="V15" s="4"/>
      <c r="W15" s="4"/>
    </row>
    <row r="16" spans="1:23" s="5" customFormat="1" ht="15" customHeight="1">
      <c r="A16" s="163"/>
      <c r="B16" s="78" t="s">
        <v>814</v>
      </c>
      <c r="C16" s="64">
        <v>-65000</v>
      </c>
      <c r="D16" s="55">
        <f t="shared" si="0"/>
        <v>14314438</v>
      </c>
      <c r="E16" s="36" t="s">
        <v>801</v>
      </c>
      <c r="F16" s="67"/>
      <c r="G16" s="64"/>
      <c r="H16" s="64"/>
      <c r="I16" s="64"/>
      <c r="J16" s="64"/>
      <c r="K16" s="64">
        <f t="shared" si="1"/>
        <v>-65000</v>
      </c>
      <c r="L16" s="2">
        <f t="shared" si="2"/>
        <v>0</v>
      </c>
      <c r="M16" s="2"/>
      <c r="N16" s="2"/>
      <c r="O16" s="2"/>
      <c r="P16" s="2"/>
      <c r="Q16" s="2"/>
      <c r="R16" s="3"/>
      <c r="S16" s="3"/>
      <c r="T16" s="2"/>
      <c r="U16" s="2"/>
      <c r="V16" s="4"/>
      <c r="W16" s="4"/>
    </row>
    <row r="17" spans="1:23" s="5" customFormat="1" ht="15" customHeight="1">
      <c r="A17" s="375">
        <v>45384</v>
      </c>
      <c r="B17" s="78" t="s">
        <v>815</v>
      </c>
      <c r="C17" s="78"/>
      <c r="D17" s="55">
        <f t="shared" si="0"/>
        <v>14314438</v>
      </c>
      <c r="E17" s="36" t="s">
        <v>61</v>
      </c>
      <c r="F17" s="67"/>
      <c r="G17" s="64"/>
      <c r="H17" s="64"/>
      <c r="I17" s="64"/>
      <c r="J17" s="64"/>
      <c r="K17" s="64">
        <f t="shared" si="1"/>
        <v>0</v>
      </c>
      <c r="L17" s="2">
        <f t="shared" si="2"/>
        <v>0</v>
      </c>
      <c r="M17" s="2"/>
      <c r="N17" s="2"/>
      <c r="O17" s="2"/>
      <c r="P17" s="2"/>
      <c r="Q17" s="2"/>
      <c r="R17" s="3"/>
      <c r="S17" s="3"/>
      <c r="T17" s="2"/>
      <c r="U17" s="2"/>
      <c r="V17" s="4"/>
      <c r="W17" s="4"/>
    </row>
    <row r="18" spans="1:23" s="5" customFormat="1" ht="15" customHeight="1">
      <c r="B18" s="78" t="s">
        <v>800</v>
      </c>
      <c r="C18" s="64">
        <v>-11000</v>
      </c>
      <c r="D18" s="55">
        <f t="shared" si="0"/>
        <v>14303438</v>
      </c>
      <c r="E18" s="36" t="s">
        <v>801</v>
      </c>
      <c r="F18" s="67"/>
      <c r="G18" s="64"/>
      <c r="H18" s="64"/>
      <c r="I18" s="64"/>
      <c r="J18" s="64"/>
      <c r="K18" s="64">
        <f t="shared" si="1"/>
        <v>-11000</v>
      </c>
      <c r="L18" s="2">
        <f t="shared" si="2"/>
        <v>0</v>
      </c>
      <c r="M18" s="2"/>
      <c r="N18" s="2"/>
      <c r="O18" s="2"/>
      <c r="P18" s="2"/>
      <c r="Q18" s="2"/>
      <c r="R18" s="3"/>
      <c r="S18" s="3"/>
      <c r="T18" s="2"/>
      <c r="U18" s="2"/>
      <c r="V18" s="4"/>
      <c r="W18" s="4"/>
    </row>
    <row r="19" spans="1:23" s="5" customFormat="1" ht="15" customHeight="1">
      <c r="A19" s="163"/>
      <c r="B19" s="78" t="s">
        <v>816</v>
      </c>
      <c r="C19" s="64">
        <v>-3000000</v>
      </c>
      <c r="D19" s="55">
        <f t="shared" si="0"/>
        <v>11303438</v>
      </c>
      <c r="E19" s="36" t="s">
        <v>801</v>
      </c>
      <c r="F19" s="67"/>
      <c r="G19" s="64"/>
      <c r="H19" s="64"/>
      <c r="I19" s="64"/>
      <c r="J19" s="64"/>
      <c r="K19" s="64">
        <f t="shared" si="1"/>
        <v>-3000000</v>
      </c>
      <c r="L19" s="2">
        <f t="shared" si="2"/>
        <v>0</v>
      </c>
      <c r="M19" s="2"/>
      <c r="N19" s="2"/>
      <c r="O19" s="2"/>
      <c r="P19" s="2"/>
      <c r="Q19" s="2"/>
      <c r="R19" s="3"/>
      <c r="S19" s="3"/>
      <c r="T19" s="2"/>
      <c r="U19" s="2"/>
      <c r="V19" s="4"/>
      <c r="W19" s="4"/>
    </row>
    <row r="20" spans="1:23" s="5" customFormat="1" ht="15" customHeight="1">
      <c r="A20" s="163"/>
      <c r="B20" s="78" t="s">
        <v>817</v>
      </c>
      <c r="C20" s="64">
        <v>-95000</v>
      </c>
      <c r="D20" s="55">
        <f t="shared" si="0"/>
        <v>11208438</v>
      </c>
      <c r="E20" s="36" t="s">
        <v>801</v>
      </c>
      <c r="F20" s="67"/>
      <c r="G20" s="64"/>
      <c r="H20" s="64"/>
      <c r="I20" s="64"/>
      <c r="J20" s="64"/>
      <c r="K20" s="64">
        <f t="shared" si="1"/>
        <v>-95000</v>
      </c>
      <c r="L20" s="2">
        <f t="shared" si="2"/>
        <v>0</v>
      </c>
      <c r="M20" s="2"/>
      <c r="N20" s="2"/>
      <c r="O20" s="2"/>
      <c r="P20" s="2"/>
      <c r="Q20" s="2"/>
      <c r="R20" s="3"/>
      <c r="S20" s="3"/>
      <c r="T20" s="2"/>
      <c r="U20" s="2"/>
      <c r="V20" s="4"/>
      <c r="W20" s="4"/>
    </row>
    <row r="21" spans="1:23" s="5" customFormat="1" ht="15" customHeight="1">
      <c r="A21" s="99"/>
      <c r="B21" s="78" t="s">
        <v>818</v>
      </c>
      <c r="C21" s="64">
        <v>-1318500</v>
      </c>
      <c r="D21" s="55">
        <f t="shared" si="0"/>
        <v>9889938</v>
      </c>
      <c r="E21" s="36" t="s">
        <v>801</v>
      </c>
      <c r="F21" s="67"/>
      <c r="G21" s="64"/>
      <c r="H21" s="64"/>
      <c r="I21" s="64"/>
      <c r="J21" s="64"/>
      <c r="K21" s="64">
        <f t="shared" si="1"/>
        <v>-1318500</v>
      </c>
      <c r="L21" s="2">
        <f t="shared" si="2"/>
        <v>0</v>
      </c>
      <c r="M21" s="2"/>
      <c r="N21" s="2"/>
      <c r="O21" s="2"/>
      <c r="P21" s="2"/>
      <c r="Q21" s="2"/>
      <c r="R21" s="3"/>
      <c r="S21" s="3"/>
      <c r="T21" s="2"/>
      <c r="U21" s="2"/>
      <c r="V21" s="4"/>
      <c r="W21" s="4"/>
    </row>
    <row r="22" spans="1:23" s="5" customFormat="1" ht="15" customHeight="1">
      <c r="B22" s="78" t="s">
        <v>819</v>
      </c>
      <c r="C22" s="64">
        <v>-3857150</v>
      </c>
      <c r="D22" s="55">
        <f t="shared" si="0"/>
        <v>6032788</v>
      </c>
      <c r="E22" s="36" t="s">
        <v>801</v>
      </c>
      <c r="F22" s="67"/>
      <c r="G22" s="64"/>
      <c r="H22" s="64"/>
      <c r="I22" s="64"/>
      <c r="J22" s="64"/>
      <c r="K22" s="64">
        <f t="shared" si="1"/>
        <v>-3857150</v>
      </c>
      <c r="L22" s="2">
        <f t="shared" si="2"/>
        <v>0</v>
      </c>
      <c r="M22" s="2"/>
      <c r="N22" s="2"/>
      <c r="O22" s="2"/>
      <c r="P22" s="2"/>
      <c r="Q22" s="2"/>
      <c r="R22" s="3"/>
      <c r="S22" s="3"/>
      <c r="T22" s="2"/>
      <c r="U22" s="2"/>
      <c r="V22" s="4"/>
      <c r="W22" s="4"/>
    </row>
    <row r="23" spans="1:23" s="5" customFormat="1" ht="15" customHeight="1">
      <c r="A23" s="375"/>
      <c r="B23" s="78" t="s">
        <v>820</v>
      </c>
      <c r="C23" s="64">
        <v>-795000</v>
      </c>
      <c r="D23" s="55">
        <f t="shared" si="0"/>
        <v>5237788</v>
      </c>
      <c r="E23" s="36" t="s">
        <v>801</v>
      </c>
      <c r="F23" s="67"/>
      <c r="G23" s="64"/>
      <c r="H23" s="64"/>
      <c r="I23" s="64"/>
      <c r="J23" s="64"/>
      <c r="K23" s="64">
        <f t="shared" si="1"/>
        <v>-795000</v>
      </c>
      <c r="L23" s="2">
        <f t="shared" si="2"/>
        <v>0</v>
      </c>
      <c r="M23" s="2"/>
      <c r="N23" s="2"/>
      <c r="O23" s="2"/>
      <c r="P23" s="2"/>
      <c r="Q23" s="2"/>
      <c r="R23" s="3"/>
      <c r="S23" s="3"/>
      <c r="T23" s="2"/>
      <c r="U23" s="2"/>
      <c r="V23" s="4"/>
      <c r="W23" s="4"/>
    </row>
    <row r="24" spans="1:23" s="5" customFormat="1" ht="15" customHeight="1">
      <c r="B24" s="78" t="s">
        <v>821</v>
      </c>
      <c r="C24" s="64">
        <v>-183000</v>
      </c>
      <c r="D24" s="55">
        <f t="shared" si="0"/>
        <v>5054788</v>
      </c>
      <c r="E24" s="36" t="s">
        <v>801</v>
      </c>
      <c r="F24" s="67"/>
      <c r="G24" s="64"/>
      <c r="H24" s="64"/>
      <c r="I24" s="64"/>
      <c r="J24" s="64"/>
      <c r="K24" s="64">
        <f t="shared" si="1"/>
        <v>-183000</v>
      </c>
      <c r="L24" s="2">
        <f t="shared" si="2"/>
        <v>0</v>
      </c>
      <c r="M24" s="2"/>
      <c r="N24" s="2"/>
      <c r="O24" s="2"/>
      <c r="P24" s="2"/>
      <c r="Q24" s="2"/>
      <c r="R24" s="3"/>
      <c r="S24" s="3"/>
      <c r="T24" s="2"/>
      <c r="U24" s="2"/>
      <c r="V24" s="4"/>
      <c r="W24" s="4"/>
    </row>
    <row r="25" spans="1:23" s="5" customFormat="1" ht="15" customHeight="1">
      <c r="A25" s="163"/>
      <c r="B25" s="78" t="s">
        <v>822</v>
      </c>
      <c r="C25" s="64">
        <v>220000</v>
      </c>
      <c r="D25" s="55">
        <f t="shared" si="0"/>
        <v>5274788</v>
      </c>
      <c r="E25" s="36" t="s">
        <v>59</v>
      </c>
      <c r="F25" s="67"/>
      <c r="G25" s="64">
        <f>C25</f>
        <v>220000</v>
      </c>
      <c r="H25" s="64"/>
      <c r="I25" s="64"/>
      <c r="J25" s="64"/>
      <c r="K25" s="64"/>
      <c r="L25" s="2">
        <f t="shared" si="2"/>
        <v>0</v>
      </c>
      <c r="M25" s="2"/>
      <c r="N25" s="2"/>
      <c r="O25" s="2"/>
      <c r="P25" s="2"/>
      <c r="Q25" s="2"/>
      <c r="R25" s="3"/>
      <c r="S25" s="3"/>
      <c r="T25" s="2"/>
      <c r="U25" s="2"/>
      <c r="V25" s="4"/>
      <c r="W25" s="4"/>
    </row>
    <row r="26" spans="1:23" s="5" customFormat="1" ht="15" customHeight="1">
      <c r="A26" s="163"/>
      <c r="B26" s="78" t="s">
        <v>823</v>
      </c>
      <c r="C26" s="64">
        <v>300000</v>
      </c>
      <c r="D26" s="55">
        <f t="shared" si="0"/>
        <v>5574788</v>
      </c>
      <c r="E26" s="36" t="s">
        <v>59</v>
      </c>
      <c r="F26" s="67"/>
      <c r="G26" s="64">
        <f>C26</f>
        <v>300000</v>
      </c>
      <c r="H26" s="64"/>
      <c r="I26" s="64"/>
      <c r="J26" s="64"/>
      <c r="K26" s="64"/>
      <c r="L26" s="2">
        <f t="shared" si="2"/>
        <v>0</v>
      </c>
      <c r="M26" s="2"/>
      <c r="N26" s="2"/>
      <c r="O26" s="2"/>
      <c r="P26" s="2"/>
      <c r="Q26" s="2"/>
      <c r="R26" s="3"/>
      <c r="S26" s="3"/>
      <c r="T26" s="2"/>
      <c r="U26" s="2"/>
      <c r="V26" s="4"/>
      <c r="W26" s="4"/>
    </row>
    <row r="27" spans="1:23" s="5" customFormat="1" ht="15" customHeight="1">
      <c r="A27" s="163"/>
      <c r="B27" s="78" t="s">
        <v>824</v>
      </c>
      <c r="C27" s="64">
        <v>-168525</v>
      </c>
      <c r="D27" s="55">
        <f t="shared" si="0"/>
        <v>5406263</v>
      </c>
      <c r="E27" s="36" t="s">
        <v>801</v>
      </c>
      <c r="F27" s="67"/>
      <c r="G27" s="64"/>
      <c r="H27" s="64"/>
      <c r="I27" s="64"/>
      <c r="J27" s="64"/>
      <c r="K27" s="64">
        <f t="shared" si="1"/>
        <v>-168525</v>
      </c>
      <c r="L27" s="2">
        <f t="shared" si="2"/>
        <v>0</v>
      </c>
      <c r="M27" s="2"/>
      <c r="N27" s="2"/>
      <c r="O27" s="2"/>
      <c r="P27" s="2"/>
      <c r="Q27" s="2"/>
      <c r="R27" s="3"/>
      <c r="S27" s="3"/>
      <c r="T27" s="2"/>
      <c r="U27" s="2"/>
      <c r="V27" s="4"/>
      <c r="W27" s="4"/>
    </row>
    <row r="28" spans="1:23" s="5" customFormat="1" ht="15" customHeight="1">
      <c r="A28" s="375"/>
      <c r="B28" s="78" t="s">
        <v>825</v>
      </c>
      <c r="C28" s="64">
        <v>150000</v>
      </c>
      <c r="D28" s="55">
        <f t="shared" si="0"/>
        <v>5556263</v>
      </c>
      <c r="E28" s="36" t="s">
        <v>59</v>
      </c>
      <c r="F28" s="67"/>
      <c r="G28" s="64">
        <f>C28</f>
        <v>150000</v>
      </c>
      <c r="H28" s="64"/>
      <c r="I28" s="64"/>
      <c r="J28" s="64"/>
      <c r="K28" s="64"/>
      <c r="L28" s="2">
        <f t="shared" si="2"/>
        <v>0</v>
      </c>
      <c r="M28" s="2"/>
      <c r="N28" s="2"/>
      <c r="O28" s="2"/>
      <c r="P28" s="2"/>
      <c r="Q28" s="2"/>
      <c r="R28" s="3"/>
      <c r="S28" s="3"/>
      <c r="T28" s="2"/>
      <c r="U28" s="2"/>
      <c r="V28" s="4"/>
      <c r="W28" s="4"/>
    </row>
    <row r="29" spans="1:23" s="5" customFormat="1" ht="15" customHeight="1">
      <c r="A29" s="55"/>
      <c r="B29" s="78" t="s">
        <v>826</v>
      </c>
      <c r="C29" s="64">
        <v>-1200000</v>
      </c>
      <c r="D29" s="55">
        <f t="shared" si="0"/>
        <v>4356263</v>
      </c>
      <c r="E29" s="36" t="s">
        <v>801</v>
      </c>
      <c r="F29" s="67"/>
      <c r="G29" s="64"/>
      <c r="H29" s="64"/>
      <c r="I29" s="64"/>
      <c r="J29" s="64"/>
      <c r="K29" s="64">
        <f t="shared" si="1"/>
        <v>-1200000</v>
      </c>
      <c r="L29" s="2">
        <f t="shared" si="2"/>
        <v>0</v>
      </c>
      <c r="M29" s="2"/>
      <c r="N29" s="2"/>
      <c r="O29" s="2"/>
      <c r="P29" s="2"/>
      <c r="Q29" s="2"/>
      <c r="R29" s="3"/>
      <c r="S29" s="3"/>
      <c r="T29" s="2"/>
      <c r="U29" s="2"/>
      <c r="V29" s="4"/>
      <c r="W29" s="4"/>
    </row>
    <row r="30" spans="1:23" s="5" customFormat="1" ht="15" customHeight="1">
      <c r="A30" s="375"/>
      <c r="B30" s="78" t="s">
        <v>827</v>
      </c>
      <c r="C30" s="64"/>
      <c r="D30" s="55">
        <f t="shared" si="0"/>
        <v>4356263</v>
      </c>
      <c r="E30" s="36" t="s">
        <v>61</v>
      </c>
      <c r="F30" s="67"/>
      <c r="G30" s="64"/>
      <c r="H30" s="64"/>
      <c r="I30" s="64"/>
      <c r="J30" s="64"/>
      <c r="K30" s="64">
        <f t="shared" si="1"/>
        <v>0</v>
      </c>
      <c r="L30" s="2">
        <f t="shared" si="2"/>
        <v>0</v>
      </c>
      <c r="M30" s="2"/>
      <c r="N30" s="2"/>
      <c r="O30" s="2"/>
      <c r="P30" s="2"/>
      <c r="Q30" s="2"/>
      <c r="R30" s="3"/>
      <c r="S30" s="3"/>
      <c r="T30" s="2"/>
      <c r="U30" s="2"/>
      <c r="V30" s="4"/>
      <c r="W30" s="4"/>
    </row>
    <row r="31" spans="1:23" s="5" customFormat="1" ht="15" customHeight="1">
      <c r="A31" s="374"/>
      <c r="B31" s="78" t="s">
        <v>828</v>
      </c>
      <c r="C31" s="64">
        <v>380000</v>
      </c>
      <c r="D31" s="55">
        <f t="shared" si="0"/>
        <v>4736263</v>
      </c>
      <c r="E31" s="36" t="s">
        <v>61</v>
      </c>
      <c r="F31" s="67"/>
      <c r="G31" s="64"/>
      <c r="H31" s="64"/>
      <c r="I31" s="64">
        <f>C31</f>
        <v>380000</v>
      </c>
      <c r="J31" s="64"/>
      <c r="K31" s="64"/>
      <c r="L31" s="2">
        <f t="shared" si="2"/>
        <v>0</v>
      </c>
      <c r="M31" s="2"/>
      <c r="N31" s="2"/>
      <c r="O31" s="2"/>
      <c r="P31" s="2"/>
      <c r="Q31" s="2"/>
      <c r="R31" s="3"/>
      <c r="S31" s="3"/>
      <c r="T31" s="2"/>
      <c r="U31" s="2"/>
      <c r="V31" s="4"/>
      <c r="W31" s="4"/>
    </row>
    <row r="32" spans="1:23" s="5" customFormat="1" ht="15" customHeight="1">
      <c r="B32" s="78" t="s">
        <v>829</v>
      </c>
      <c r="C32" s="64">
        <v>-300000</v>
      </c>
      <c r="D32" s="55">
        <f t="shared" si="0"/>
        <v>4436263</v>
      </c>
      <c r="E32" s="36" t="s">
        <v>801</v>
      </c>
      <c r="F32" s="67"/>
      <c r="G32" s="64"/>
      <c r="H32" s="64"/>
      <c r="I32" s="64"/>
      <c r="J32" s="64"/>
      <c r="K32" s="64">
        <f t="shared" si="1"/>
        <v>-300000</v>
      </c>
      <c r="L32" s="2">
        <f t="shared" si="2"/>
        <v>0</v>
      </c>
      <c r="M32" s="2"/>
      <c r="N32" s="2"/>
      <c r="O32" s="2"/>
      <c r="P32" s="2"/>
      <c r="Q32" s="2"/>
      <c r="R32" s="3"/>
      <c r="S32" s="3"/>
      <c r="T32" s="2"/>
      <c r="U32" s="2"/>
      <c r="V32" s="4"/>
      <c r="W32" s="4"/>
    </row>
    <row r="33" spans="1:23" s="5" customFormat="1" ht="15" customHeight="1">
      <c r="A33" s="375"/>
      <c r="B33" s="78" t="s">
        <v>830</v>
      </c>
      <c r="C33" s="64"/>
      <c r="D33" s="55">
        <f t="shared" si="0"/>
        <v>4436263</v>
      </c>
      <c r="E33" s="36" t="s">
        <v>61</v>
      </c>
      <c r="F33" s="67"/>
      <c r="G33" s="64"/>
      <c r="H33" s="64"/>
      <c r="I33" s="64"/>
      <c r="J33" s="64"/>
      <c r="K33" s="64">
        <f t="shared" si="1"/>
        <v>0</v>
      </c>
      <c r="L33" s="2">
        <f t="shared" si="2"/>
        <v>0</v>
      </c>
      <c r="M33" s="2"/>
      <c r="N33" s="2"/>
      <c r="O33" s="2"/>
      <c r="P33" s="2"/>
      <c r="Q33" s="2"/>
      <c r="R33" s="3"/>
      <c r="S33" s="3"/>
      <c r="T33" s="2"/>
      <c r="U33" s="2"/>
      <c r="V33" s="4"/>
      <c r="W33" s="4"/>
    </row>
    <row r="34" spans="1:23" s="5" customFormat="1" ht="15" customHeight="1">
      <c r="A34" s="375">
        <v>45385</v>
      </c>
      <c r="B34" s="417" t="s">
        <v>800</v>
      </c>
      <c r="C34" s="64">
        <v>-11000</v>
      </c>
      <c r="D34" s="55">
        <f t="shared" si="0"/>
        <v>4425263</v>
      </c>
      <c r="E34" s="36" t="s">
        <v>801</v>
      </c>
      <c r="F34" s="67"/>
      <c r="G34" s="64"/>
      <c r="H34" s="64"/>
      <c r="I34" s="64"/>
      <c r="J34" s="64"/>
      <c r="K34" s="64">
        <f t="shared" si="1"/>
        <v>-11000</v>
      </c>
      <c r="L34" s="2">
        <f t="shared" si="2"/>
        <v>0</v>
      </c>
      <c r="M34" s="2"/>
      <c r="N34" s="2"/>
      <c r="O34" s="2"/>
      <c r="P34" s="2"/>
      <c r="Q34" s="2"/>
      <c r="R34" s="3"/>
      <c r="S34" s="3"/>
      <c r="T34" s="2"/>
      <c r="U34" s="2"/>
      <c r="V34" s="4"/>
      <c r="W34" s="4"/>
    </row>
    <row r="35" spans="1:23" s="5" customFormat="1" ht="15" customHeight="1">
      <c r="B35" s="417" t="s">
        <v>831</v>
      </c>
      <c r="C35" s="64">
        <v>1000000</v>
      </c>
      <c r="D35" s="55">
        <f t="shared" si="0"/>
        <v>5425263</v>
      </c>
      <c r="E35" s="36" t="s">
        <v>61</v>
      </c>
      <c r="F35" s="67"/>
      <c r="G35" s="64"/>
      <c r="H35" s="64"/>
      <c r="I35" s="64">
        <f>C35</f>
        <v>1000000</v>
      </c>
      <c r="J35" s="64"/>
      <c r="K35" s="64"/>
      <c r="L35" s="2">
        <f t="shared" si="2"/>
        <v>0</v>
      </c>
      <c r="M35" s="2"/>
      <c r="N35" s="2"/>
      <c r="O35" s="2"/>
      <c r="P35" s="2"/>
      <c r="Q35" s="2"/>
      <c r="R35" s="3"/>
      <c r="S35" s="3"/>
      <c r="T35" s="2"/>
      <c r="U35" s="2"/>
      <c r="V35" s="4"/>
      <c r="W35" s="4"/>
    </row>
    <row r="36" spans="1:23" s="5" customFormat="1" ht="15" customHeight="1">
      <c r="A36" s="374"/>
      <c r="B36" s="417" t="s">
        <v>832</v>
      </c>
      <c r="C36" s="64"/>
      <c r="D36" s="55">
        <f t="shared" si="0"/>
        <v>5425263</v>
      </c>
      <c r="E36" s="36" t="s">
        <v>61</v>
      </c>
      <c r="F36" s="67"/>
      <c r="G36" s="64"/>
      <c r="H36" s="64"/>
      <c r="I36" s="64"/>
      <c r="J36" s="64"/>
      <c r="K36" s="64">
        <f t="shared" si="1"/>
        <v>0</v>
      </c>
      <c r="L36" s="2">
        <f t="shared" si="2"/>
        <v>0</v>
      </c>
      <c r="M36" s="2"/>
      <c r="N36" s="2"/>
      <c r="O36" s="2"/>
      <c r="P36" s="2"/>
      <c r="Q36" s="2"/>
      <c r="R36" s="3"/>
      <c r="S36" s="3"/>
      <c r="T36" s="2"/>
      <c r="U36" s="2"/>
      <c r="V36" s="4"/>
      <c r="W36" s="4"/>
    </row>
    <row r="37" spans="1:23" s="5" customFormat="1" ht="15" customHeight="1">
      <c r="A37" s="6"/>
      <c r="B37" s="417" t="s">
        <v>833</v>
      </c>
      <c r="C37" s="64">
        <v>300000</v>
      </c>
      <c r="D37" s="55">
        <f t="shared" si="0"/>
        <v>5725263</v>
      </c>
      <c r="E37" s="36" t="s">
        <v>59</v>
      </c>
      <c r="F37" s="67"/>
      <c r="G37" s="64">
        <f>C37</f>
        <v>300000</v>
      </c>
      <c r="H37" s="64"/>
      <c r="I37" s="64"/>
      <c r="J37" s="64"/>
      <c r="K37" s="64"/>
      <c r="L37" s="2">
        <f t="shared" si="2"/>
        <v>0</v>
      </c>
      <c r="M37" s="2"/>
      <c r="N37" s="2"/>
      <c r="O37" s="2"/>
      <c r="P37" s="2"/>
      <c r="Q37" s="2"/>
      <c r="R37" s="3"/>
      <c r="S37" s="3"/>
      <c r="T37" s="2"/>
      <c r="U37" s="2"/>
      <c r="V37" s="4"/>
      <c r="W37" s="4"/>
    </row>
    <row r="38" spans="1:23" s="5" customFormat="1" ht="15" customHeight="1">
      <c r="A38" s="6"/>
      <c r="B38" s="417" t="s">
        <v>834</v>
      </c>
      <c r="C38" s="64">
        <v>-1158600</v>
      </c>
      <c r="D38" s="55">
        <f t="shared" si="0"/>
        <v>4566663</v>
      </c>
      <c r="E38" s="36" t="s">
        <v>801</v>
      </c>
      <c r="F38" s="67"/>
      <c r="G38" s="64"/>
      <c r="H38" s="64"/>
      <c r="I38" s="64"/>
      <c r="J38" s="64"/>
      <c r="K38" s="64">
        <f t="shared" si="1"/>
        <v>-1158600</v>
      </c>
      <c r="L38" s="2">
        <f t="shared" si="2"/>
        <v>0</v>
      </c>
      <c r="M38" s="2"/>
      <c r="N38" s="2"/>
      <c r="O38" s="2"/>
      <c r="P38" s="2"/>
      <c r="Q38" s="2"/>
      <c r="R38" s="3"/>
      <c r="S38" s="3"/>
      <c r="T38" s="2"/>
      <c r="U38" s="2"/>
      <c r="V38" s="4"/>
      <c r="W38" s="4"/>
    </row>
    <row r="39" spans="1:23" s="5" customFormat="1" ht="15" customHeight="1">
      <c r="A39" s="162"/>
      <c r="B39" s="417" t="s">
        <v>835</v>
      </c>
      <c r="C39" s="64"/>
      <c r="D39" s="55">
        <f t="shared" si="0"/>
        <v>4566663</v>
      </c>
      <c r="E39" s="36" t="s">
        <v>61</v>
      </c>
      <c r="F39" s="67"/>
      <c r="G39" s="64"/>
      <c r="H39" s="64"/>
      <c r="I39" s="64"/>
      <c r="J39" s="64"/>
      <c r="K39" s="64">
        <f t="shared" si="1"/>
        <v>0</v>
      </c>
      <c r="L39" s="2">
        <f t="shared" si="2"/>
        <v>0</v>
      </c>
      <c r="M39" s="2"/>
      <c r="N39" s="2"/>
      <c r="O39" s="2"/>
      <c r="P39" s="2"/>
      <c r="Q39" s="2"/>
      <c r="R39" s="3"/>
      <c r="S39" s="3"/>
      <c r="T39" s="2"/>
      <c r="U39" s="2"/>
      <c r="V39" s="4"/>
      <c r="W39" s="4"/>
    </row>
    <row r="40" spans="1:23" s="5" customFormat="1" ht="15" customHeight="1">
      <c r="A40" s="375"/>
      <c r="B40" s="417" t="s">
        <v>836</v>
      </c>
      <c r="C40" s="64">
        <v>-9000</v>
      </c>
      <c r="D40" s="55">
        <f t="shared" si="0"/>
        <v>4557663</v>
      </c>
      <c r="E40" s="36" t="s">
        <v>801</v>
      </c>
      <c r="F40" s="67"/>
      <c r="G40" s="64"/>
      <c r="H40" s="64"/>
      <c r="I40" s="64"/>
      <c r="J40" s="64"/>
      <c r="K40" s="64">
        <f t="shared" si="1"/>
        <v>-9000</v>
      </c>
      <c r="L40" s="2">
        <f t="shared" si="2"/>
        <v>0</v>
      </c>
      <c r="M40" s="2"/>
      <c r="N40" s="2"/>
      <c r="O40" s="2"/>
      <c r="P40" s="2"/>
      <c r="Q40" s="2"/>
      <c r="R40" s="3"/>
      <c r="S40" s="3"/>
      <c r="T40" s="2"/>
      <c r="U40" s="2"/>
      <c r="V40" s="4"/>
      <c r="W40" s="4"/>
    </row>
    <row r="41" spans="1:23" s="5" customFormat="1" ht="15" customHeight="1">
      <c r="A41" s="375">
        <v>45386</v>
      </c>
      <c r="B41" s="78" t="s">
        <v>800</v>
      </c>
      <c r="C41" s="64">
        <v>-11000</v>
      </c>
      <c r="D41" s="55">
        <f t="shared" si="0"/>
        <v>4546663</v>
      </c>
      <c r="E41" s="36" t="s">
        <v>801</v>
      </c>
      <c r="F41" s="67"/>
      <c r="G41" s="64"/>
      <c r="H41" s="64"/>
      <c r="I41" s="64"/>
      <c r="J41" s="64"/>
      <c r="K41" s="64">
        <f t="shared" si="1"/>
        <v>-11000</v>
      </c>
      <c r="L41" s="2">
        <f t="shared" si="2"/>
        <v>0</v>
      </c>
      <c r="M41" s="2"/>
      <c r="N41" s="2"/>
      <c r="O41" s="2"/>
      <c r="P41" s="2"/>
      <c r="Q41" s="2"/>
      <c r="R41" s="3"/>
      <c r="S41" s="3"/>
      <c r="T41" s="2"/>
      <c r="U41" s="2"/>
      <c r="V41" s="4"/>
      <c r="W41" s="4"/>
    </row>
    <row r="42" spans="1:23" s="5" customFormat="1" ht="15" customHeight="1">
      <c r="B42" s="78" t="s">
        <v>837</v>
      </c>
      <c r="C42" s="64">
        <v>-140550</v>
      </c>
      <c r="D42" s="55">
        <f t="shared" si="0"/>
        <v>4406113</v>
      </c>
      <c r="E42" s="36" t="s">
        <v>801</v>
      </c>
      <c r="F42" s="67"/>
      <c r="G42" s="64"/>
      <c r="H42" s="64"/>
      <c r="I42" s="64"/>
      <c r="J42" s="64"/>
      <c r="K42" s="64">
        <f t="shared" si="1"/>
        <v>-140550</v>
      </c>
      <c r="L42" s="2">
        <f t="shared" si="2"/>
        <v>0</v>
      </c>
      <c r="M42" s="2"/>
      <c r="N42" s="2"/>
      <c r="O42" s="2"/>
      <c r="P42" s="2"/>
      <c r="Q42" s="2"/>
      <c r="R42" s="3"/>
      <c r="S42" s="3"/>
      <c r="T42" s="2"/>
      <c r="U42" s="2"/>
      <c r="V42" s="4"/>
      <c r="W42" s="4"/>
    </row>
    <row r="43" spans="1:23" s="5" customFormat="1" ht="15" customHeight="1">
      <c r="B43" s="78" t="s">
        <v>838</v>
      </c>
      <c r="C43" s="64">
        <v>-276000</v>
      </c>
      <c r="D43" s="55">
        <f t="shared" si="0"/>
        <v>4130113</v>
      </c>
      <c r="E43" s="36" t="s">
        <v>801</v>
      </c>
      <c r="F43" s="67"/>
      <c r="G43" s="64"/>
      <c r="H43" s="64"/>
      <c r="I43" s="64"/>
      <c r="J43" s="64"/>
      <c r="K43" s="64">
        <f t="shared" si="1"/>
        <v>-276000</v>
      </c>
      <c r="L43" s="2">
        <f t="shared" si="2"/>
        <v>0</v>
      </c>
      <c r="M43" s="2"/>
      <c r="N43" s="2"/>
      <c r="O43" s="2"/>
      <c r="P43" s="2"/>
      <c r="Q43" s="2"/>
      <c r="R43" s="3"/>
      <c r="S43" s="3"/>
      <c r="T43" s="2"/>
      <c r="U43" s="2"/>
      <c r="V43" s="4"/>
      <c r="W43" s="4"/>
    </row>
    <row r="44" spans="1:23" s="5" customFormat="1" ht="15" customHeight="1">
      <c r="A44" s="6"/>
      <c r="B44" s="78" t="s">
        <v>839</v>
      </c>
      <c r="C44" s="64">
        <v>-433000</v>
      </c>
      <c r="D44" s="55">
        <f t="shared" si="0"/>
        <v>3697113</v>
      </c>
      <c r="E44" s="36" t="s">
        <v>801</v>
      </c>
      <c r="F44" s="67"/>
      <c r="G44" s="64"/>
      <c r="H44" s="64"/>
      <c r="I44" s="64"/>
      <c r="J44" s="64"/>
      <c r="K44" s="64">
        <f t="shared" si="1"/>
        <v>-433000</v>
      </c>
      <c r="L44" s="2">
        <f t="shared" si="2"/>
        <v>0</v>
      </c>
      <c r="M44" s="2"/>
      <c r="N44" s="2"/>
      <c r="O44" s="2"/>
      <c r="P44" s="2"/>
      <c r="Q44" s="2"/>
      <c r="R44" s="3"/>
      <c r="S44" s="3"/>
      <c r="T44" s="2"/>
      <c r="U44" s="2"/>
      <c r="V44" s="4"/>
      <c r="W44" s="4"/>
    </row>
    <row r="45" spans="1:23" s="5" customFormat="1" ht="15" customHeight="1">
      <c r="A45" s="162"/>
      <c r="B45" s="78" t="s">
        <v>840</v>
      </c>
      <c r="C45" s="64">
        <v>400000</v>
      </c>
      <c r="D45" s="55">
        <f t="shared" si="0"/>
        <v>4097113</v>
      </c>
      <c r="E45" s="36" t="s">
        <v>59</v>
      </c>
      <c r="F45" s="67"/>
      <c r="G45" s="64">
        <f>C45</f>
        <v>400000</v>
      </c>
      <c r="H45" s="64"/>
      <c r="I45" s="64"/>
      <c r="J45" s="64"/>
      <c r="K45" s="64"/>
      <c r="L45" s="2">
        <f t="shared" si="2"/>
        <v>0</v>
      </c>
      <c r="M45" s="2"/>
      <c r="N45" s="2"/>
      <c r="O45" s="2"/>
      <c r="P45" s="2"/>
      <c r="Q45" s="2"/>
      <c r="R45" s="3"/>
      <c r="S45" s="3"/>
      <c r="T45" s="2"/>
      <c r="U45" s="2"/>
      <c r="V45" s="4"/>
      <c r="W45" s="4"/>
    </row>
    <row r="46" spans="1:23" s="5" customFormat="1" ht="15" customHeight="1">
      <c r="A46" s="162"/>
      <c r="B46" s="417" t="s">
        <v>841</v>
      </c>
      <c r="C46" s="64"/>
      <c r="D46" s="55">
        <f t="shared" si="0"/>
        <v>4097113</v>
      </c>
      <c r="E46" s="36" t="s">
        <v>61</v>
      </c>
      <c r="F46" s="67"/>
      <c r="G46" s="64"/>
      <c r="H46" s="64"/>
      <c r="I46" s="64">
        <f>C46</f>
        <v>0</v>
      </c>
      <c r="J46" s="64"/>
      <c r="K46" s="64">
        <f t="shared" si="1"/>
        <v>0</v>
      </c>
      <c r="L46" s="2">
        <f t="shared" si="2"/>
        <v>0</v>
      </c>
      <c r="M46" s="2"/>
      <c r="N46" s="2"/>
      <c r="O46" s="2"/>
      <c r="P46" s="2"/>
      <c r="Q46" s="2"/>
      <c r="R46" s="3"/>
      <c r="S46" s="3"/>
      <c r="T46" s="2"/>
      <c r="U46" s="2"/>
      <c r="V46" s="4"/>
      <c r="W46" s="4"/>
    </row>
    <row r="47" spans="1:23" s="5" customFormat="1" ht="15" customHeight="1">
      <c r="A47" s="375"/>
      <c r="B47" s="78" t="s">
        <v>842</v>
      </c>
      <c r="C47" s="64">
        <v>-100000</v>
      </c>
      <c r="D47" s="55">
        <f t="shared" si="0"/>
        <v>3997113</v>
      </c>
      <c r="E47" s="36" t="s">
        <v>801</v>
      </c>
      <c r="F47" s="67"/>
      <c r="G47" s="64"/>
      <c r="H47" s="64"/>
      <c r="I47" s="64"/>
      <c r="J47" s="64"/>
      <c r="K47" s="64">
        <f t="shared" si="1"/>
        <v>-100000</v>
      </c>
      <c r="L47" s="2">
        <f t="shared" si="2"/>
        <v>0</v>
      </c>
      <c r="M47" s="2"/>
      <c r="N47" s="2"/>
      <c r="O47" s="2"/>
      <c r="P47" s="2"/>
      <c r="Q47" s="2"/>
      <c r="R47" s="3"/>
      <c r="S47" s="3"/>
      <c r="T47" s="2"/>
      <c r="U47" s="2"/>
      <c r="V47" s="4"/>
      <c r="W47" s="4"/>
    </row>
    <row r="48" spans="1:23" s="5" customFormat="1" ht="15" customHeight="1">
      <c r="A48" s="6"/>
      <c r="B48" s="417" t="s">
        <v>843</v>
      </c>
      <c r="C48" s="64"/>
      <c r="D48" s="55">
        <f t="shared" si="0"/>
        <v>3997113</v>
      </c>
      <c r="E48" s="36" t="s">
        <v>61</v>
      </c>
      <c r="F48" s="67"/>
      <c r="G48" s="64"/>
      <c r="H48" s="64"/>
      <c r="I48" s="64"/>
      <c r="J48" s="64"/>
      <c r="K48" s="64">
        <f t="shared" si="1"/>
        <v>0</v>
      </c>
      <c r="L48" s="2">
        <f t="shared" si="2"/>
        <v>0</v>
      </c>
      <c r="M48" s="2"/>
      <c r="N48" s="2"/>
      <c r="O48" s="2"/>
      <c r="P48" s="2"/>
      <c r="Q48" s="2"/>
      <c r="R48" s="3"/>
      <c r="S48" s="3"/>
      <c r="T48" s="2"/>
      <c r="U48" s="2"/>
      <c r="V48" s="4"/>
      <c r="W48" s="4"/>
    </row>
    <row r="49" spans="1:23" s="5" customFormat="1" ht="15" customHeight="1">
      <c r="A49" s="374"/>
      <c r="B49" s="78" t="s">
        <v>844</v>
      </c>
      <c r="C49" s="64">
        <v>-77000</v>
      </c>
      <c r="D49" s="55">
        <f t="shared" si="0"/>
        <v>3920113</v>
      </c>
      <c r="E49" s="36" t="s">
        <v>801</v>
      </c>
      <c r="F49" s="67"/>
      <c r="G49" s="64"/>
      <c r="H49" s="64"/>
      <c r="I49" s="64"/>
      <c r="J49" s="64"/>
      <c r="K49" s="64">
        <f t="shared" si="1"/>
        <v>-77000</v>
      </c>
      <c r="L49" s="2">
        <f t="shared" si="2"/>
        <v>0</v>
      </c>
      <c r="M49" s="2"/>
      <c r="N49" s="2"/>
      <c r="O49" s="2"/>
      <c r="P49" s="2"/>
      <c r="Q49" s="2"/>
      <c r="R49" s="3"/>
      <c r="S49" s="3"/>
      <c r="T49" s="2"/>
      <c r="U49" s="2"/>
      <c r="V49" s="4"/>
      <c r="W49" s="4"/>
    </row>
    <row r="50" spans="1:23" s="5" customFormat="1" ht="15" customHeight="1">
      <c r="B50" s="78" t="s">
        <v>845</v>
      </c>
      <c r="C50" s="101">
        <v>10000000</v>
      </c>
      <c r="D50" s="55">
        <f t="shared" si="0"/>
        <v>13920113</v>
      </c>
      <c r="E50" s="36" t="s">
        <v>846</v>
      </c>
      <c r="F50" s="67"/>
      <c r="G50" s="64"/>
      <c r="H50" s="64"/>
      <c r="I50" s="64"/>
      <c r="J50" s="64">
        <f>C50</f>
        <v>10000000</v>
      </c>
      <c r="K50" s="64"/>
      <c r="L50" s="2">
        <f t="shared" si="2"/>
        <v>0</v>
      </c>
      <c r="M50" s="2"/>
      <c r="N50" s="2"/>
      <c r="O50" s="2"/>
      <c r="P50" s="2"/>
      <c r="Q50" s="2"/>
      <c r="R50" s="3"/>
      <c r="S50" s="3"/>
      <c r="T50" s="2"/>
      <c r="U50" s="2"/>
      <c r="V50" s="4"/>
      <c r="W50" s="4"/>
    </row>
    <row r="51" spans="1:23" s="5" customFormat="1" ht="15" customHeight="1">
      <c r="A51" s="162"/>
      <c r="B51" s="78" t="s">
        <v>847</v>
      </c>
      <c r="C51" s="101">
        <v>-1650000</v>
      </c>
      <c r="D51" s="55">
        <f t="shared" si="0"/>
        <v>12270113</v>
      </c>
      <c r="E51" s="36" t="s">
        <v>801</v>
      </c>
      <c r="F51" s="67"/>
      <c r="G51" s="64"/>
      <c r="H51" s="64"/>
      <c r="I51" s="64"/>
      <c r="J51" s="64"/>
      <c r="K51" s="64">
        <f t="shared" si="1"/>
        <v>-1650000</v>
      </c>
      <c r="L51" s="2">
        <f t="shared" si="2"/>
        <v>0</v>
      </c>
      <c r="M51" s="2"/>
      <c r="N51" s="2"/>
      <c r="O51" s="2"/>
      <c r="P51" s="2"/>
      <c r="Q51" s="2"/>
      <c r="R51" s="3"/>
      <c r="S51" s="3"/>
      <c r="T51" s="2"/>
      <c r="U51" s="2"/>
      <c r="V51" s="4"/>
      <c r="W51" s="4"/>
    </row>
    <row r="52" spans="1:23" s="5" customFormat="1" ht="15" customHeight="1">
      <c r="A52" s="375"/>
      <c r="B52" s="78" t="s">
        <v>848</v>
      </c>
      <c r="C52" s="101">
        <v>400000</v>
      </c>
      <c r="D52" s="55">
        <f t="shared" si="0"/>
        <v>12670113</v>
      </c>
      <c r="E52" s="36" t="s">
        <v>59</v>
      </c>
      <c r="F52" s="67"/>
      <c r="G52" s="64">
        <f>C52</f>
        <v>400000</v>
      </c>
      <c r="H52" s="64"/>
      <c r="I52" s="64"/>
      <c r="J52" s="64"/>
      <c r="K52" s="64"/>
      <c r="L52" s="2">
        <f t="shared" si="2"/>
        <v>0</v>
      </c>
      <c r="M52" s="2"/>
      <c r="N52" s="2"/>
      <c r="O52" s="2"/>
      <c r="P52" s="2"/>
      <c r="Q52" s="2"/>
      <c r="R52" s="3"/>
      <c r="S52" s="3"/>
      <c r="T52" s="2"/>
      <c r="U52" s="2"/>
      <c r="V52" s="4"/>
      <c r="W52" s="4"/>
    </row>
    <row r="53" spans="1:23" s="5" customFormat="1" ht="15" customHeight="1">
      <c r="B53" s="78" t="s">
        <v>18</v>
      </c>
      <c r="C53" s="101">
        <v>30000</v>
      </c>
      <c r="D53" s="55">
        <f t="shared" si="0"/>
        <v>12700113</v>
      </c>
      <c r="E53" s="36" t="s">
        <v>1</v>
      </c>
      <c r="F53" s="67"/>
      <c r="G53" s="64"/>
      <c r="H53" s="64">
        <f>C53</f>
        <v>30000</v>
      </c>
      <c r="I53" s="64"/>
      <c r="J53" s="64"/>
      <c r="K53" s="64"/>
      <c r="L53" s="2">
        <f t="shared" si="2"/>
        <v>0</v>
      </c>
      <c r="M53" s="2"/>
      <c r="N53" s="2"/>
      <c r="O53" s="2"/>
      <c r="P53" s="2"/>
      <c r="Q53" s="2"/>
      <c r="R53" s="3"/>
      <c r="S53" s="3"/>
      <c r="T53" s="2"/>
      <c r="U53" s="2"/>
      <c r="V53" s="4"/>
      <c r="W53" s="4"/>
    </row>
    <row r="54" spans="1:23" s="5" customFormat="1" ht="15" customHeight="1">
      <c r="A54" s="6"/>
      <c r="B54" s="417" t="s">
        <v>849</v>
      </c>
      <c r="C54" s="101"/>
      <c r="D54" s="55">
        <f t="shared" si="0"/>
        <v>12700113</v>
      </c>
      <c r="E54" s="36" t="s">
        <v>61</v>
      </c>
      <c r="F54" s="67"/>
      <c r="G54" s="64"/>
      <c r="H54" s="64"/>
      <c r="I54" s="64"/>
      <c r="J54" s="64"/>
      <c r="K54" s="64"/>
      <c r="L54" s="2">
        <f t="shared" si="2"/>
        <v>0</v>
      </c>
      <c r="M54" s="2"/>
      <c r="N54" s="2"/>
      <c r="O54" s="2"/>
      <c r="P54" s="2"/>
      <c r="Q54" s="2"/>
      <c r="R54" s="3"/>
      <c r="S54" s="3"/>
      <c r="T54" s="2"/>
      <c r="U54" s="2"/>
      <c r="V54" s="4"/>
      <c r="W54" s="4"/>
    </row>
    <row r="55" spans="1:23" s="5" customFormat="1" ht="15" customHeight="1">
      <c r="A55" s="375">
        <v>45387</v>
      </c>
      <c r="B55" s="78" t="s">
        <v>800</v>
      </c>
      <c r="C55" s="101">
        <v>-11000</v>
      </c>
      <c r="D55" s="55">
        <f t="shared" si="0"/>
        <v>12689113</v>
      </c>
      <c r="E55" s="36" t="s">
        <v>801</v>
      </c>
      <c r="F55" s="67"/>
      <c r="G55" s="64"/>
      <c r="H55" s="64"/>
      <c r="I55" s="64"/>
      <c r="J55" s="64"/>
      <c r="K55" s="64">
        <f t="shared" ref="K55:K118" si="3">C55</f>
        <v>-11000</v>
      </c>
      <c r="L55" s="2">
        <f t="shared" si="2"/>
        <v>0</v>
      </c>
      <c r="M55" s="2"/>
      <c r="N55" s="2"/>
      <c r="O55" s="2"/>
      <c r="P55" s="2"/>
      <c r="Q55" s="2"/>
      <c r="R55" s="3"/>
      <c r="S55" s="3"/>
      <c r="T55" s="2"/>
      <c r="U55" s="2"/>
      <c r="V55" s="4"/>
      <c r="W55" s="4"/>
    </row>
    <row r="56" spans="1:23" s="5" customFormat="1" ht="15" customHeight="1">
      <c r="B56" s="78" t="s">
        <v>838</v>
      </c>
      <c r="C56" s="101">
        <v>-36200</v>
      </c>
      <c r="D56" s="55">
        <f t="shared" si="0"/>
        <v>12652913</v>
      </c>
      <c r="E56" s="36" t="s">
        <v>801</v>
      </c>
      <c r="F56" s="67"/>
      <c r="G56" s="64"/>
      <c r="H56" s="64"/>
      <c r="I56" s="64"/>
      <c r="J56" s="64"/>
      <c r="K56" s="64">
        <f t="shared" si="3"/>
        <v>-36200</v>
      </c>
      <c r="L56" s="2">
        <f t="shared" si="2"/>
        <v>0</v>
      </c>
      <c r="M56" s="2"/>
      <c r="N56" s="2"/>
      <c r="O56" s="2"/>
      <c r="P56" s="2"/>
      <c r="Q56" s="2"/>
      <c r="R56" s="3"/>
      <c r="S56" s="3"/>
      <c r="T56" s="2"/>
      <c r="U56" s="2"/>
      <c r="V56" s="4"/>
      <c r="W56" s="4"/>
    </row>
    <row r="57" spans="1:23" s="5" customFormat="1" ht="15" customHeight="1">
      <c r="B57" s="306" t="s">
        <v>850</v>
      </c>
      <c r="C57" s="101">
        <v>1000000</v>
      </c>
      <c r="D57" s="55">
        <f t="shared" si="0"/>
        <v>13652913</v>
      </c>
      <c r="E57" s="36" t="s">
        <v>61</v>
      </c>
      <c r="F57" s="67"/>
      <c r="G57" s="64"/>
      <c r="H57" s="64"/>
      <c r="I57" s="64">
        <f>C57</f>
        <v>1000000</v>
      </c>
      <c r="J57" s="64"/>
      <c r="K57" s="64"/>
      <c r="L57" s="2">
        <f t="shared" si="2"/>
        <v>0</v>
      </c>
      <c r="M57" s="2"/>
      <c r="N57" s="2"/>
      <c r="O57" s="2"/>
      <c r="P57" s="2"/>
      <c r="Q57" s="2"/>
      <c r="R57" s="3"/>
      <c r="S57" s="3"/>
      <c r="T57" s="2"/>
      <c r="U57" s="2"/>
      <c r="V57" s="4"/>
      <c r="W57" s="4"/>
    </row>
    <row r="58" spans="1:23" s="5" customFormat="1" ht="15" customHeight="1">
      <c r="A58" s="374"/>
      <c r="B58" s="78" t="s">
        <v>851</v>
      </c>
      <c r="C58" s="101">
        <v>-752000</v>
      </c>
      <c r="D58" s="55">
        <f t="shared" si="0"/>
        <v>12900913</v>
      </c>
      <c r="E58" s="36" t="s">
        <v>801</v>
      </c>
      <c r="F58" s="67"/>
      <c r="G58" s="64"/>
      <c r="H58" s="64"/>
      <c r="I58" s="64"/>
      <c r="J58" s="64"/>
      <c r="K58" s="64">
        <f t="shared" si="3"/>
        <v>-752000</v>
      </c>
      <c r="L58" s="2">
        <f t="shared" si="2"/>
        <v>0</v>
      </c>
      <c r="M58" s="2"/>
      <c r="N58" s="2"/>
      <c r="O58" s="2"/>
      <c r="P58" s="2"/>
      <c r="Q58" s="2"/>
      <c r="R58" s="3"/>
      <c r="S58" s="3"/>
      <c r="T58" s="2"/>
      <c r="U58" s="2"/>
      <c r="V58" s="4"/>
      <c r="W58" s="4"/>
    </row>
    <row r="59" spans="1:23" s="5" customFormat="1" ht="15" customHeight="1">
      <c r="A59" s="6"/>
      <c r="B59" s="78" t="s">
        <v>852</v>
      </c>
      <c r="C59" s="101">
        <v>-536000</v>
      </c>
      <c r="D59" s="55">
        <f t="shared" si="0"/>
        <v>12364913</v>
      </c>
      <c r="E59" s="36" t="s">
        <v>801</v>
      </c>
      <c r="F59" s="67"/>
      <c r="G59" s="64"/>
      <c r="H59" s="64"/>
      <c r="I59" s="64"/>
      <c r="J59" s="64"/>
      <c r="K59" s="64">
        <f t="shared" si="3"/>
        <v>-536000</v>
      </c>
      <c r="L59" s="2">
        <f t="shared" si="2"/>
        <v>0</v>
      </c>
      <c r="M59" s="2"/>
      <c r="N59" s="2"/>
      <c r="O59" s="2"/>
      <c r="P59" s="2"/>
      <c r="Q59" s="2"/>
      <c r="R59" s="3"/>
      <c r="S59" s="3"/>
      <c r="T59" s="2"/>
      <c r="U59" s="2"/>
      <c r="V59" s="4"/>
      <c r="W59" s="4"/>
    </row>
    <row r="60" spans="1:23" s="5" customFormat="1" ht="15" customHeight="1">
      <c r="A60" s="162"/>
      <c r="B60" s="78" t="s">
        <v>853</v>
      </c>
      <c r="C60" s="101"/>
      <c r="D60" s="55">
        <f t="shared" si="0"/>
        <v>12364913</v>
      </c>
      <c r="E60" s="36" t="s">
        <v>61</v>
      </c>
      <c r="F60" s="67"/>
      <c r="G60" s="64"/>
      <c r="H60" s="64"/>
      <c r="I60" s="64"/>
      <c r="J60" s="64"/>
      <c r="K60" s="64">
        <f t="shared" si="3"/>
        <v>0</v>
      </c>
      <c r="L60" s="2">
        <f t="shared" si="2"/>
        <v>0</v>
      </c>
      <c r="M60" s="2"/>
      <c r="N60" s="2"/>
      <c r="O60" s="2"/>
      <c r="P60" s="2"/>
      <c r="Q60" s="2"/>
      <c r="R60" s="3"/>
      <c r="S60" s="3"/>
      <c r="T60" s="2"/>
      <c r="U60" s="2"/>
      <c r="V60" s="4"/>
      <c r="W60" s="4"/>
    </row>
    <row r="61" spans="1:23" s="5" customFormat="1" ht="15" customHeight="1">
      <c r="A61" s="99"/>
      <c r="B61" s="78" t="s">
        <v>809</v>
      </c>
      <c r="C61" s="101">
        <v>-62000</v>
      </c>
      <c r="D61" s="55">
        <f t="shared" si="0"/>
        <v>12302913</v>
      </c>
      <c r="E61" s="36" t="s">
        <v>801</v>
      </c>
      <c r="F61" s="67"/>
      <c r="G61" s="64"/>
      <c r="H61" s="64"/>
      <c r="I61" s="64"/>
      <c r="J61" s="64"/>
      <c r="K61" s="64">
        <f t="shared" si="3"/>
        <v>-62000</v>
      </c>
      <c r="L61" s="2">
        <f t="shared" si="2"/>
        <v>0</v>
      </c>
      <c r="M61" s="2"/>
      <c r="N61" s="2"/>
      <c r="O61" s="2"/>
      <c r="P61" s="2"/>
      <c r="Q61" s="2"/>
      <c r="R61" s="3"/>
      <c r="S61" s="3"/>
      <c r="T61" s="2"/>
      <c r="U61" s="2"/>
      <c r="V61" s="4"/>
      <c r="W61" s="4"/>
    </row>
    <row r="62" spans="1:23" s="5" customFormat="1" ht="15" customHeight="1">
      <c r="B62" s="78" t="s">
        <v>854</v>
      </c>
      <c r="C62" s="101">
        <v>800000</v>
      </c>
      <c r="D62" s="55">
        <f t="shared" si="0"/>
        <v>13102913</v>
      </c>
      <c r="E62" s="36" t="s">
        <v>59</v>
      </c>
      <c r="F62" s="67"/>
      <c r="G62" s="64">
        <f>C62</f>
        <v>800000</v>
      </c>
      <c r="H62" s="64"/>
      <c r="I62" s="64"/>
      <c r="J62" s="64"/>
      <c r="K62" s="64"/>
      <c r="L62" s="2">
        <f t="shared" si="2"/>
        <v>0</v>
      </c>
      <c r="M62" s="2"/>
      <c r="N62" s="2"/>
      <c r="O62" s="2"/>
      <c r="P62" s="2"/>
      <c r="Q62" s="2"/>
      <c r="R62" s="3"/>
      <c r="S62" s="3"/>
      <c r="T62" s="2"/>
      <c r="U62" s="2"/>
      <c r="V62" s="4"/>
      <c r="W62" s="4"/>
    </row>
    <row r="63" spans="1:23" s="5" customFormat="1" ht="15" customHeight="1">
      <c r="A63" s="162"/>
      <c r="B63" s="78" t="s">
        <v>851</v>
      </c>
      <c r="C63" s="101">
        <v>-159500</v>
      </c>
      <c r="D63" s="55">
        <f t="shared" si="0"/>
        <v>12943413</v>
      </c>
      <c r="E63" s="36" t="s">
        <v>801</v>
      </c>
      <c r="F63" s="67"/>
      <c r="G63" s="64"/>
      <c r="H63" s="64"/>
      <c r="I63" s="64"/>
      <c r="J63" s="64"/>
      <c r="K63" s="64">
        <f t="shared" si="3"/>
        <v>-159500</v>
      </c>
      <c r="L63" s="2">
        <f t="shared" si="2"/>
        <v>0</v>
      </c>
      <c r="M63" s="2"/>
      <c r="N63" s="2"/>
      <c r="O63" s="2"/>
      <c r="P63" s="2"/>
      <c r="Q63" s="2"/>
      <c r="R63" s="3"/>
      <c r="S63" s="3"/>
      <c r="T63" s="2"/>
      <c r="U63" s="2"/>
      <c r="V63" s="4"/>
      <c r="W63" s="4"/>
    </row>
    <row r="64" spans="1:23" s="5" customFormat="1" ht="15" customHeight="1">
      <c r="A64" s="162"/>
      <c r="B64" s="78" t="s">
        <v>855</v>
      </c>
      <c r="C64" s="101">
        <v>-9000</v>
      </c>
      <c r="D64" s="55">
        <f t="shared" si="0"/>
        <v>12934413</v>
      </c>
      <c r="E64" s="36" t="s">
        <v>801</v>
      </c>
      <c r="F64" s="67"/>
      <c r="G64" s="64"/>
      <c r="H64" s="64"/>
      <c r="I64" s="64"/>
      <c r="J64" s="64"/>
      <c r="K64" s="64">
        <f t="shared" si="3"/>
        <v>-9000</v>
      </c>
      <c r="L64" s="2">
        <f t="shared" si="2"/>
        <v>0</v>
      </c>
      <c r="M64" s="2"/>
      <c r="N64" s="2"/>
      <c r="O64" s="2"/>
      <c r="P64" s="2"/>
      <c r="Q64" s="2"/>
      <c r="R64" s="3"/>
      <c r="S64" s="3"/>
      <c r="T64" s="2"/>
      <c r="U64" s="2"/>
      <c r="V64" s="4"/>
      <c r="W64" s="4"/>
    </row>
    <row r="65" spans="1:23" s="5" customFormat="1" ht="15" customHeight="1">
      <c r="A65" s="375"/>
      <c r="B65" s="78" t="s">
        <v>855</v>
      </c>
      <c r="C65" s="101">
        <v>-9000</v>
      </c>
      <c r="D65" s="55">
        <f t="shared" si="0"/>
        <v>12925413</v>
      </c>
      <c r="E65" s="36" t="s">
        <v>801</v>
      </c>
      <c r="F65" s="67"/>
      <c r="G65" s="64"/>
      <c r="H65" s="64"/>
      <c r="I65" s="64"/>
      <c r="J65" s="64"/>
      <c r="K65" s="64">
        <f t="shared" si="3"/>
        <v>-9000</v>
      </c>
      <c r="L65" s="2">
        <f t="shared" si="2"/>
        <v>0</v>
      </c>
      <c r="M65" s="2"/>
      <c r="N65" s="2"/>
      <c r="O65" s="2"/>
      <c r="P65" s="2"/>
      <c r="Q65" s="2"/>
      <c r="R65" s="3"/>
      <c r="S65" s="3"/>
      <c r="T65" s="2"/>
      <c r="U65" s="2"/>
      <c r="V65" s="4"/>
      <c r="W65" s="4"/>
    </row>
    <row r="66" spans="1:23" s="5" customFormat="1" ht="15" customHeight="1">
      <c r="A66" s="6"/>
      <c r="B66" s="78" t="s">
        <v>856</v>
      </c>
      <c r="C66" s="101">
        <v>1900000</v>
      </c>
      <c r="D66" s="55">
        <f t="shared" ref="D66:D129" si="4">SUM(D65,C66)</f>
        <v>14825413</v>
      </c>
      <c r="E66" s="36" t="s">
        <v>857</v>
      </c>
      <c r="F66" s="67">
        <f>C66</f>
        <v>1900000</v>
      </c>
      <c r="G66" s="64"/>
      <c r="H66" s="64"/>
      <c r="I66" s="64"/>
      <c r="J66" s="64"/>
      <c r="K66" s="64"/>
      <c r="L66" s="2">
        <f t="shared" si="2"/>
        <v>0</v>
      </c>
      <c r="M66" s="2"/>
      <c r="N66" s="2"/>
      <c r="O66" s="2"/>
      <c r="P66" s="2"/>
      <c r="Q66" s="2"/>
      <c r="R66" s="3"/>
      <c r="S66" s="3"/>
      <c r="T66" s="2"/>
      <c r="U66" s="2"/>
      <c r="V66" s="4"/>
      <c r="W66" s="4"/>
    </row>
    <row r="67" spans="1:23" s="5" customFormat="1" ht="15" customHeight="1">
      <c r="A67" s="374"/>
      <c r="B67" s="78" t="s">
        <v>18</v>
      </c>
      <c r="C67" s="101">
        <v>30000</v>
      </c>
      <c r="D67" s="55">
        <f t="shared" si="4"/>
        <v>14855413</v>
      </c>
      <c r="E67" s="36" t="s">
        <v>1</v>
      </c>
      <c r="F67" s="67"/>
      <c r="G67" s="64"/>
      <c r="H67" s="64">
        <f>C67</f>
        <v>30000</v>
      </c>
      <c r="I67" s="64"/>
      <c r="J67" s="64"/>
      <c r="K67" s="64"/>
      <c r="L67" s="2">
        <f t="shared" ref="L67:L130" si="5">C67-F67-G67-H67-I67-J67-K67</f>
        <v>0</v>
      </c>
      <c r="M67" s="2"/>
      <c r="N67" s="2"/>
      <c r="O67" s="2"/>
      <c r="P67" s="2"/>
      <c r="Q67" s="2"/>
      <c r="R67" s="3"/>
      <c r="S67" s="3"/>
      <c r="T67" s="2"/>
      <c r="U67" s="2"/>
      <c r="V67" s="4"/>
      <c r="W67" s="4"/>
    </row>
    <row r="68" spans="1:23" s="5" customFormat="1" ht="15" customHeight="1">
      <c r="A68" s="6"/>
      <c r="B68" s="78" t="s">
        <v>858</v>
      </c>
      <c r="C68" s="101"/>
      <c r="D68" s="55">
        <f t="shared" si="4"/>
        <v>14855413</v>
      </c>
      <c r="E68" s="36" t="s">
        <v>857</v>
      </c>
      <c r="F68" s="67"/>
      <c r="G68" s="64"/>
      <c r="H68" s="64"/>
      <c r="I68" s="64"/>
      <c r="J68" s="64"/>
      <c r="K68" s="64">
        <f t="shared" si="3"/>
        <v>0</v>
      </c>
      <c r="L68" s="2">
        <f t="shared" si="5"/>
        <v>0</v>
      </c>
      <c r="M68" s="2"/>
      <c r="N68" s="2"/>
      <c r="O68" s="2"/>
      <c r="P68" s="2"/>
      <c r="Q68" s="2"/>
      <c r="R68" s="3"/>
      <c r="S68" s="3"/>
      <c r="T68" s="2"/>
      <c r="U68" s="2"/>
      <c r="V68" s="4"/>
      <c r="W68" s="4"/>
    </row>
    <row r="69" spans="1:23" s="5" customFormat="1" ht="15" customHeight="1">
      <c r="A69" s="375"/>
      <c r="B69" s="78" t="s">
        <v>859</v>
      </c>
      <c r="C69" s="101"/>
      <c r="D69" s="55">
        <f t="shared" si="4"/>
        <v>14855413</v>
      </c>
      <c r="E69" s="36" t="s">
        <v>61</v>
      </c>
      <c r="F69" s="67"/>
      <c r="G69" s="64"/>
      <c r="H69" s="64"/>
      <c r="I69" s="64"/>
      <c r="J69" s="64"/>
      <c r="K69" s="64">
        <f t="shared" si="3"/>
        <v>0</v>
      </c>
      <c r="L69" s="2">
        <f t="shared" si="5"/>
        <v>0</v>
      </c>
      <c r="M69" s="2"/>
      <c r="N69" s="2"/>
      <c r="O69" s="2"/>
      <c r="P69" s="2"/>
      <c r="Q69" s="2"/>
      <c r="R69" s="3"/>
      <c r="S69" s="3"/>
      <c r="T69" s="2"/>
      <c r="U69" s="2"/>
      <c r="V69" s="4"/>
      <c r="W69" s="4"/>
    </row>
    <row r="70" spans="1:23" s="5" customFormat="1" ht="15" customHeight="1">
      <c r="A70" s="375">
        <v>45388</v>
      </c>
      <c r="B70" s="78" t="s">
        <v>800</v>
      </c>
      <c r="C70" s="101">
        <v>-11000</v>
      </c>
      <c r="D70" s="55">
        <f t="shared" si="4"/>
        <v>14844413</v>
      </c>
      <c r="E70" s="36" t="s">
        <v>801</v>
      </c>
      <c r="F70" s="67"/>
      <c r="G70" s="64"/>
      <c r="H70" s="64"/>
      <c r="I70" s="64"/>
      <c r="J70" s="64"/>
      <c r="K70" s="64">
        <f t="shared" si="3"/>
        <v>-11000</v>
      </c>
      <c r="L70" s="2">
        <f t="shared" si="5"/>
        <v>0</v>
      </c>
      <c r="M70" s="2"/>
      <c r="N70" s="2"/>
      <c r="O70" s="2"/>
      <c r="P70" s="2"/>
      <c r="Q70" s="2"/>
      <c r="R70" s="3"/>
      <c r="S70" s="3"/>
      <c r="T70" s="2"/>
      <c r="U70" s="2"/>
      <c r="V70" s="4"/>
      <c r="W70" s="4"/>
    </row>
    <row r="71" spans="1:23" s="5" customFormat="1" ht="15" customHeight="1">
      <c r="B71" s="78" t="s">
        <v>860</v>
      </c>
      <c r="C71" s="101">
        <v>1600000</v>
      </c>
      <c r="D71" s="55">
        <f t="shared" si="4"/>
        <v>16444413</v>
      </c>
      <c r="E71" s="36" t="s">
        <v>61</v>
      </c>
      <c r="F71" s="67"/>
      <c r="G71" s="64"/>
      <c r="H71" s="64"/>
      <c r="I71" s="64">
        <f>C71</f>
        <v>1600000</v>
      </c>
      <c r="J71" s="64"/>
      <c r="K71" s="64"/>
      <c r="L71" s="2">
        <f t="shared" si="5"/>
        <v>0</v>
      </c>
      <c r="M71" s="2"/>
      <c r="N71" s="2"/>
      <c r="O71" s="2"/>
      <c r="P71" s="2"/>
      <c r="Q71" s="2"/>
      <c r="R71" s="3"/>
      <c r="S71" s="3"/>
      <c r="T71" s="2"/>
      <c r="U71" s="2"/>
      <c r="V71" s="4"/>
      <c r="W71" s="4"/>
    </row>
    <row r="72" spans="1:23" s="5" customFormat="1" ht="15" customHeight="1">
      <c r="A72" s="162"/>
      <c r="B72" s="78" t="s">
        <v>861</v>
      </c>
      <c r="C72" s="101">
        <v>-572000</v>
      </c>
      <c r="D72" s="55">
        <f t="shared" si="4"/>
        <v>15872413</v>
      </c>
      <c r="E72" s="36" t="s">
        <v>801</v>
      </c>
      <c r="F72" s="67"/>
      <c r="G72" s="64"/>
      <c r="H72" s="64"/>
      <c r="I72" s="64"/>
      <c r="J72" s="64"/>
      <c r="K72" s="64">
        <f t="shared" si="3"/>
        <v>-572000</v>
      </c>
      <c r="L72" s="2">
        <f t="shared" si="5"/>
        <v>0</v>
      </c>
      <c r="M72" s="2"/>
      <c r="N72" s="2"/>
      <c r="O72" s="2"/>
      <c r="P72" s="2"/>
      <c r="Q72" s="2"/>
      <c r="R72" s="3"/>
      <c r="S72" s="3"/>
      <c r="T72" s="2"/>
      <c r="U72" s="2"/>
      <c r="V72" s="4"/>
      <c r="W72" s="4"/>
    </row>
    <row r="73" spans="1:23" s="5" customFormat="1" ht="15" customHeight="1">
      <c r="A73" s="162"/>
      <c r="B73" s="78" t="s">
        <v>862</v>
      </c>
      <c r="C73" s="101">
        <v>-2550000</v>
      </c>
      <c r="D73" s="55">
        <f t="shared" si="4"/>
        <v>13322413</v>
      </c>
      <c r="E73" s="36" t="s">
        <v>801</v>
      </c>
      <c r="F73" s="67"/>
      <c r="G73" s="64"/>
      <c r="H73" s="64"/>
      <c r="I73" s="64"/>
      <c r="J73" s="64"/>
      <c r="K73" s="64">
        <f t="shared" si="3"/>
        <v>-2550000</v>
      </c>
      <c r="L73" s="2">
        <f t="shared" si="5"/>
        <v>0</v>
      </c>
      <c r="M73" s="2"/>
      <c r="N73" s="2"/>
      <c r="O73" s="2"/>
      <c r="P73" s="2"/>
      <c r="Q73" s="2"/>
      <c r="R73" s="3"/>
      <c r="S73" s="3"/>
      <c r="T73" s="2"/>
      <c r="U73" s="2"/>
      <c r="V73" s="4"/>
      <c r="W73" s="4"/>
    </row>
    <row r="74" spans="1:23" s="5" customFormat="1" ht="15" customHeight="1">
      <c r="A74" s="162"/>
      <c r="B74" s="78" t="s">
        <v>863</v>
      </c>
      <c r="C74" s="101">
        <v>800000</v>
      </c>
      <c r="D74" s="55">
        <f t="shared" si="4"/>
        <v>14122413</v>
      </c>
      <c r="E74" s="36" t="s">
        <v>59</v>
      </c>
      <c r="F74" s="67"/>
      <c r="G74" s="64">
        <f>C74</f>
        <v>800000</v>
      </c>
      <c r="H74" s="64"/>
      <c r="I74" s="64"/>
      <c r="J74" s="64"/>
      <c r="K74" s="64"/>
      <c r="L74" s="2">
        <f t="shared" si="5"/>
        <v>0</v>
      </c>
      <c r="M74" s="2"/>
      <c r="N74" s="2"/>
      <c r="O74" s="2"/>
      <c r="P74" s="2"/>
      <c r="Q74" s="2"/>
      <c r="R74" s="3"/>
      <c r="S74" s="3"/>
      <c r="T74" s="2"/>
      <c r="U74" s="2"/>
      <c r="V74" s="4"/>
      <c r="W74" s="4"/>
    </row>
    <row r="75" spans="1:23" s="5" customFormat="1" ht="15" customHeight="1">
      <c r="A75" s="162"/>
      <c r="B75" s="78" t="s">
        <v>864</v>
      </c>
      <c r="C75" s="101">
        <v>800000</v>
      </c>
      <c r="D75" s="55">
        <f t="shared" si="4"/>
        <v>14922413</v>
      </c>
      <c r="E75" s="36" t="s">
        <v>59</v>
      </c>
      <c r="F75" s="67"/>
      <c r="G75" s="64">
        <f>C75</f>
        <v>800000</v>
      </c>
      <c r="H75" s="64"/>
      <c r="I75" s="64"/>
      <c r="J75" s="64"/>
      <c r="K75" s="64"/>
      <c r="L75" s="2">
        <f t="shared" si="5"/>
        <v>0</v>
      </c>
      <c r="M75" s="2"/>
      <c r="N75" s="2"/>
      <c r="O75" s="2"/>
      <c r="P75" s="2"/>
      <c r="Q75" s="2"/>
      <c r="R75" s="3"/>
      <c r="S75" s="3"/>
      <c r="T75" s="2"/>
      <c r="U75" s="2"/>
      <c r="V75" s="4"/>
      <c r="W75" s="4"/>
    </row>
    <row r="76" spans="1:23" s="5" customFormat="1" ht="15" customHeight="1">
      <c r="A76" s="162"/>
      <c r="B76" s="78" t="s">
        <v>811</v>
      </c>
      <c r="C76" s="101">
        <v>-9000</v>
      </c>
      <c r="D76" s="55">
        <f t="shared" si="4"/>
        <v>14913413</v>
      </c>
      <c r="E76" s="36" t="s">
        <v>801</v>
      </c>
      <c r="F76" s="67"/>
      <c r="G76" s="64"/>
      <c r="H76" s="64"/>
      <c r="I76" s="64"/>
      <c r="J76" s="64"/>
      <c r="K76" s="64">
        <f t="shared" si="3"/>
        <v>-9000</v>
      </c>
      <c r="L76" s="2">
        <f t="shared" si="5"/>
        <v>0</v>
      </c>
      <c r="M76" s="2"/>
      <c r="N76" s="2"/>
      <c r="O76" s="2"/>
      <c r="P76" s="2"/>
      <c r="Q76" s="2"/>
      <c r="R76" s="3"/>
      <c r="S76" s="3"/>
      <c r="T76" s="2"/>
      <c r="U76" s="2"/>
      <c r="V76" s="4"/>
      <c r="W76" s="4"/>
    </row>
    <row r="77" spans="1:23" s="5" customFormat="1" ht="15" customHeight="1">
      <c r="A77" s="375"/>
      <c r="B77" s="78" t="s">
        <v>809</v>
      </c>
      <c r="C77" s="101">
        <v>-1497000</v>
      </c>
      <c r="D77" s="55">
        <f t="shared" si="4"/>
        <v>13416413</v>
      </c>
      <c r="E77" s="36" t="s">
        <v>801</v>
      </c>
      <c r="F77" s="67"/>
      <c r="G77" s="64"/>
      <c r="H77" s="64"/>
      <c r="I77" s="64"/>
      <c r="J77" s="64"/>
      <c r="K77" s="64">
        <f t="shared" si="3"/>
        <v>-1497000</v>
      </c>
      <c r="L77" s="2">
        <f t="shared" si="5"/>
        <v>0</v>
      </c>
      <c r="M77" s="2"/>
      <c r="N77" s="2"/>
      <c r="O77" s="2"/>
      <c r="P77" s="2"/>
      <c r="Q77" s="2"/>
      <c r="R77" s="3"/>
      <c r="S77" s="3"/>
      <c r="T77" s="2"/>
      <c r="U77" s="2"/>
      <c r="V77" s="4"/>
      <c r="W77" s="4"/>
    </row>
    <row r="78" spans="1:23" s="5" customFormat="1" ht="15" customHeight="1">
      <c r="A78" s="374"/>
      <c r="B78" s="78" t="s">
        <v>865</v>
      </c>
      <c r="C78" s="101">
        <v>-423000</v>
      </c>
      <c r="D78" s="55">
        <f t="shared" si="4"/>
        <v>12993413</v>
      </c>
      <c r="E78" s="36" t="s">
        <v>801</v>
      </c>
      <c r="F78" s="67"/>
      <c r="G78" s="64"/>
      <c r="H78" s="64"/>
      <c r="I78" s="64"/>
      <c r="J78" s="64"/>
      <c r="K78" s="64">
        <f t="shared" si="3"/>
        <v>-423000</v>
      </c>
      <c r="L78" s="2">
        <f t="shared" si="5"/>
        <v>0</v>
      </c>
      <c r="M78" s="2"/>
      <c r="N78" s="2"/>
      <c r="O78" s="2"/>
      <c r="P78" s="2"/>
      <c r="Q78" s="2"/>
      <c r="R78" s="3"/>
      <c r="S78" s="3"/>
      <c r="T78" s="2"/>
      <c r="U78" s="2"/>
      <c r="V78" s="4"/>
      <c r="W78" s="4"/>
    </row>
    <row r="79" spans="1:23" s="5" customFormat="1" ht="15" customHeight="1">
      <c r="A79" s="6"/>
      <c r="B79" s="78" t="s">
        <v>866</v>
      </c>
      <c r="C79" s="101">
        <v>-9000</v>
      </c>
      <c r="D79" s="55">
        <f t="shared" si="4"/>
        <v>12984413</v>
      </c>
      <c r="E79" s="36" t="s">
        <v>801</v>
      </c>
      <c r="F79" s="67"/>
      <c r="G79" s="64"/>
      <c r="H79" s="64"/>
      <c r="I79" s="64"/>
      <c r="J79" s="64"/>
      <c r="K79" s="64">
        <f t="shared" si="3"/>
        <v>-9000</v>
      </c>
      <c r="L79" s="2">
        <f t="shared" si="5"/>
        <v>0</v>
      </c>
      <c r="M79" s="2"/>
      <c r="N79" s="2"/>
      <c r="O79" s="2"/>
      <c r="P79" s="2"/>
      <c r="Q79" s="2"/>
      <c r="R79" s="3"/>
      <c r="S79" s="3"/>
      <c r="T79" s="2"/>
      <c r="U79" s="2"/>
      <c r="V79" s="4"/>
      <c r="W79" s="4"/>
    </row>
    <row r="80" spans="1:23" s="5" customFormat="1" ht="15" customHeight="1">
      <c r="A80" s="6"/>
      <c r="B80" s="78" t="s">
        <v>867</v>
      </c>
      <c r="C80" s="101">
        <v>4800000</v>
      </c>
      <c r="D80" s="55">
        <f t="shared" si="4"/>
        <v>17784413</v>
      </c>
      <c r="E80" s="36" t="s">
        <v>857</v>
      </c>
      <c r="F80" s="67">
        <f>C80</f>
        <v>4800000</v>
      </c>
      <c r="G80" s="64"/>
      <c r="H80" s="64"/>
      <c r="I80" s="64"/>
      <c r="J80" s="64"/>
      <c r="K80" s="64"/>
      <c r="L80" s="2">
        <f t="shared" si="5"/>
        <v>0</v>
      </c>
      <c r="M80" s="2"/>
      <c r="N80" s="2"/>
      <c r="O80" s="2"/>
      <c r="P80" s="2"/>
      <c r="Q80" s="2"/>
      <c r="R80" s="3"/>
      <c r="S80" s="3"/>
      <c r="T80" s="2"/>
      <c r="U80" s="2"/>
      <c r="V80" s="4"/>
      <c r="W80" s="4"/>
    </row>
    <row r="81" spans="1:23" s="5" customFormat="1" ht="15" customHeight="1">
      <c r="A81" s="162"/>
      <c r="B81" s="78" t="s">
        <v>868</v>
      </c>
      <c r="C81" s="101"/>
      <c r="D81" s="55">
        <f t="shared" si="4"/>
        <v>17784413</v>
      </c>
      <c r="E81" s="36" t="s">
        <v>857</v>
      </c>
      <c r="F81" s="67"/>
      <c r="G81" s="64"/>
      <c r="H81" s="64"/>
      <c r="I81" s="64"/>
      <c r="J81" s="64"/>
      <c r="K81" s="64">
        <f t="shared" si="3"/>
        <v>0</v>
      </c>
      <c r="L81" s="2">
        <f t="shared" si="5"/>
        <v>0</v>
      </c>
      <c r="M81" s="2"/>
      <c r="N81" s="2"/>
      <c r="O81" s="2"/>
      <c r="P81" s="2"/>
      <c r="Q81" s="2"/>
      <c r="R81" s="3"/>
      <c r="S81" s="3"/>
      <c r="T81" s="2"/>
      <c r="U81" s="2"/>
      <c r="V81" s="4"/>
      <c r="W81" s="4"/>
    </row>
    <row r="82" spans="1:23" s="5" customFormat="1" ht="15" customHeight="1">
      <c r="A82" s="374"/>
      <c r="B82" s="78" t="s">
        <v>18</v>
      </c>
      <c r="C82" s="101">
        <v>30000</v>
      </c>
      <c r="D82" s="55">
        <f t="shared" si="4"/>
        <v>17814413</v>
      </c>
      <c r="E82" s="36" t="s">
        <v>1</v>
      </c>
      <c r="F82" s="67"/>
      <c r="G82" s="64"/>
      <c r="H82" s="64">
        <f>C82</f>
        <v>30000</v>
      </c>
      <c r="I82" s="64"/>
      <c r="J82" s="64"/>
      <c r="K82" s="64"/>
      <c r="L82" s="2">
        <f t="shared" si="5"/>
        <v>0</v>
      </c>
      <c r="M82" s="2"/>
      <c r="N82" s="2"/>
      <c r="O82" s="2"/>
      <c r="P82" s="2"/>
      <c r="Q82" s="2"/>
      <c r="R82" s="3"/>
      <c r="S82" s="3"/>
      <c r="T82" s="2"/>
      <c r="U82" s="2"/>
      <c r="V82" s="4"/>
      <c r="W82" s="4"/>
    </row>
    <row r="83" spans="1:23" s="5" customFormat="1" ht="15" customHeight="1">
      <c r="A83" s="6"/>
      <c r="B83" s="78" t="s">
        <v>869</v>
      </c>
      <c r="C83" s="101">
        <v>-1295000</v>
      </c>
      <c r="D83" s="55">
        <f t="shared" si="4"/>
        <v>16519413</v>
      </c>
      <c r="E83" s="36" t="s">
        <v>801</v>
      </c>
      <c r="F83" s="67"/>
      <c r="G83" s="64"/>
      <c r="H83" s="64"/>
      <c r="I83" s="64"/>
      <c r="J83" s="64"/>
      <c r="K83" s="64">
        <f t="shared" si="3"/>
        <v>-1295000</v>
      </c>
      <c r="L83" s="2">
        <f t="shared" si="5"/>
        <v>0</v>
      </c>
      <c r="M83" s="2"/>
      <c r="N83" s="2"/>
      <c r="O83" s="2"/>
      <c r="P83" s="2"/>
      <c r="Q83" s="2"/>
      <c r="R83" s="3"/>
      <c r="S83" s="3"/>
      <c r="T83" s="2"/>
      <c r="U83" s="2"/>
      <c r="V83" s="4"/>
      <c r="W83" s="4"/>
    </row>
    <row r="84" spans="1:23" s="5" customFormat="1" ht="15" customHeight="1">
      <c r="A84" s="375"/>
      <c r="B84" s="78" t="s">
        <v>870</v>
      </c>
      <c r="C84" s="101">
        <v>-200000</v>
      </c>
      <c r="D84" s="55">
        <f t="shared" si="4"/>
        <v>16319413</v>
      </c>
      <c r="E84" s="36" t="s">
        <v>801</v>
      </c>
      <c r="F84" s="67"/>
      <c r="G84" s="64"/>
      <c r="H84" s="64"/>
      <c r="I84" s="64"/>
      <c r="J84" s="64"/>
      <c r="K84" s="64">
        <f t="shared" si="3"/>
        <v>-200000</v>
      </c>
      <c r="L84" s="2">
        <f t="shared" si="5"/>
        <v>0</v>
      </c>
      <c r="M84" s="2"/>
      <c r="N84" s="2"/>
      <c r="O84" s="2"/>
      <c r="P84" s="2"/>
      <c r="Q84" s="2"/>
      <c r="R84" s="3"/>
      <c r="S84" s="3"/>
      <c r="T84" s="2"/>
      <c r="U84" s="2"/>
      <c r="V84" s="4"/>
      <c r="W84" s="4"/>
    </row>
    <row r="85" spans="1:23" s="5" customFormat="1" ht="15" customHeight="1">
      <c r="A85" s="6"/>
      <c r="B85" s="78" t="s">
        <v>871</v>
      </c>
      <c r="C85" s="101">
        <v>-65000</v>
      </c>
      <c r="D85" s="55">
        <f t="shared" si="4"/>
        <v>16254413</v>
      </c>
      <c r="E85" s="36" t="s">
        <v>801</v>
      </c>
      <c r="F85" s="67"/>
      <c r="G85" s="64"/>
      <c r="H85" s="64"/>
      <c r="I85" s="64"/>
      <c r="J85" s="64"/>
      <c r="K85" s="64">
        <f t="shared" si="3"/>
        <v>-65000</v>
      </c>
      <c r="L85" s="2">
        <f t="shared" si="5"/>
        <v>0</v>
      </c>
      <c r="M85" s="2"/>
      <c r="N85" s="2"/>
      <c r="O85" s="2"/>
      <c r="P85" s="2"/>
      <c r="Q85" s="2"/>
      <c r="R85" s="3"/>
      <c r="S85" s="3"/>
      <c r="T85" s="2"/>
      <c r="U85" s="2"/>
      <c r="V85" s="4"/>
      <c r="W85" s="4"/>
    </row>
    <row r="86" spans="1:23" s="5" customFormat="1" ht="15" customHeight="1">
      <c r="A86" s="374"/>
      <c r="B86" s="78" t="s">
        <v>872</v>
      </c>
      <c r="C86" s="101">
        <v>403000</v>
      </c>
      <c r="D86" s="55">
        <f t="shared" si="4"/>
        <v>16657413</v>
      </c>
      <c r="E86" s="36" t="s">
        <v>1</v>
      </c>
      <c r="F86" s="67"/>
      <c r="G86" s="64"/>
      <c r="H86" s="64">
        <f>C86</f>
        <v>403000</v>
      </c>
      <c r="I86" s="64"/>
      <c r="J86" s="64"/>
      <c r="K86" s="64"/>
      <c r="L86" s="2">
        <f t="shared" si="5"/>
        <v>0</v>
      </c>
      <c r="M86" s="2"/>
      <c r="N86" s="2"/>
      <c r="O86" s="2"/>
      <c r="P86" s="2"/>
      <c r="Q86" s="2"/>
      <c r="R86" s="3"/>
      <c r="S86" s="3"/>
      <c r="T86" s="2"/>
      <c r="U86" s="2"/>
      <c r="V86" s="4"/>
      <c r="W86" s="4"/>
    </row>
    <row r="87" spans="1:23" s="5" customFormat="1" ht="15" customHeight="1">
      <c r="A87" s="374"/>
      <c r="B87" s="78" t="s">
        <v>873</v>
      </c>
      <c r="C87" s="101">
        <v>400000</v>
      </c>
      <c r="D87" s="55">
        <f t="shared" si="4"/>
        <v>17057413</v>
      </c>
      <c r="E87" s="36" t="s">
        <v>59</v>
      </c>
      <c r="F87" s="67"/>
      <c r="G87" s="64">
        <f>C87</f>
        <v>400000</v>
      </c>
      <c r="H87" s="64"/>
      <c r="I87" s="64"/>
      <c r="J87" s="64"/>
      <c r="K87" s="64"/>
      <c r="L87" s="2">
        <f t="shared" si="5"/>
        <v>0</v>
      </c>
      <c r="M87" s="2"/>
      <c r="N87" s="2"/>
      <c r="O87" s="2"/>
      <c r="P87" s="2"/>
      <c r="Q87" s="2"/>
      <c r="R87" s="3"/>
      <c r="S87" s="3"/>
      <c r="T87" s="2"/>
      <c r="U87" s="2"/>
      <c r="V87" s="4"/>
      <c r="W87" s="4"/>
    </row>
    <row r="88" spans="1:23" s="5" customFormat="1" ht="15" customHeight="1">
      <c r="A88" s="375">
        <v>45389</v>
      </c>
      <c r="B88" s="418" t="s">
        <v>874</v>
      </c>
      <c r="C88" s="101">
        <v>400000</v>
      </c>
      <c r="D88" s="55">
        <f t="shared" si="4"/>
        <v>17457413</v>
      </c>
      <c r="E88" s="36" t="s">
        <v>59</v>
      </c>
      <c r="F88" s="67"/>
      <c r="G88" s="64">
        <f>C88</f>
        <v>400000</v>
      </c>
      <c r="H88" s="64"/>
      <c r="I88" s="64"/>
      <c r="J88" s="64"/>
      <c r="K88" s="64"/>
      <c r="L88" s="2">
        <f t="shared" si="5"/>
        <v>0</v>
      </c>
      <c r="M88" s="2"/>
      <c r="N88" s="2"/>
      <c r="O88" s="2"/>
      <c r="P88" s="2"/>
      <c r="Q88" s="2"/>
      <c r="R88" s="3"/>
      <c r="S88" s="3"/>
      <c r="T88" s="2"/>
      <c r="U88" s="2"/>
      <c r="V88" s="4"/>
      <c r="W88" s="4"/>
    </row>
    <row r="89" spans="1:23" s="5" customFormat="1" ht="15" customHeight="1">
      <c r="B89" s="418" t="s">
        <v>800</v>
      </c>
      <c r="C89" s="101">
        <v>-11000</v>
      </c>
      <c r="D89" s="55">
        <f t="shared" si="4"/>
        <v>17446413</v>
      </c>
      <c r="E89" s="36" t="s">
        <v>801</v>
      </c>
      <c r="F89" s="67"/>
      <c r="G89" s="64"/>
      <c r="H89" s="64"/>
      <c r="I89" s="64"/>
      <c r="J89" s="64"/>
      <c r="K89" s="64">
        <f t="shared" si="3"/>
        <v>-11000</v>
      </c>
      <c r="L89" s="2">
        <f t="shared" si="5"/>
        <v>0</v>
      </c>
      <c r="M89" s="2"/>
      <c r="N89" s="2"/>
      <c r="O89" s="2"/>
      <c r="P89" s="2"/>
      <c r="Q89" s="2"/>
      <c r="R89" s="3"/>
      <c r="S89" s="3"/>
      <c r="T89" s="2"/>
      <c r="U89" s="2"/>
      <c r="V89" s="4"/>
      <c r="W89" s="4"/>
    </row>
    <row r="90" spans="1:23" s="5" customFormat="1" ht="15" customHeight="1">
      <c r="A90" s="99"/>
      <c r="B90" s="418" t="s">
        <v>875</v>
      </c>
      <c r="C90" s="101">
        <v>-500000</v>
      </c>
      <c r="D90" s="55">
        <f t="shared" si="4"/>
        <v>16946413</v>
      </c>
      <c r="E90" s="36" t="s">
        <v>801</v>
      </c>
      <c r="F90" s="67"/>
      <c r="G90" s="64"/>
      <c r="H90" s="64"/>
      <c r="I90" s="64"/>
      <c r="J90" s="64"/>
      <c r="K90" s="64">
        <f t="shared" si="3"/>
        <v>-500000</v>
      </c>
      <c r="L90" s="2">
        <f t="shared" si="5"/>
        <v>0</v>
      </c>
      <c r="M90" s="2"/>
      <c r="N90" s="2"/>
      <c r="O90" s="2"/>
      <c r="P90" s="2"/>
      <c r="Q90" s="2"/>
      <c r="R90" s="3"/>
      <c r="S90" s="3"/>
      <c r="T90" s="2"/>
      <c r="U90" s="2"/>
      <c r="V90" s="4"/>
      <c r="W90" s="4"/>
    </row>
    <row r="91" spans="1:23" s="5" customFormat="1" ht="15" customHeight="1">
      <c r="B91" s="418" t="s">
        <v>876</v>
      </c>
      <c r="C91" s="101">
        <v>280000</v>
      </c>
      <c r="D91" s="55">
        <f t="shared" si="4"/>
        <v>17226413</v>
      </c>
      <c r="E91" s="36" t="s">
        <v>59</v>
      </c>
      <c r="F91" s="67"/>
      <c r="G91" s="64">
        <f>C91</f>
        <v>280000</v>
      </c>
      <c r="H91" s="64"/>
      <c r="I91" s="64"/>
      <c r="J91" s="64"/>
      <c r="K91" s="64"/>
      <c r="L91" s="2">
        <f t="shared" si="5"/>
        <v>0</v>
      </c>
      <c r="M91" s="2"/>
      <c r="N91" s="2"/>
      <c r="O91" s="2"/>
      <c r="P91" s="2"/>
      <c r="Q91" s="2"/>
      <c r="R91" s="3"/>
      <c r="S91" s="3"/>
      <c r="T91" s="2"/>
      <c r="U91" s="2"/>
      <c r="V91" s="4"/>
      <c r="W91" s="4"/>
    </row>
    <row r="92" spans="1:23" s="5" customFormat="1" ht="15" customHeight="1">
      <c r="A92" s="99"/>
      <c r="B92" s="418" t="s">
        <v>877</v>
      </c>
      <c r="C92" s="101"/>
      <c r="D92" s="55">
        <f t="shared" si="4"/>
        <v>17226413</v>
      </c>
      <c r="E92" s="36" t="s">
        <v>59</v>
      </c>
      <c r="F92" s="67"/>
      <c r="G92" s="64"/>
      <c r="H92" s="64"/>
      <c r="I92" s="64"/>
      <c r="J92" s="64"/>
      <c r="K92" s="64">
        <f t="shared" si="3"/>
        <v>0</v>
      </c>
      <c r="L92" s="2">
        <f t="shared" si="5"/>
        <v>0</v>
      </c>
      <c r="M92" s="2"/>
      <c r="N92" s="2"/>
      <c r="O92" s="2"/>
      <c r="P92" s="2"/>
      <c r="Q92" s="2"/>
      <c r="R92" s="3"/>
      <c r="S92" s="3"/>
      <c r="T92" s="2"/>
      <c r="U92" s="2"/>
      <c r="V92" s="4"/>
      <c r="W92" s="4"/>
    </row>
    <row r="93" spans="1:23" s="5" customFormat="1" ht="15" customHeight="1">
      <c r="B93" s="418" t="s">
        <v>866</v>
      </c>
      <c r="C93" s="101">
        <v>-9000</v>
      </c>
      <c r="D93" s="55">
        <f t="shared" si="4"/>
        <v>17217413</v>
      </c>
      <c r="E93" s="36" t="s">
        <v>801</v>
      </c>
      <c r="F93" s="67"/>
      <c r="G93" s="64"/>
      <c r="H93" s="64"/>
      <c r="I93" s="64"/>
      <c r="J93" s="64"/>
      <c r="K93" s="64">
        <f t="shared" si="3"/>
        <v>-9000</v>
      </c>
      <c r="L93" s="2">
        <f t="shared" si="5"/>
        <v>0</v>
      </c>
      <c r="M93" s="2"/>
      <c r="N93" s="2"/>
      <c r="O93" s="2"/>
      <c r="P93" s="2"/>
      <c r="Q93" s="2"/>
      <c r="R93" s="3"/>
      <c r="S93" s="3"/>
      <c r="T93" s="2"/>
      <c r="U93" s="2"/>
      <c r="V93" s="4"/>
      <c r="W93" s="4"/>
    </row>
    <row r="94" spans="1:23" s="5" customFormat="1" ht="15" customHeight="1">
      <c r="A94" s="374"/>
      <c r="B94" s="418" t="s">
        <v>878</v>
      </c>
      <c r="C94" s="101">
        <v>-1000000</v>
      </c>
      <c r="D94" s="55">
        <f t="shared" si="4"/>
        <v>16217413</v>
      </c>
      <c r="E94" s="36" t="s">
        <v>801</v>
      </c>
      <c r="F94" s="67"/>
      <c r="G94" s="64"/>
      <c r="H94" s="64"/>
      <c r="I94" s="64"/>
      <c r="J94" s="64"/>
      <c r="K94" s="64">
        <f t="shared" si="3"/>
        <v>-1000000</v>
      </c>
      <c r="L94" s="2">
        <f t="shared" si="5"/>
        <v>0</v>
      </c>
      <c r="M94" s="2"/>
      <c r="N94" s="2"/>
      <c r="O94" s="2"/>
      <c r="P94" s="2"/>
      <c r="Q94" s="2"/>
      <c r="R94" s="3"/>
      <c r="S94" s="3"/>
      <c r="T94" s="2"/>
      <c r="U94" s="2"/>
      <c r="V94" s="4"/>
      <c r="W94" s="4"/>
    </row>
    <row r="95" spans="1:23" s="5" customFormat="1" ht="15" customHeight="1">
      <c r="A95" s="375"/>
      <c r="B95" s="418" t="s">
        <v>879</v>
      </c>
      <c r="C95" s="101">
        <v>-50000</v>
      </c>
      <c r="D95" s="55">
        <f t="shared" si="4"/>
        <v>16167413</v>
      </c>
      <c r="E95" s="36" t="s">
        <v>801</v>
      </c>
      <c r="F95" s="67"/>
      <c r="G95" s="64"/>
      <c r="H95" s="64"/>
      <c r="I95" s="64"/>
      <c r="J95" s="64"/>
      <c r="K95" s="64">
        <f t="shared" si="3"/>
        <v>-50000</v>
      </c>
      <c r="L95" s="2">
        <f t="shared" si="5"/>
        <v>0</v>
      </c>
      <c r="M95" s="2"/>
      <c r="N95" s="2"/>
      <c r="O95" s="2"/>
      <c r="P95" s="2"/>
      <c r="Q95" s="2"/>
      <c r="R95" s="3"/>
      <c r="S95" s="3"/>
      <c r="T95" s="2"/>
      <c r="U95" s="2"/>
      <c r="V95" s="4"/>
      <c r="W95" s="4"/>
    </row>
    <row r="96" spans="1:23" s="5" customFormat="1" ht="15" customHeight="1">
      <c r="A96" s="6"/>
      <c r="B96" s="418" t="s">
        <v>880</v>
      </c>
      <c r="C96" s="101">
        <v>-40000</v>
      </c>
      <c r="D96" s="55">
        <f t="shared" si="4"/>
        <v>16127413</v>
      </c>
      <c r="E96" s="36" t="s">
        <v>801</v>
      </c>
      <c r="F96" s="67"/>
      <c r="G96" s="64"/>
      <c r="H96" s="64"/>
      <c r="I96" s="64"/>
      <c r="J96" s="64"/>
      <c r="K96" s="64">
        <f t="shared" si="3"/>
        <v>-40000</v>
      </c>
      <c r="L96" s="2">
        <f t="shared" si="5"/>
        <v>0</v>
      </c>
      <c r="M96" s="2"/>
      <c r="N96" s="2"/>
      <c r="O96" s="2"/>
      <c r="P96" s="2"/>
      <c r="Q96" s="2"/>
      <c r="R96" s="3"/>
      <c r="S96" s="3"/>
      <c r="T96" s="2"/>
      <c r="U96" s="2"/>
      <c r="V96" s="4"/>
      <c r="W96" s="4"/>
    </row>
    <row r="97" spans="1:23" s="5" customFormat="1" ht="15" customHeight="1">
      <c r="A97" s="375"/>
      <c r="B97" s="418" t="s">
        <v>881</v>
      </c>
      <c r="C97" s="101">
        <v>975000</v>
      </c>
      <c r="D97" s="55">
        <f t="shared" si="4"/>
        <v>17102413</v>
      </c>
      <c r="E97" s="36" t="s">
        <v>59</v>
      </c>
      <c r="F97" s="67"/>
      <c r="G97" s="64">
        <f>C97</f>
        <v>975000</v>
      </c>
      <c r="H97" s="64"/>
      <c r="I97" s="64"/>
      <c r="J97" s="64"/>
      <c r="K97" s="64"/>
      <c r="L97" s="2">
        <f t="shared" si="5"/>
        <v>0</v>
      </c>
      <c r="M97" s="2"/>
      <c r="N97" s="2"/>
      <c r="O97" s="2"/>
      <c r="P97" s="2"/>
      <c r="Q97" s="2"/>
      <c r="R97" s="3"/>
      <c r="S97" s="3"/>
      <c r="T97" s="2"/>
      <c r="U97" s="2"/>
      <c r="V97" s="4"/>
      <c r="W97" s="4"/>
    </row>
    <row r="98" spans="1:23" s="5" customFormat="1" ht="15" customHeight="1">
      <c r="B98" s="419" t="s">
        <v>882</v>
      </c>
      <c r="C98" s="101">
        <v>400000</v>
      </c>
      <c r="D98" s="55">
        <f t="shared" si="4"/>
        <v>17502413</v>
      </c>
      <c r="E98" s="36" t="s">
        <v>59</v>
      </c>
      <c r="F98" s="67"/>
      <c r="G98" s="64">
        <f>C98</f>
        <v>400000</v>
      </c>
      <c r="H98" s="64"/>
      <c r="I98" s="64"/>
      <c r="J98" s="64"/>
      <c r="K98" s="64"/>
      <c r="L98" s="2">
        <f t="shared" si="5"/>
        <v>0</v>
      </c>
      <c r="M98" s="2"/>
      <c r="N98" s="2"/>
      <c r="O98" s="2"/>
      <c r="P98" s="2"/>
      <c r="Q98" s="2"/>
      <c r="R98" s="3"/>
      <c r="S98" s="3"/>
      <c r="T98" s="2"/>
      <c r="U98" s="2"/>
      <c r="V98" s="4"/>
      <c r="W98" s="4"/>
    </row>
    <row r="99" spans="1:23" s="5" customFormat="1" ht="15" customHeight="1">
      <c r="A99" s="375">
        <v>45390</v>
      </c>
      <c r="B99" s="78" t="s">
        <v>800</v>
      </c>
      <c r="C99" s="101">
        <v>-11000</v>
      </c>
      <c r="D99" s="55">
        <f t="shared" si="4"/>
        <v>17491413</v>
      </c>
      <c r="E99" s="36" t="s">
        <v>801</v>
      </c>
      <c r="F99" s="67"/>
      <c r="G99" s="64"/>
      <c r="H99" s="64"/>
      <c r="I99" s="64"/>
      <c r="J99" s="64"/>
      <c r="K99" s="64">
        <f t="shared" si="3"/>
        <v>-11000</v>
      </c>
      <c r="L99" s="2"/>
      <c r="M99" s="2"/>
      <c r="N99" s="2"/>
      <c r="O99" s="2"/>
      <c r="P99" s="2"/>
      <c r="Q99" s="2"/>
      <c r="R99" s="3"/>
      <c r="S99" s="3"/>
      <c r="T99" s="2"/>
      <c r="U99" s="2"/>
      <c r="V99" s="4"/>
      <c r="W99" s="4"/>
    </row>
    <row r="100" spans="1:23" s="5" customFormat="1" ht="15" customHeight="1">
      <c r="B100" s="78" t="s">
        <v>883</v>
      </c>
      <c r="C100" s="101">
        <v>-21000</v>
      </c>
      <c r="D100" s="55">
        <f t="shared" si="4"/>
        <v>17470413</v>
      </c>
      <c r="E100" s="36" t="s">
        <v>801</v>
      </c>
      <c r="F100" s="67"/>
      <c r="G100" s="64"/>
      <c r="H100" s="64"/>
      <c r="I100" s="64"/>
      <c r="J100" s="64"/>
      <c r="K100" s="64">
        <f t="shared" si="3"/>
        <v>-21000</v>
      </c>
      <c r="L100" s="2">
        <f t="shared" si="5"/>
        <v>0</v>
      </c>
      <c r="M100" s="2"/>
      <c r="N100" s="2"/>
      <c r="O100" s="2"/>
      <c r="P100" s="2"/>
      <c r="Q100" s="2"/>
      <c r="R100" s="3"/>
      <c r="S100" s="3"/>
      <c r="T100" s="2"/>
      <c r="U100" s="2"/>
      <c r="V100" s="4"/>
      <c r="W100" s="4"/>
    </row>
    <row r="101" spans="1:23" s="5" customFormat="1" ht="15" customHeight="1">
      <c r="A101" s="375"/>
      <c r="B101" s="78" t="s">
        <v>884</v>
      </c>
      <c r="C101" s="101">
        <v>2600000</v>
      </c>
      <c r="D101" s="55">
        <f t="shared" si="4"/>
        <v>20070413</v>
      </c>
      <c r="E101" s="36" t="s">
        <v>61</v>
      </c>
      <c r="F101" s="67"/>
      <c r="G101" s="64"/>
      <c r="H101" s="64"/>
      <c r="I101" s="64">
        <f>C101</f>
        <v>2600000</v>
      </c>
      <c r="J101" s="64"/>
      <c r="K101" s="64"/>
      <c r="L101" s="2">
        <f t="shared" si="5"/>
        <v>0</v>
      </c>
      <c r="M101" s="2"/>
      <c r="N101" s="2"/>
      <c r="O101" s="2"/>
      <c r="P101" s="2"/>
      <c r="Q101" s="2"/>
      <c r="R101" s="3"/>
      <c r="S101" s="3"/>
      <c r="T101" s="2"/>
      <c r="U101" s="2"/>
      <c r="V101" s="4"/>
      <c r="W101" s="4"/>
    </row>
    <row r="102" spans="1:23" s="5" customFormat="1" ht="15" customHeight="1">
      <c r="A102" s="374"/>
      <c r="B102" s="78" t="s">
        <v>851</v>
      </c>
      <c r="C102" s="101">
        <v>-693500</v>
      </c>
      <c r="D102" s="55">
        <f t="shared" si="4"/>
        <v>19376913</v>
      </c>
      <c r="E102" s="36" t="s">
        <v>801</v>
      </c>
      <c r="F102" s="67"/>
      <c r="G102" s="64"/>
      <c r="H102" s="64"/>
      <c r="I102" s="64"/>
      <c r="J102" s="64"/>
      <c r="K102" s="64">
        <f t="shared" si="3"/>
        <v>-693500</v>
      </c>
      <c r="L102" s="2">
        <f t="shared" si="5"/>
        <v>0</v>
      </c>
      <c r="M102" s="2"/>
      <c r="N102" s="2"/>
      <c r="O102" s="2"/>
      <c r="P102" s="2"/>
      <c r="Q102" s="2"/>
      <c r="R102" s="3"/>
      <c r="S102" s="3"/>
      <c r="T102" s="2"/>
      <c r="U102" s="2"/>
      <c r="V102" s="4"/>
      <c r="W102" s="4"/>
    </row>
    <row r="103" spans="1:23" s="5" customFormat="1" ht="15" customHeight="1">
      <c r="B103" s="78" t="s">
        <v>885</v>
      </c>
      <c r="C103" s="101">
        <v>-541000</v>
      </c>
      <c r="D103" s="55">
        <f t="shared" si="4"/>
        <v>18835913</v>
      </c>
      <c r="E103" s="36" t="s">
        <v>801</v>
      </c>
      <c r="F103" s="67"/>
      <c r="G103" s="64"/>
      <c r="H103" s="64"/>
      <c r="I103" s="64"/>
      <c r="J103" s="64"/>
      <c r="K103" s="64">
        <f t="shared" si="3"/>
        <v>-541000</v>
      </c>
      <c r="L103" s="2">
        <f t="shared" si="5"/>
        <v>0</v>
      </c>
      <c r="M103" s="2"/>
      <c r="N103" s="2"/>
      <c r="O103" s="2"/>
      <c r="P103" s="2"/>
      <c r="Q103" s="2"/>
      <c r="R103" s="3"/>
      <c r="S103" s="3"/>
      <c r="T103" s="2"/>
      <c r="U103" s="2"/>
      <c r="V103" s="4"/>
      <c r="W103" s="4"/>
    </row>
    <row r="104" spans="1:23" s="5" customFormat="1" ht="15" customHeight="1">
      <c r="B104" s="78" t="s">
        <v>838</v>
      </c>
      <c r="C104" s="101">
        <v>-141831</v>
      </c>
      <c r="D104" s="55">
        <f t="shared" si="4"/>
        <v>18694082</v>
      </c>
      <c r="E104" s="36" t="s">
        <v>801</v>
      </c>
      <c r="F104" s="67"/>
      <c r="G104" s="64"/>
      <c r="H104" s="64"/>
      <c r="I104" s="64"/>
      <c r="J104" s="64"/>
      <c r="K104" s="64">
        <f t="shared" si="3"/>
        <v>-141831</v>
      </c>
      <c r="L104" s="2">
        <f t="shared" si="5"/>
        <v>0</v>
      </c>
      <c r="M104" s="2"/>
      <c r="N104" s="2"/>
      <c r="O104" s="2"/>
      <c r="P104" s="2"/>
      <c r="Q104" s="2"/>
      <c r="R104" s="3"/>
      <c r="S104" s="3"/>
      <c r="T104" s="2"/>
      <c r="U104" s="2"/>
      <c r="V104" s="4"/>
      <c r="W104" s="4"/>
    </row>
    <row r="105" spans="1:23" s="5" customFormat="1" ht="15" customHeight="1">
      <c r="A105" s="374"/>
      <c r="B105" s="78" t="s">
        <v>886</v>
      </c>
      <c r="C105" s="101"/>
      <c r="D105" s="55">
        <f t="shared" si="4"/>
        <v>18694082</v>
      </c>
      <c r="E105" s="36" t="s">
        <v>61</v>
      </c>
      <c r="F105" s="67"/>
      <c r="G105" s="64"/>
      <c r="H105" s="64"/>
      <c r="I105" s="64"/>
      <c r="J105" s="64"/>
      <c r="K105" s="64">
        <f t="shared" si="3"/>
        <v>0</v>
      </c>
      <c r="L105" s="2">
        <f t="shared" si="5"/>
        <v>0</v>
      </c>
      <c r="M105" s="2"/>
      <c r="N105" s="2"/>
      <c r="O105" s="2"/>
      <c r="P105" s="2"/>
      <c r="Q105" s="2"/>
      <c r="R105" s="3"/>
      <c r="S105" s="3"/>
      <c r="T105" s="2"/>
      <c r="U105" s="2"/>
      <c r="V105" s="4"/>
      <c r="W105" s="4"/>
    </row>
    <row r="106" spans="1:23" s="5" customFormat="1" ht="15" customHeight="1">
      <c r="A106" s="374"/>
      <c r="B106" s="78" t="s">
        <v>887</v>
      </c>
      <c r="C106" s="101">
        <v>-1750000</v>
      </c>
      <c r="D106" s="55">
        <f t="shared" si="4"/>
        <v>16944082</v>
      </c>
      <c r="E106" s="36" t="s">
        <v>801</v>
      </c>
      <c r="F106" s="67"/>
      <c r="G106" s="64"/>
      <c r="H106" s="64"/>
      <c r="I106" s="64"/>
      <c r="J106" s="64"/>
      <c r="K106" s="64">
        <f t="shared" si="3"/>
        <v>-1750000</v>
      </c>
      <c r="L106" s="2">
        <f t="shared" si="5"/>
        <v>0</v>
      </c>
      <c r="M106" s="2"/>
      <c r="N106" s="2"/>
      <c r="O106" s="2"/>
      <c r="P106" s="2"/>
      <c r="Q106" s="2"/>
      <c r="R106" s="3"/>
      <c r="S106" s="3"/>
      <c r="T106" s="2"/>
      <c r="U106" s="2"/>
      <c r="V106" s="4"/>
      <c r="W106" s="4"/>
    </row>
    <row r="107" spans="1:23" s="5" customFormat="1" ht="15" customHeight="1">
      <c r="A107" s="375"/>
      <c r="B107" s="78" t="s">
        <v>888</v>
      </c>
      <c r="C107" s="101">
        <v>-9000</v>
      </c>
      <c r="D107" s="55">
        <f t="shared" si="4"/>
        <v>16935082</v>
      </c>
      <c r="E107" s="36" t="s">
        <v>801</v>
      </c>
      <c r="F107" s="67"/>
      <c r="G107" s="64"/>
      <c r="H107" s="64"/>
      <c r="I107" s="64"/>
      <c r="J107" s="64"/>
      <c r="K107" s="64">
        <f t="shared" si="3"/>
        <v>-9000</v>
      </c>
      <c r="L107" s="2">
        <f t="shared" si="5"/>
        <v>0</v>
      </c>
      <c r="M107" s="2"/>
      <c r="N107" s="2"/>
      <c r="O107" s="2"/>
      <c r="P107" s="2"/>
      <c r="Q107" s="2"/>
      <c r="R107" s="3"/>
      <c r="S107" s="3"/>
      <c r="T107" s="2"/>
      <c r="U107" s="2"/>
      <c r="V107" s="4"/>
      <c r="W107" s="4"/>
    </row>
    <row r="108" spans="1:23" s="5" customFormat="1" ht="15" customHeight="1">
      <c r="B108" s="78" t="s">
        <v>889</v>
      </c>
      <c r="C108" s="101">
        <v>-460000</v>
      </c>
      <c r="D108" s="55">
        <f t="shared" si="4"/>
        <v>16475082</v>
      </c>
      <c r="E108" s="36" t="s">
        <v>801</v>
      </c>
      <c r="F108" s="67"/>
      <c r="G108" s="64"/>
      <c r="H108" s="64"/>
      <c r="I108" s="64"/>
      <c r="J108" s="64"/>
      <c r="K108" s="64">
        <f t="shared" si="3"/>
        <v>-460000</v>
      </c>
      <c r="L108" s="2">
        <f t="shared" si="5"/>
        <v>0</v>
      </c>
      <c r="M108" s="2"/>
      <c r="N108" s="2"/>
      <c r="O108" s="2"/>
      <c r="P108" s="2"/>
      <c r="Q108" s="2"/>
      <c r="R108" s="3"/>
      <c r="S108" s="3"/>
      <c r="T108" s="2"/>
      <c r="U108" s="2"/>
      <c r="V108" s="4"/>
      <c r="W108" s="4"/>
    </row>
    <row r="109" spans="1:23" s="5" customFormat="1" ht="15" customHeight="1">
      <c r="A109" s="99"/>
      <c r="B109" s="78" t="s">
        <v>890</v>
      </c>
      <c r="C109" s="101">
        <v>-500000</v>
      </c>
      <c r="D109" s="55">
        <f t="shared" si="4"/>
        <v>15975082</v>
      </c>
      <c r="E109" s="36" t="s">
        <v>801</v>
      </c>
      <c r="F109" s="67"/>
      <c r="G109" s="64"/>
      <c r="H109" s="64"/>
      <c r="I109" s="64"/>
      <c r="J109" s="64"/>
      <c r="K109" s="64">
        <f t="shared" si="3"/>
        <v>-500000</v>
      </c>
      <c r="L109" s="2">
        <f t="shared" si="5"/>
        <v>0</v>
      </c>
      <c r="M109" s="2"/>
      <c r="N109" s="2"/>
      <c r="O109" s="2"/>
      <c r="P109" s="2"/>
      <c r="Q109" s="2"/>
      <c r="R109" s="3"/>
      <c r="S109" s="3"/>
      <c r="T109" s="2"/>
      <c r="U109" s="2"/>
      <c r="V109" s="4"/>
      <c r="W109" s="4"/>
    </row>
    <row r="110" spans="1:23" s="5" customFormat="1" ht="15" customHeight="1">
      <c r="B110" s="78" t="s">
        <v>891</v>
      </c>
      <c r="C110" s="101">
        <v>-418000</v>
      </c>
      <c r="D110" s="55">
        <f t="shared" si="4"/>
        <v>15557082</v>
      </c>
      <c r="E110" s="36" t="s">
        <v>801</v>
      </c>
      <c r="F110" s="67"/>
      <c r="G110" s="64"/>
      <c r="H110" s="64"/>
      <c r="I110" s="64"/>
      <c r="J110" s="64"/>
      <c r="K110" s="64">
        <f t="shared" si="3"/>
        <v>-418000</v>
      </c>
      <c r="L110" s="2">
        <f t="shared" si="5"/>
        <v>0</v>
      </c>
      <c r="M110" s="2"/>
      <c r="N110" s="2"/>
      <c r="O110" s="2"/>
      <c r="P110" s="2"/>
      <c r="Q110" s="2"/>
      <c r="R110" s="3"/>
      <c r="S110" s="3"/>
      <c r="T110" s="2"/>
      <c r="U110" s="2"/>
      <c r="V110" s="4"/>
      <c r="W110" s="4"/>
    </row>
    <row r="111" spans="1:23" s="5" customFormat="1" ht="15" customHeight="1">
      <c r="B111" s="78" t="s">
        <v>892</v>
      </c>
      <c r="C111" s="101">
        <v>-450000</v>
      </c>
      <c r="D111" s="55">
        <f t="shared" si="4"/>
        <v>15107082</v>
      </c>
      <c r="E111" s="36" t="s">
        <v>801</v>
      </c>
      <c r="F111" s="67"/>
      <c r="G111" s="64"/>
      <c r="H111" s="64"/>
      <c r="I111" s="64"/>
      <c r="J111" s="64"/>
      <c r="K111" s="64">
        <f t="shared" si="3"/>
        <v>-450000</v>
      </c>
      <c r="L111" s="2">
        <f t="shared" si="5"/>
        <v>0</v>
      </c>
      <c r="M111" s="2"/>
      <c r="N111" s="2"/>
      <c r="O111" s="2"/>
      <c r="P111" s="2"/>
      <c r="Q111" s="2"/>
      <c r="R111" s="3"/>
      <c r="S111" s="3"/>
      <c r="T111" s="2"/>
      <c r="U111" s="2"/>
      <c r="V111" s="4"/>
      <c r="W111" s="4"/>
    </row>
    <row r="112" spans="1:23" s="5" customFormat="1" ht="15" customHeight="1">
      <c r="A112" s="374"/>
      <c r="B112" s="78" t="s">
        <v>893</v>
      </c>
      <c r="C112" s="101">
        <v>-600000</v>
      </c>
      <c r="D112" s="55">
        <f t="shared" si="4"/>
        <v>14507082</v>
      </c>
      <c r="E112" s="36" t="s">
        <v>801</v>
      </c>
      <c r="F112" s="67"/>
      <c r="G112" s="64"/>
      <c r="H112" s="64"/>
      <c r="I112" s="64"/>
      <c r="J112" s="64"/>
      <c r="K112" s="64">
        <f t="shared" si="3"/>
        <v>-600000</v>
      </c>
      <c r="L112" s="2">
        <f t="shared" si="5"/>
        <v>0</v>
      </c>
      <c r="M112" s="2"/>
      <c r="N112" s="2"/>
      <c r="O112" s="2"/>
      <c r="P112" s="2"/>
      <c r="Q112" s="2"/>
      <c r="R112" s="3"/>
      <c r="S112" s="3"/>
      <c r="T112" s="2"/>
      <c r="U112" s="2"/>
      <c r="V112" s="4"/>
      <c r="W112" s="4"/>
    </row>
    <row r="113" spans="1:23" s="5" customFormat="1" ht="15" customHeight="1">
      <c r="A113" s="374"/>
      <c r="B113" s="417" t="s">
        <v>894</v>
      </c>
      <c r="C113" s="101">
        <v>2100000</v>
      </c>
      <c r="D113" s="55">
        <f t="shared" si="4"/>
        <v>16607082</v>
      </c>
      <c r="E113" s="36" t="s">
        <v>59</v>
      </c>
      <c r="F113" s="67"/>
      <c r="G113" s="64">
        <f>C113</f>
        <v>2100000</v>
      </c>
      <c r="H113" s="64"/>
      <c r="I113" s="64"/>
      <c r="J113" s="64"/>
      <c r="K113" s="64"/>
      <c r="L113" s="2">
        <f t="shared" si="5"/>
        <v>0</v>
      </c>
      <c r="M113" s="2"/>
      <c r="N113" s="2"/>
      <c r="O113" s="2"/>
      <c r="P113" s="2"/>
      <c r="Q113" s="2"/>
      <c r="R113" s="3"/>
      <c r="S113" s="3"/>
      <c r="T113" s="2"/>
      <c r="U113" s="2"/>
      <c r="V113" s="4"/>
      <c r="W113" s="4"/>
    </row>
    <row r="114" spans="1:23" s="5" customFormat="1" ht="15" customHeight="1">
      <c r="A114" s="6"/>
      <c r="B114" s="417" t="s">
        <v>895</v>
      </c>
      <c r="C114" s="101"/>
      <c r="D114" s="55">
        <f t="shared" si="4"/>
        <v>16607082</v>
      </c>
      <c r="E114" s="36" t="s">
        <v>61</v>
      </c>
      <c r="F114" s="67"/>
      <c r="G114" s="64"/>
      <c r="H114" s="64"/>
      <c r="I114" s="64"/>
      <c r="J114" s="64"/>
      <c r="K114" s="64">
        <f t="shared" si="3"/>
        <v>0</v>
      </c>
      <c r="L114" s="2">
        <f t="shared" si="5"/>
        <v>0</v>
      </c>
      <c r="M114" s="2"/>
      <c r="N114" s="2"/>
      <c r="O114" s="2"/>
      <c r="P114" s="2"/>
      <c r="Q114" s="2"/>
      <c r="R114" s="3"/>
      <c r="S114" s="3"/>
      <c r="T114" s="2"/>
      <c r="U114" s="2"/>
      <c r="V114" s="4"/>
      <c r="W114" s="4"/>
    </row>
    <row r="115" spans="1:23" s="5" customFormat="1" ht="15" customHeight="1">
      <c r="A115" s="6"/>
      <c r="B115" s="417" t="s">
        <v>896</v>
      </c>
      <c r="C115" s="101"/>
      <c r="D115" s="55">
        <f t="shared" si="4"/>
        <v>16607082</v>
      </c>
      <c r="E115" s="36" t="s">
        <v>61</v>
      </c>
      <c r="F115" s="67"/>
      <c r="G115" s="64"/>
      <c r="H115" s="64"/>
      <c r="I115" s="64"/>
      <c r="J115" s="64"/>
      <c r="K115" s="64">
        <f t="shared" si="3"/>
        <v>0</v>
      </c>
      <c r="L115" s="2">
        <f t="shared" si="5"/>
        <v>0</v>
      </c>
      <c r="M115" s="2"/>
      <c r="N115" s="2"/>
      <c r="O115" s="2"/>
      <c r="P115" s="2"/>
      <c r="Q115" s="2"/>
      <c r="R115" s="3"/>
      <c r="S115" s="3"/>
      <c r="T115" s="2"/>
      <c r="U115" s="2"/>
      <c r="V115" s="4"/>
      <c r="W115" s="4"/>
    </row>
    <row r="116" spans="1:23" s="5" customFormat="1" ht="15" customHeight="1">
      <c r="A116" s="375"/>
      <c r="B116" s="417" t="s">
        <v>897</v>
      </c>
      <c r="C116" s="101"/>
      <c r="D116" s="55">
        <f t="shared" si="4"/>
        <v>16607082</v>
      </c>
      <c r="E116" s="36" t="s">
        <v>61</v>
      </c>
      <c r="F116" s="67"/>
      <c r="G116" s="64"/>
      <c r="H116" s="64"/>
      <c r="I116" s="64"/>
      <c r="J116" s="64"/>
      <c r="K116" s="64">
        <f t="shared" si="3"/>
        <v>0</v>
      </c>
      <c r="L116" s="2">
        <f t="shared" si="5"/>
        <v>0</v>
      </c>
      <c r="M116" s="2"/>
      <c r="N116" s="2"/>
      <c r="O116" s="2"/>
      <c r="P116" s="2"/>
      <c r="Q116" s="2"/>
      <c r="R116" s="3"/>
      <c r="S116" s="3"/>
      <c r="T116" s="2"/>
      <c r="U116" s="2"/>
      <c r="V116" s="4"/>
      <c r="W116" s="4"/>
    </row>
    <row r="117" spans="1:23" s="5" customFormat="1" ht="15" customHeight="1">
      <c r="A117" s="375">
        <v>45391</v>
      </c>
      <c r="B117" s="78" t="s">
        <v>800</v>
      </c>
      <c r="C117" s="101">
        <v>-11000</v>
      </c>
      <c r="D117" s="55">
        <f t="shared" si="4"/>
        <v>16596082</v>
      </c>
      <c r="E117" s="36" t="s">
        <v>801</v>
      </c>
      <c r="F117" s="67"/>
      <c r="G117" s="64"/>
      <c r="H117" s="64"/>
      <c r="I117" s="64"/>
      <c r="J117" s="64"/>
      <c r="K117" s="64">
        <f t="shared" si="3"/>
        <v>-11000</v>
      </c>
      <c r="L117" s="2">
        <f t="shared" si="5"/>
        <v>0</v>
      </c>
      <c r="M117" s="2"/>
      <c r="N117" s="2"/>
      <c r="O117" s="2"/>
      <c r="P117" s="2"/>
      <c r="Q117" s="2"/>
      <c r="R117" s="3"/>
      <c r="S117" s="3"/>
      <c r="T117" s="2"/>
      <c r="U117" s="2"/>
      <c r="V117" s="4"/>
      <c r="W117" s="4"/>
    </row>
    <row r="118" spans="1:23" s="5" customFormat="1" ht="15" customHeight="1">
      <c r="B118" s="78" t="s">
        <v>898</v>
      </c>
      <c r="C118" s="101">
        <v>-50400</v>
      </c>
      <c r="D118" s="55">
        <f t="shared" si="4"/>
        <v>16545682</v>
      </c>
      <c r="E118" s="36" t="s">
        <v>801</v>
      </c>
      <c r="F118" s="67"/>
      <c r="G118" s="64"/>
      <c r="H118" s="64"/>
      <c r="I118" s="64"/>
      <c r="J118" s="64"/>
      <c r="K118" s="64">
        <f t="shared" si="3"/>
        <v>-50400</v>
      </c>
      <c r="L118" s="2">
        <f t="shared" si="5"/>
        <v>0</v>
      </c>
      <c r="M118" s="2"/>
      <c r="N118" s="2"/>
      <c r="O118" s="2"/>
      <c r="P118" s="2"/>
      <c r="Q118" s="2"/>
      <c r="R118" s="3"/>
      <c r="S118" s="3"/>
      <c r="T118" s="2"/>
      <c r="U118" s="2"/>
      <c r="V118" s="4"/>
      <c r="W118" s="4"/>
    </row>
    <row r="119" spans="1:23" s="5" customFormat="1" ht="15" customHeight="1">
      <c r="A119" s="6"/>
      <c r="B119" s="78" t="s">
        <v>899</v>
      </c>
      <c r="C119" s="101">
        <v>-90300</v>
      </c>
      <c r="D119" s="55">
        <f t="shared" si="4"/>
        <v>16455382</v>
      </c>
      <c r="E119" s="36" t="s">
        <v>801</v>
      </c>
      <c r="F119" s="67"/>
      <c r="G119" s="64"/>
      <c r="H119" s="64"/>
      <c r="I119" s="64"/>
      <c r="J119" s="64"/>
      <c r="K119" s="64">
        <f t="shared" ref="K119:K182" si="6">C119</f>
        <v>-90300</v>
      </c>
      <c r="L119" s="2">
        <f t="shared" si="5"/>
        <v>0</v>
      </c>
      <c r="M119" s="2"/>
      <c r="N119" s="2"/>
      <c r="O119" s="2"/>
      <c r="P119" s="2"/>
      <c r="Q119" s="2"/>
      <c r="R119" s="3"/>
      <c r="S119" s="3"/>
      <c r="T119" s="2"/>
      <c r="U119" s="2"/>
      <c r="V119" s="4"/>
      <c r="W119" s="4"/>
    </row>
    <row r="120" spans="1:23" s="5" customFormat="1" ht="15" customHeight="1">
      <c r="A120" s="375"/>
      <c r="B120" s="306" t="s">
        <v>900</v>
      </c>
      <c r="C120" s="101">
        <v>240000</v>
      </c>
      <c r="D120" s="55">
        <f t="shared" si="4"/>
        <v>16695382</v>
      </c>
      <c r="E120" s="36" t="s">
        <v>1</v>
      </c>
      <c r="F120" s="67"/>
      <c r="G120" s="64"/>
      <c r="H120" s="64">
        <f>C120</f>
        <v>240000</v>
      </c>
      <c r="I120" s="64"/>
      <c r="J120" s="64"/>
      <c r="K120" s="64"/>
      <c r="L120" s="2">
        <f t="shared" si="5"/>
        <v>0</v>
      </c>
      <c r="M120" s="2"/>
      <c r="N120" s="2"/>
      <c r="O120" s="2"/>
      <c r="P120" s="2"/>
      <c r="Q120" s="2"/>
      <c r="R120" s="3"/>
      <c r="S120" s="3"/>
      <c r="T120" s="2"/>
      <c r="U120" s="2"/>
      <c r="V120" s="4"/>
      <c r="W120" s="4"/>
    </row>
    <row r="121" spans="1:23" s="5" customFormat="1" ht="15" customHeight="1">
      <c r="A121" s="6"/>
      <c r="B121" s="78" t="s">
        <v>901</v>
      </c>
      <c r="C121" s="101"/>
      <c r="D121" s="55">
        <f t="shared" si="4"/>
        <v>16695382</v>
      </c>
      <c r="E121" s="36" t="s">
        <v>59</v>
      </c>
      <c r="F121" s="67"/>
      <c r="G121" s="64"/>
      <c r="H121" s="64"/>
      <c r="I121" s="64"/>
      <c r="J121" s="64"/>
      <c r="K121" s="64">
        <f t="shared" si="6"/>
        <v>0</v>
      </c>
      <c r="L121" s="2">
        <f t="shared" si="5"/>
        <v>0</v>
      </c>
      <c r="M121" s="2"/>
      <c r="N121" s="2"/>
      <c r="O121" s="2"/>
      <c r="P121" s="2"/>
      <c r="Q121" s="2"/>
      <c r="R121" s="3"/>
      <c r="S121" s="3"/>
      <c r="T121" s="2"/>
      <c r="U121" s="2"/>
      <c r="V121" s="4"/>
      <c r="W121" s="4"/>
    </row>
    <row r="122" spans="1:23" s="5" customFormat="1" ht="15" customHeight="1">
      <c r="A122" s="6"/>
      <c r="B122" s="78" t="s">
        <v>902</v>
      </c>
      <c r="C122" s="101">
        <v>-20000</v>
      </c>
      <c r="D122" s="55">
        <f t="shared" si="4"/>
        <v>16675382</v>
      </c>
      <c r="E122" s="36" t="s">
        <v>801</v>
      </c>
      <c r="F122" s="67"/>
      <c r="G122" s="64"/>
      <c r="H122" s="64"/>
      <c r="I122" s="64"/>
      <c r="J122" s="64"/>
      <c r="K122" s="64">
        <f t="shared" si="6"/>
        <v>-20000</v>
      </c>
      <c r="L122" s="2">
        <f t="shared" si="5"/>
        <v>0</v>
      </c>
      <c r="M122" s="2"/>
      <c r="N122" s="2"/>
      <c r="O122" s="2"/>
      <c r="P122" s="2"/>
      <c r="Q122" s="2"/>
      <c r="R122" s="3"/>
      <c r="S122" s="3"/>
      <c r="T122" s="2"/>
      <c r="U122" s="2"/>
      <c r="V122" s="4"/>
      <c r="W122" s="4"/>
    </row>
    <row r="123" spans="1:23" s="5" customFormat="1" ht="15" customHeight="1">
      <c r="A123" s="374"/>
      <c r="B123" s="78" t="s">
        <v>903</v>
      </c>
      <c r="C123" s="101"/>
      <c r="D123" s="55">
        <f t="shared" si="4"/>
        <v>16675382</v>
      </c>
      <c r="E123" s="36" t="s">
        <v>59</v>
      </c>
      <c r="F123" s="67"/>
      <c r="G123" s="64"/>
      <c r="H123" s="64"/>
      <c r="I123" s="64"/>
      <c r="J123" s="64"/>
      <c r="K123" s="64">
        <f t="shared" si="6"/>
        <v>0</v>
      </c>
      <c r="L123" s="2">
        <f t="shared" si="5"/>
        <v>0</v>
      </c>
      <c r="M123" s="2"/>
      <c r="N123" s="2"/>
      <c r="O123" s="2"/>
      <c r="P123" s="2"/>
      <c r="Q123" s="2"/>
      <c r="R123" s="3"/>
      <c r="S123" s="3"/>
      <c r="T123" s="2"/>
      <c r="U123" s="2"/>
      <c r="V123" s="4"/>
      <c r="W123" s="4"/>
    </row>
    <row r="124" spans="1:23" s="5" customFormat="1" ht="15" customHeight="1">
      <c r="A124" s="375"/>
      <c r="B124" s="78" t="s">
        <v>904</v>
      </c>
      <c r="C124" s="101">
        <v>400000</v>
      </c>
      <c r="D124" s="55">
        <f t="shared" si="4"/>
        <v>17075382</v>
      </c>
      <c r="E124" s="36" t="s">
        <v>59</v>
      </c>
      <c r="F124" s="67"/>
      <c r="G124" s="64">
        <f>C124</f>
        <v>400000</v>
      </c>
      <c r="H124" s="64"/>
      <c r="I124" s="64"/>
      <c r="J124" s="64"/>
      <c r="K124" s="64"/>
      <c r="L124" s="2">
        <f t="shared" si="5"/>
        <v>0</v>
      </c>
      <c r="M124" s="2"/>
      <c r="N124" s="2"/>
      <c r="O124" s="2"/>
      <c r="P124" s="2"/>
      <c r="Q124" s="2"/>
      <c r="R124" s="3"/>
      <c r="S124" s="3"/>
      <c r="T124" s="2"/>
      <c r="U124" s="2"/>
      <c r="V124" s="4"/>
      <c r="W124" s="4"/>
    </row>
    <row r="125" spans="1:23" s="5" customFormat="1" ht="15" customHeight="1">
      <c r="A125" s="374"/>
      <c r="B125" s="78" t="s">
        <v>905</v>
      </c>
      <c r="C125" s="101"/>
      <c r="D125" s="55">
        <f t="shared" si="4"/>
        <v>17075382</v>
      </c>
      <c r="E125" s="36" t="s">
        <v>59</v>
      </c>
      <c r="F125" s="67"/>
      <c r="G125" s="64"/>
      <c r="H125" s="64"/>
      <c r="I125" s="64"/>
      <c r="J125" s="64"/>
      <c r="K125" s="64">
        <f t="shared" si="6"/>
        <v>0</v>
      </c>
      <c r="L125" s="2">
        <f t="shared" si="5"/>
        <v>0</v>
      </c>
      <c r="M125" s="2"/>
      <c r="N125" s="2"/>
      <c r="O125" s="2"/>
      <c r="P125" s="2"/>
      <c r="Q125" s="2"/>
      <c r="R125" s="3"/>
      <c r="S125" s="3"/>
      <c r="T125" s="2"/>
      <c r="U125" s="2"/>
      <c r="V125" s="4"/>
      <c r="W125" s="4"/>
    </row>
    <row r="126" spans="1:23" s="5" customFormat="1" ht="15" customHeight="1">
      <c r="B126" s="78" t="s">
        <v>18</v>
      </c>
      <c r="C126" s="101">
        <v>20000</v>
      </c>
      <c r="D126" s="55">
        <f t="shared" si="4"/>
        <v>17095382</v>
      </c>
      <c r="E126" s="36" t="s">
        <v>1</v>
      </c>
      <c r="F126" s="67"/>
      <c r="G126" s="64"/>
      <c r="H126" s="64">
        <f>C126</f>
        <v>20000</v>
      </c>
      <c r="I126" s="64"/>
      <c r="J126" s="64"/>
      <c r="K126" s="64"/>
      <c r="L126" s="2">
        <f t="shared" si="5"/>
        <v>0</v>
      </c>
      <c r="M126" s="2"/>
      <c r="N126" s="2"/>
      <c r="O126" s="2"/>
      <c r="P126" s="2"/>
      <c r="Q126" s="2"/>
      <c r="R126" s="3"/>
      <c r="S126" s="3"/>
      <c r="T126" s="2"/>
      <c r="U126" s="2"/>
      <c r="V126" s="4"/>
      <c r="W126" s="4"/>
    </row>
    <row r="127" spans="1:23" s="5" customFormat="1" ht="15" customHeight="1">
      <c r="A127" s="374"/>
      <c r="B127" s="78" t="s">
        <v>906</v>
      </c>
      <c r="C127" s="101">
        <v>-240000</v>
      </c>
      <c r="D127" s="55">
        <f t="shared" si="4"/>
        <v>16855382</v>
      </c>
      <c r="E127" s="36" t="s">
        <v>801</v>
      </c>
      <c r="F127" s="67"/>
      <c r="G127" s="64"/>
      <c r="H127" s="64"/>
      <c r="I127" s="64"/>
      <c r="J127" s="64"/>
      <c r="K127" s="64">
        <f t="shared" si="6"/>
        <v>-240000</v>
      </c>
      <c r="L127" s="2">
        <f t="shared" si="5"/>
        <v>0</v>
      </c>
      <c r="M127" s="2"/>
      <c r="N127" s="2"/>
      <c r="O127" s="2"/>
      <c r="P127" s="2"/>
      <c r="Q127" s="2"/>
      <c r="R127" s="3"/>
      <c r="S127" s="3"/>
      <c r="T127" s="2"/>
      <c r="U127" s="2"/>
      <c r="V127" s="4"/>
      <c r="W127" s="4"/>
    </row>
    <row r="128" spans="1:23" s="5" customFormat="1" ht="15" customHeight="1">
      <c r="A128" s="375"/>
      <c r="B128" s="78" t="s">
        <v>907</v>
      </c>
      <c r="C128" s="101"/>
      <c r="D128" s="55">
        <f t="shared" si="4"/>
        <v>16855382</v>
      </c>
      <c r="E128" s="36" t="s">
        <v>59</v>
      </c>
      <c r="F128" s="67"/>
      <c r="G128" s="64"/>
      <c r="H128" s="64"/>
      <c r="I128" s="64"/>
      <c r="J128" s="64"/>
      <c r="K128" s="64">
        <f t="shared" si="6"/>
        <v>0</v>
      </c>
      <c r="L128" s="2">
        <f t="shared" si="5"/>
        <v>0</v>
      </c>
      <c r="M128" s="2"/>
      <c r="N128" s="2"/>
      <c r="O128" s="2"/>
      <c r="P128" s="2"/>
      <c r="Q128" s="2"/>
      <c r="R128" s="3"/>
      <c r="S128" s="3"/>
      <c r="T128" s="2"/>
      <c r="U128" s="2"/>
      <c r="V128" s="4"/>
      <c r="W128" s="4"/>
    </row>
    <row r="129" spans="1:23" s="5" customFormat="1" ht="15" customHeight="1">
      <c r="B129" s="78" t="s">
        <v>908</v>
      </c>
      <c r="C129" s="101"/>
      <c r="D129" s="55">
        <f t="shared" si="4"/>
        <v>16855382</v>
      </c>
      <c r="E129" s="36" t="s">
        <v>61</v>
      </c>
      <c r="F129" s="67"/>
      <c r="G129" s="64"/>
      <c r="H129" s="64"/>
      <c r="I129" s="64"/>
      <c r="J129" s="64"/>
      <c r="K129" s="64">
        <f t="shared" si="6"/>
        <v>0</v>
      </c>
      <c r="L129" s="2">
        <f t="shared" si="5"/>
        <v>0</v>
      </c>
      <c r="M129" s="2"/>
      <c r="N129" s="2"/>
      <c r="O129" s="2"/>
      <c r="P129" s="2"/>
      <c r="Q129" s="2"/>
      <c r="R129" s="3"/>
      <c r="S129" s="3"/>
      <c r="T129" s="2"/>
      <c r="U129" s="2"/>
      <c r="V129" s="4"/>
      <c r="W129" s="4"/>
    </row>
    <row r="130" spans="1:23" s="5" customFormat="1" ht="15" customHeight="1">
      <c r="A130" s="6"/>
      <c r="B130" s="78" t="s">
        <v>909</v>
      </c>
      <c r="C130" s="101"/>
      <c r="D130" s="55">
        <f t="shared" ref="D130:D193" si="7">SUM(D129,C130)</f>
        <v>16855382</v>
      </c>
      <c r="E130" s="36" t="s">
        <v>59</v>
      </c>
      <c r="F130" s="67"/>
      <c r="G130" s="64"/>
      <c r="H130" s="64"/>
      <c r="I130" s="64"/>
      <c r="J130" s="64"/>
      <c r="K130" s="64">
        <f t="shared" si="6"/>
        <v>0</v>
      </c>
      <c r="L130" s="2">
        <f t="shared" si="5"/>
        <v>0</v>
      </c>
      <c r="M130" s="2"/>
      <c r="N130" s="2"/>
      <c r="O130" s="2"/>
      <c r="P130" s="2"/>
      <c r="Q130" s="2"/>
      <c r="R130" s="3"/>
      <c r="S130" s="3"/>
      <c r="T130" s="2"/>
      <c r="U130" s="2"/>
      <c r="V130" s="4"/>
      <c r="W130" s="4"/>
    </row>
    <row r="131" spans="1:23" s="5" customFormat="1" ht="15" customHeight="1">
      <c r="A131" s="99"/>
      <c r="B131" s="78" t="s">
        <v>910</v>
      </c>
      <c r="C131" s="101"/>
      <c r="D131" s="55">
        <f t="shared" si="7"/>
        <v>16855382</v>
      </c>
      <c r="E131" s="36" t="s">
        <v>59</v>
      </c>
      <c r="F131" s="67"/>
      <c r="G131" s="64"/>
      <c r="H131" s="64"/>
      <c r="I131" s="64"/>
      <c r="J131" s="64"/>
      <c r="K131" s="64">
        <f t="shared" si="6"/>
        <v>0</v>
      </c>
      <c r="L131" s="2">
        <f t="shared" ref="L131:L194" si="8">C131-F131-G131-H131-I131-J131-K131</f>
        <v>0</v>
      </c>
      <c r="M131" s="2"/>
      <c r="N131" s="2"/>
      <c r="O131" s="2"/>
      <c r="P131" s="2"/>
      <c r="Q131" s="2"/>
      <c r="R131" s="3"/>
      <c r="S131" s="3"/>
      <c r="T131" s="2"/>
      <c r="U131" s="2"/>
      <c r="V131" s="4"/>
      <c r="W131" s="4"/>
    </row>
    <row r="132" spans="1:23" s="5" customFormat="1" ht="15" customHeight="1">
      <c r="A132" s="375">
        <v>45392</v>
      </c>
      <c r="B132" s="417" t="s">
        <v>800</v>
      </c>
      <c r="C132" s="101">
        <v>-11000</v>
      </c>
      <c r="D132" s="55">
        <f t="shared" si="7"/>
        <v>16844382</v>
      </c>
      <c r="E132" s="36" t="s">
        <v>801</v>
      </c>
      <c r="F132" s="67"/>
      <c r="G132" s="64"/>
      <c r="H132" s="64"/>
      <c r="I132" s="64"/>
      <c r="J132" s="64"/>
      <c r="K132" s="64">
        <f t="shared" si="6"/>
        <v>-11000</v>
      </c>
      <c r="L132" s="2">
        <f t="shared" si="8"/>
        <v>0</v>
      </c>
      <c r="M132" s="2"/>
      <c r="N132" s="2"/>
      <c r="O132" s="2"/>
      <c r="P132" s="2"/>
      <c r="Q132" s="2"/>
      <c r="R132" s="3"/>
      <c r="S132" s="3"/>
      <c r="T132" s="2"/>
      <c r="U132" s="2"/>
      <c r="V132" s="4"/>
      <c r="W132" s="4"/>
    </row>
    <row r="133" spans="1:23" s="5" customFormat="1" ht="15" customHeight="1">
      <c r="B133" s="417" t="s">
        <v>911</v>
      </c>
      <c r="C133" s="101">
        <v>400000</v>
      </c>
      <c r="D133" s="55">
        <f t="shared" si="7"/>
        <v>17244382</v>
      </c>
      <c r="E133" s="36" t="s">
        <v>59</v>
      </c>
      <c r="F133" s="67"/>
      <c r="G133" s="64">
        <f>C133</f>
        <v>400000</v>
      </c>
      <c r="H133" s="64"/>
      <c r="I133" s="64"/>
      <c r="J133" s="64"/>
      <c r="K133" s="64"/>
      <c r="L133" s="2">
        <f t="shared" si="8"/>
        <v>0</v>
      </c>
      <c r="M133" s="2"/>
      <c r="N133" s="2"/>
      <c r="O133" s="2"/>
      <c r="P133" s="2"/>
      <c r="Q133" s="2"/>
      <c r="R133" s="3"/>
      <c r="S133" s="3"/>
      <c r="T133" s="2"/>
      <c r="U133" s="2"/>
      <c r="V133" s="4"/>
      <c r="W133" s="4"/>
    </row>
    <row r="134" spans="1:23" s="5" customFormat="1" ht="15" customHeight="1">
      <c r="A134" s="374"/>
      <c r="B134" s="417" t="s">
        <v>912</v>
      </c>
      <c r="C134" s="101">
        <v>1800000</v>
      </c>
      <c r="D134" s="55">
        <f t="shared" si="7"/>
        <v>19044382</v>
      </c>
      <c r="E134" s="36" t="s">
        <v>61</v>
      </c>
      <c r="F134" s="67"/>
      <c r="G134" s="64"/>
      <c r="H134" s="64"/>
      <c r="I134" s="64">
        <f>C134</f>
        <v>1800000</v>
      </c>
      <c r="J134" s="64"/>
      <c r="K134" s="64"/>
      <c r="L134" s="2">
        <f t="shared" si="8"/>
        <v>0</v>
      </c>
      <c r="M134" s="2"/>
      <c r="N134" s="2"/>
      <c r="O134" s="2"/>
      <c r="P134" s="2"/>
      <c r="Q134" s="2"/>
      <c r="R134" s="3"/>
      <c r="S134" s="3"/>
      <c r="T134" s="2"/>
      <c r="U134" s="2"/>
      <c r="V134" s="4"/>
      <c r="W134" s="4"/>
    </row>
    <row r="135" spans="1:23" s="5" customFormat="1" ht="15" customHeight="1">
      <c r="A135" s="374"/>
      <c r="B135" s="417" t="s">
        <v>913</v>
      </c>
      <c r="C135" s="101"/>
      <c r="D135" s="55">
        <f t="shared" si="7"/>
        <v>19044382</v>
      </c>
      <c r="E135" s="36" t="s">
        <v>59</v>
      </c>
      <c r="F135" s="67"/>
      <c r="G135" s="64"/>
      <c r="H135" s="64"/>
      <c r="I135" s="64"/>
      <c r="J135" s="64"/>
      <c r="K135" s="64">
        <f t="shared" si="6"/>
        <v>0</v>
      </c>
      <c r="L135" s="2">
        <f t="shared" si="8"/>
        <v>0</v>
      </c>
      <c r="M135" s="2"/>
      <c r="N135" s="2"/>
      <c r="O135" s="2"/>
      <c r="P135" s="2"/>
      <c r="Q135" s="2"/>
      <c r="R135" s="3"/>
      <c r="S135" s="3"/>
      <c r="T135" s="2"/>
      <c r="U135" s="2"/>
      <c r="V135" s="4"/>
      <c r="W135" s="4"/>
    </row>
    <row r="136" spans="1:23" s="5" customFormat="1" ht="15" customHeight="1">
      <c r="A136" s="374"/>
      <c r="B136" s="417" t="s">
        <v>914</v>
      </c>
      <c r="C136" s="101"/>
      <c r="D136" s="55">
        <f t="shared" si="7"/>
        <v>19044382</v>
      </c>
      <c r="E136" s="36" t="s">
        <v>61</v>
      </c>
      <c r="F136" s="67"/>
      <c r="G136" s="64"/>
      <c r="H136" s="64"/>
      <c r="I136" s="64"/>
      <c r="J136" s="64"/>
      <c r="K136" s="64">
        <f t="shared" si="6"/>
        <v>0</v>
      </c>
      <c r="L136" s="2">
        <f t="shared" si="8"/>
        <v>0</v>
      </c>
      <c r="M136" s="2"/>
      <c r="N136" s="2"/>
      <c r="O136" s="2"/>
      <c r="P136" s="2"/>
      <c r="Q136" s="2"/>
      <c r="R136" s="3"/>
      <c r="S136" s="3"/>
      <c r="T136" s="2"/>
      <c r="U136" s="2"/>
      <c r="V136" s="4"/>
      <c r="W136" s="4"/>
    </row>
    <row r="137" spans="1:23" s="5" customFormat="1" ht="15" customHeight="1">
      <c r="A137" s="374"/>
      <c r="B137" s="417" t="s">
        <v>915</v>
      </c>
      <c r="C137" s="101"/>
      <c r="D137" s="55">
        <f t="shared" si="7"/>
        <v>19044382</v>
      </c>
      <c r="E137" s="36" t="s">
        <v>59</v>
      </c>
      <c r="F137" s="67"/>
      <c r="G137" s="64"/>
      <c r="H137" s="64"/>
      <c r="I137" s="64"/>
      <c r="J137" s="64"/>
      <c r="K137" s="64">
        <f t="shared" si="6"/>
        <v>0</v>
      </c>
      <c r="L137" s="2">
        <f t="shared" si="8"/>
        <v>0</v>
      </c>
      <c r="M137" s="2"/>
      <c r="N137" s="2"/>
      <c r="O137" s="2"/>
      <c r="P137" s="2"/>
      <c r="Q137" s="2"/>
      <c r="R137" s="3"/>
      <c r="S137" s="3"/>
      <c r="T137" s="2"/>
      <c r="U137" s="2"/>
      <c r="V137" s="4"/>
      <c r="W137" s="4"/>
    </row>
    <row r="138" spans="1:23" s="5" customFormat="1" ht="15" customHeight="1">
      <c r="A138" s="375"/>
      <c r="B138" s="417" t="s">
        <v>916</v>
      </c>
      <c r="C138" s="101"/>
      <c r="D138" s="55">
        <f t="shared" si="7"/>
        <v>19044382</v>
      </c>
      <c r="E138" s="36" t="s">
        <v>59</v>
      </c>
      <c r="F138" s="67"/>
      <c r="G138" s="64"/>
      <c r="H138" s="64"/>
      <c r="I138" s="64"/>
      <c r="J138" s="64"/>
      <c r="K138" s="64">
        <f t="shared" si="6"/>
        <v>0</v>
      </c>
      <c r="L138" s="2">
        <f t="shared" si="8"/>
        <v>0</v>
      </c>
      <c r="M138" s="2"/>
      <c r="N138" s="2"/>
      <c r="O138" s="2"/>
      <c r="P138" s="2"/>
      <c r="Q138" s="2"/>
      <c r="R138" s="3"/>
      <c r="S138" s="3"/>
      <c r="T138" s="2"/>
      <c r="U138" s="2"/>
      <c r="V138" s="4"/>
      <c r="W138" s="4"/>
    </row>
    <row r="139" spans="1:23" s="5" customFormat="1" ht="15" customHeight="1">
      <c r="B139" s="417" t="s">
        <v>917</v>
      </c>
      <c r="C139" s="101"/>
      <c r="D139" s="55">
        <f t="shared" si="7"/>
        <v>19044382</v>
      </c>
      <c r="E139" s="36" t="s">
        <v>59</v>
      </c>
      <c r="F139" s="67"/>
      <c r="G139" s="64"/>
      <c r="H139" s="64"/>
      <c r="I139" s="64"/>
      <c r="J139" s="64"/>
      <c r="K139" s="64">
        <f t="shared" si="6"/>
        <v>0</v>
      </c>
      <c r="L139" s="2">
        <f t="shared" si="8"/>
        <v>0</v>
      </c>
      <c r="M139" s="2"/>
      <c r="N139" s="2"/>
      <c r="O139" s="2"/>
      <c r="P139" s="2"/>
      <c r="Q139" s="2"/>
      <c r="R139" s="3"/>
      <c r="S139" s="3"/>
      <c r="T139" s="2"/>
      <c r="U139" s="2"/>
      <c r="V139" s="4"/>
      <c r="W139" s="4"/>
    </row>
    <row r="140" spans="1:23" s="5" customFormat="1" ht="15" customHeight="1">
      <c r="A140" s="374"/>
      <c r="B140" s="417" t="s">
        <v>918</v>
      </c>
      <c r="C140" s="101"/>
      <c r="D140" s="55">
        <f t="shared" si="7"/>
        <v>19044382</v>
      </c>
      <c r="E140" s="36" t="s">
        <v>59</v>
      </c>
      <c r="F140" s="67"/>
      <c r="G140" s="64"/>
      <c r="H140" s="64"/>
      <c r="I140" s="64"/>
      <c r="J140" s="64"/>
      <c r="K140" s="64">
        <f t="shared" si="6"/>
        <v>0</v>
      </c>
      <c r="L140" s="2">
        <f t="shared" si="8"/>
        <v>0</v>
      </c>
      <c r="M140" s="2"/>
      <c r="N140" s="2"/>
      <c r="O140" s="2"/>
      <c r="P140" s="2"/>
      <c r="Q140" s="2"/>
      <c r="R140" s="3"/>
      <c r="S140" s="3"/>
      <c r="T140" s="2"/>
      <c r="U140" s="2"/>
      <c r="V140" s="4"/>
      <c r="W140" s="4"/>
    </row>
    <row r="141" spans="1:23" s="5" customFormat="1" ht="15" customHeight="1">
      <c r="A141" s="374"/>
      <c r="B141" s="417" t="s">
        <v>919</v>
      </c>
      <c r="C141" s="101"/>
      <c r="D141" s="55">
        <f t="shared" si="7"/>
        <v>19044382</v>
      </c>
      <c r="E141" s="36" t="s">
        <v>59</v>
      </c>
      <c r="F141" s="67"/>
      <c r="G141" s="64"/>
      <c r="H141" s="64"/>
      <c r="I141" s="64"/>
      <c r="J141" s="64"/>
      <c r="K141" s="64">
        <f t="shared" si="6"/>
        <v>0</v>
      </c>
      <c r="L141" s="2">
        <f t="shared" si="8"/>
        <v>0</v>
      </c>
      <c r="M141" s="2"/>
      <c r="N141" s="2"/>
      <c r="O141" s="2"/>
      <c r="P141" s="2"/>
      <c r="Q141" s="2"/>
      <c r="R141" s="3"/>
      <c r="S141" s="3"/>
      <c r="T141" s="2"/>
      <c r="U141" s="2"/>
      <c r="V141" s="4"/>
      <c r="W141" s="4"/>
    </row>
    <row r="142" spans="1:23" s="5" customFormat="1" ht="15" customHeight="1">
      <c r="A142" s="374"/>
      <c r="B142" s="417" t="s">
        <v>920</v>
      </c>
      <c r="C142" s="101"/>
      <c r="D142" s="55">
        <f t="shared" si="7"/>
        <v>19044382</v>
      </c>
      <c r="E142" s="36" t="s">
        <v>59</v>
      </c>
      <c r="F142" s="67"/>
      <c r="G142" s="64"/>
      <c r="H142" s="64"/>
      <c r="I142" s="64"/>
      <c r="J142" s="64"/>
      <c r="K142" s="64">
        <f t="shared" si="6"/>
        <v>0</v>
      </c>
      <c r="L142" s="2">
        <f t="shared" si="8"/>
        <v>0</v>
      </c>
      <c r="M142" s="2"/>
      <c r="N142" s="2"/>
      <c r="O142" s="2"/>
      <c r="P142" s="2"/>
      <c r="Q142" s="2"/>
      <c r="R142" s="3"/>
      <c r="S142" s="3"/>
      <c r="T142" s="2"/>
      <c r="U142" s="2"/>
      <c r="V142" s="4"/>
      <c r="W142" s="4"/>
    </row>
    <row r="143" spans="1:23" s="5" customFormat="1" ht="15" customHeight="1">
      <c r="A143" s="375"/>
      <c r="B143" s="417" t="s">
        <v>921</v>
      </c>
      <c r="C143" s="101"/>
      <c r="D143" s="55">
        <f t="shared" si="7"/>
        <v>19044382</v>
      </c>
      <c r="E143" s="36" t="s">
        <v>59</v>
      </c>
      <c r="F143" s="67"/>
      <c r="G143" s="64"/>
      <c r="H143" s="64"/>
      <c r="I143" s="64"/>
      <c r="J143" s="64"/>
      <c r="K143" s="64">
        <f t="shared" si="6"/>
        <v>0</v>
      </c>
      <c r="L143" s="2">
        <f t="shared" si="8"/>
        <v>0</v>
      </c>
      <c r="M143" s="2"/>
      <c r="N143" s="2"/>
      <c r="O143" s="2"/>
      <c r="P143" s="2"/>
      <c r="Q143" s="2"/>
      <c r="R143" s="3"/>
      <c r="S143" s="3"/>
      <c r="T143" s="2"/>
      <c r="U143" s="2"/>
      <c r="V143" s="4"/>
      <c r="W143" s="4"/>
    </row>
    <row r="144" spans="1:23" s="5" customFormat="1" ht="15" customHeight="1">
      <c r="B144" s="417" t="s">
        <v>922</v>
      </c>
      <c r="C144" s="101"/>
      <c r="D144" s="55">
        <f t="shared" si="7"/>
        <v>19044382</v>
      </c>
      <c r="E144" s="36" t="s">
        <v>59</v>
      </c>
      <c r="F144" s="67"/>
      <c r="G144" s="64"/>
      <c r="H144" s="64"/>
      <c r="I144" s="64"/>
      <c r="J144" s="64"/>
      <c r="K144" s="64">
        <f t="shared" si="6"/>
        <v>0</v>
      </c>
      <c r="L144" s="2">
        <f t="shared" si="8"/>
        <v>0</v>
      </c>
      <c r="M144" s="2"/>
      <c r="N144" s="2"/>
      <c r="O144" s="2"/>
      <c r="P144" s="2"/>
      <c r="Q144" s="2"/>
      <c r="R144" s="3"/>
      <c r="S144" s="3"/>
      <c r="T144" s="2"/>
      <c r="U144" s="2"/>
      <c r="V144" s="4"/>
      <c r="W144" s="4"/>
    </row>
    <row r="145" spans="1:23" s="5" customFormat="1" ht="15" customHeight="1">
      <c r="A145" s="374"/>
      <c r="B145" s="417" t="s">
        <v>923</v>
      </c>
      <c r="C145" s="101"/>
      <c r="D145" s="55">
        <f t="shared" si="7"/>
        <v>19044382</v>
      </c>
      <c r="E145" s="36" t="s">
        <v>59</v>
      </c>
      <c r="F145" s="67"/>
      <c r="G145" s="64"/>
      <c r="H145" s="64"/>
      <c r="I145" s="64"/>
      <c r="J145" s="64"/>
      <c r="K145" s="64">
        <f t="shared" si="6"/>
        <v>0</v>
      </c>
      <c r="L145" s="2">
        <f t="shared" si="8"/>
        <v>0</v>
      </c>
      <c r="M145" s="2"/>
      <c r="N145" s="2"/>
      <c r="O145" s="2"/>
      <c r="P145" s="2"/>
      <c r="Q145" s="2"/>
      <c r="R145" s="3"/>
      <c r="S145" s="3"/>
      <c r="T145" s="2"/>
      <c r="U145" s="2"/>
      <c r="V145" s="4"/>
      <c r="W145" s="4"/>
    </row>
    <row r="146" spans="1:23" s="5" customFormat="1" ht="15" customHeight="1">
      <c r="A146" s="375"/>
      <c r="B146" s="78" t="s">
        <v>924</v>
      </c>
      <c r="C146" s="101"/>
      <c r="D146" s="55">
        <f t="shared" si="7"/>
        <v>19044382</v>
      </c>
      <c r="E146" s="36" t="s">
        <v>59</v>
      </c>
      <c r="F146" s="67"/>
      <c r="G146" s="64"/>
      <c r="H146" s="64"/>
      <c r="I146" s="64"/>
      <c r="J146" s="64"/>
      <c r="K146" s="64">
        <f t="shared" si="6"/>
        <v>0</v>
      </c>
      <c r="L146" s="2">
        <f t="shared" si="8"/>
        <v>0</v>
      </c>
      <c r="M146" s="2"/>
      <c r="N146" s="2"/>
      <c r="O146" s="2"/>
      <c r="P146" s="2"/>
      <c r="Q146" s="2"/>
      <c r="R146" s="3"/>
      <c r="S146" s="3"/>
      <c r="T146" s="2"/>
      <c r="U146" s="2"/>
      <c r="V146" s="4"/>
      <c r="W146" s="4"/>
    </row>
    <row r="147" spans="1:23" s="5" customFormat="1" ht="15" customHeight="1">
      <c r="A147" s="374"/>
      <c r="B147" s="78" t="s">
        <v>925</v>
      </c>
      <c r="C147" s="101"/>
      <c r="D147" s="55">
        <f t="shared" si="7"/>
        <v>19044382</v>
      </c>
      <c r="E147" s="36" t="s">
        <v>59</v>
      </c>
      <c r="F147" s="67"/>
      <c r="G147" s="64"/>
      <c r="H147" s="64"/>
      <c r="I147" s="64"/>
      <c r="J147" s="64"/>
      <c r="K147" s="64">
        <f t="shared" si="6"/>
        <v>0</v>
      </c>
      <c r="L147" s="2">
        <f t="shared" si="8"/>
        <v>0</v>
      </c>
      <c r="M147" s="2"/>
      <c r="N147" s="2"/>
      <c r="O147" s="2"/>
      <c r="P147" s="2"/>
      <c r="Q147" s="2"/>
      <c r="R147" s="3"/>
      <c r="S147" s="3"/>
      <c r="T147" s="2"/>
      <c r="U147" s="2"/>
      <c r="V147" s="4"/>
      <c r="W147" s="4"/>
    </row>
    <row r="148" spans="1:23" s="5" customFormat="1" ht="15" customHeight="1">
      <c r="B148" s="78" t="s">
        <v>926</v>
      </c>
      <c r="C148" s="101"/>
      <c r="D148" s="55">
        <f t="shared" si="7"/>
        <v>19044382</v>
      </c>
      <c r="E148" s="36" t="s">
        <v>59</v>
      </c>
      <c r="F148" s="67"/>
      <c r="G148" s="64"/>
      <c r="H148" s="64"/>
      <c r="I148" s="64"/>
      <c r="J148" s="64"/>
      <c r="K148" s="64">
        <f t="shared" si="6"/>
        <v>0</v>
      </c>
      <c r="L148" s="2">
        <f t="shared" si="8"/>
        <v>0</v>
      </c>
      <c r="M148" s="2"/>
      <c r="N148" s="2"/>
      <c r="O148" s="2"/>
      <c r="P148" s="2"/>
      <c r="Q148" s="2"/>
      <c r="R148" s="3"/>
      <c r="S148" s="3"/>
      <c r="T148" s="2"/>
      <c r="U148" s="2"/>
      <c r="V148" s="4"/>
      <c r="W148" s="4"/>
    </row>
    <row r="149" spans="1:23" s="5" customFormat="1" ht="15" customHeight="1">
      <c r="A149" s="374"/>
      <c r="B149" s="78" t="s">
        <v>927</v>
      </c>
      <c r="C149" s="101"/>
      <c r="D149" s="55">
        <f t="shared" si="7"/>
        <v>19044382</v>
      </c>
      <c r="E149" s="36" t="s">
        <v>61</v>
      </c>
      <c r="F149" s="67"/>
      <c r="G149" s="64"/>
      <c r="H149" s="64"/>
      <c r="I149" s="64"/>
      <c r="J149" s="64"/>
      <c r="K149" s="64">
        <f t="shared" si="6"/>
        <v>0</v>
      </c>
      <c r="L149" s="2">
        <f t="shared" si="8"/>
        <v>0</v>
      </c>
      <c r="M149" s="2"/>
      <c r="N149" s="2"/>
      <c r="O149" s="2"/>
      <c r="P149" s="2"/>
      <c r="Q149" s="2"/>
      <c r="R149" s="3"/>
      <c r="S149" s="3"/>
      <c r="T149" s="2"/>
      <c r="U149" s="2"/>
      <c r="V149" s="4"/>
      <c r="W149" s="4"/>
    </row>
    <row r="150" spans="1:23" s="5" customFormat="1" ht="15" customHeight="1">
      <c r="A150" s="99"/>
      <c r="B150" s="78" t="s">
        <v>928</v>
      </c>
      <c r="C150" s="101">
        <v>-94600</v>
      </c>
      <c r="D150" s="55">
        <f t="shared" si="7"/>
        <v>18949782</v>
      </c>
      <c r="E150" s="36" t="s">
        <v>801</v>
      </c>
      <c r="F150" s="67"/>
      <c r="G150" s="64"/>
      <c r="H150" s="64"/>
      <c r="I150" s="64"/>
      <c r="J150" s="64"/>
      <c r="K150" s="64">
        <f t="shared" si="6"/>
        <v>-94600</v>
      </c>
      <c r="L150" s="2">
        <f t="shared" si="8"/>
        <v>0</v>
      </c>
      <c r="M150" s="2"/>
      <c r="N150" s="2"/>
      <c r="O150" s="2"/>
      <c r="P150" s="2"/>
      <c r="Q150" s="2"/>
      <c r="R150" s="3"/>
      <c r="S150" s="3"/>
      <c r="T150" s="2"/>
      <c r="U150" s="2"/>
      <c r="V150" s="4"/>
      <c r="W150" s="4"/>
    </row>
    <row r="151" spans="1:23" s="5" customFormat="1" ht="15" customHeight="1">
      <c r="B151" s="78" t="s">
        <v>929</v>
      </c>
      <c r="C151" s="101"/>
      <c r="D151" s="55">
        <f t="shared" si="7"/>
        <v>18949782</v>
      </c>
      <c r="E151" s="36" t="s">
        <v>59</v>
      </c>
      <c r="F151" s="101"/>
      <c r="G151" s="64"/>
      <c r="H151" s="64"/>
      <c r="I151" s="64"/>
      <c r="J151" s="64"/>
      <c r="K151" s="64">
        <f t="shared" si="6"/>
        <v>0</v>
      </c>
      <c r="L151" s="2">
        <f t="shared" si="8"/>
        <v>0</v>
      </c>
      <c r="M151" s="2"/>
      <c r="N151" s="2"/>
      <c r="O151" s="2"/>
      <c r="P151" s="2"/>
      <c r="Q151" s="2"/>
      <c r="R151" s="3"/>
      <c r="S151" s="3"/>
      <c r="T151" s="2"/>
      <c r="U151" s="2"/>
      <c r="V151" s="4"/>
      <c r="W151" s="4"/>
    </row>
    <row r="152" spans="1:23" s="5" customFormat="1" ht="15" customHeight="1">
      <c r="A152" s="375">
        <v>45393</v>
      </c>
      <c r="B152" s="78" t="s">
        <v>800</v>
      </c>
      <c r="C152" s="101">
        <v>-11000</v>
      </c>
      <c r="D152" s="55">
        <f t="shared" si="7"/>
        <v>18938782</v>
      </c>
      <c r="E152" s="36" t="s">
        <v>801</v>
      </c>
      <c r="F152" s="67"/>
      <c r="G152" s="64"/>
      <c r="H152" s="64"/>
      <c r="I152" s="64"/>
      <c r="J152" s="64"/>
      <c r="K152" s="64">
        <f t="shared" si="6"/>
        <v>-11000</v>
      </c>
      <c r="L152" s="2">
        <f t="shared" si="8"/>
        <v>0</v>
      </c>
      <c r="M152" s="2"/>
      <c r="N152" s="2"/>
      <c r="O152" s="2"/>
      <c r="P152" s="2"/>
      <c r="Q152" s="2"/>
      <c r="R152" s="3"/>
      <c r="S152" s="3"/>
      <c r="T152" s="2"/>
      <c r="U152" s="2"/>
      <c r="V152" s="4"/>
      <c r="W152" s="4"/>
    </row>
    <row r="153" spans="1:23" s="5" customFormat="1" ht="15" customHeight="1">
      <c r="B153" s="78" t="s">
        <v>930</v>
      </c>
      <c r="C153" s="101"/>
      <c r="D153" s="55">
        <f t="shared" si="7"/>
        <v>18938782</v>
      </c>
      <c r="E153" s="36" t="s">
        <v>61</v>
      </c>
      <c r="F153" s="67"/>
      <c r="G153" s="64"/>
      <c r="H153" s="64"/>
      <c r="I153" s="64"/>
      <c r="J153" s="64"/>
      <c r="K153" s="64">
        <f t="shared" si="6"/>
        <v>0</v>
      </c>
      <c r="L153" s="2">
        <f t="shared" si="8"/>
        <v>0</v>
      </c>
      <c r="M153" s="2"/>
      <c r="N153" s="2"/>
      <c r="O153" s="2"/>
      <c r="P153" s="2"/>
      <c r="Q153" s="2"/>
      <c r="R153" s="3"/>
      <c r="S153" s="3"/>
      <c r="T153" s="2"/>
      <c r="U153" s="2"/>
      <c r="V153" s="4"/>
      <c r="W153" s="4"/>
    </row>
    <row r="154" spans="1:23" s="5" customFormat="1" ht="15" customHeight="1">
      <c r="A154" s="374"/>
      <c r="B154" s="78" t="s">
        <v>931</v>
      </c>
      <c r="C154" s="101"/>
      <c r="D154" s="55">
        <f t="shared" si="7"/>
        <v>18938782</v>
      </c>
      <c r="E154" s="36" t="s">
        <v>59</v>
      </c>
      <c r="F154" s="67"/>
      <c r="G154" s="64"/>
      <c r="H154" s="64"/>
      <c r="I154" s="64"/>
      <c r="J154" s="64"/>
      <c r="K154" s="64">
        <f t="shared" si="6"/>
        <v>0</v>
      </c>
      <c r="L154" s="2">
        <f t="shared" si="8"/>
        <v>0</v>
      </c>
      <c r="M154" s="2"/>
      <c r="N154" s="2"/>
      <c r="O154" s="2"/>
      <c r="P154" s="2"/>
      <c r="Q154" s="2"/>
      <c r="R154" s="3"/>
      <c r="S154" s="3"/>
      <c r="T154" s="2"/>
      <c r="U154" s="2"/>
      <c r="V154" s="4"/>
      <c r="W154" s="4"/>
    </row>
    <row r="155" spans="1:23" s="5" customFormat="1" ht="15" customHeight="1">
      <c r="A155" s="375"/>
      <c r="B155" s="78" t="s">
        <v>932</v>
      </c>
      <c r="C155" s="101"/>
      <c r="D155" s="55">
        <f t="shared" si="7"/>
        <v>18938782</v>
      </c>
      <c r="E155" s="36" t="s">
        <v>59</v>
      </c>
      <c r="F155" s="67"/>
      <c r="G155" s="64"/>
      <c r="H155" s="64"/>
      <c r="I155" s="64"/>
      <c r="J155" s="64"/>
      <c r="K155" s="64">
        <f t="shared" si="6"/>
        <v>0</v>
      </c>
      <c r="L155" s="2">
        <f t="shared" si="8"/>
        <v>0</v>
      </c>
      <c r="M155" s="2"/>
      <c r="N155" s="2"/>
      <c r="O155" s="2"/>
      <c r="P155" s="2"/>
      <c r="Q155" s="2"/>
      <c r="R155" s="3"/>
      <c r="S155" s="3"/>
      <c r="T155" s="2"/>
      <c r="U155" s="2"/>
      <c r="V155" s="4"/>
      <c r="W155" s="4"/>
    </row>
    <row r="156" spans="1:23" s="5" customFormat="1" ht="15" customHeight="1">
      <c r="B156" s="78" t="s">
        <v>933</v>
      </c>
      <c r="C156" s="101"/>
      <c r="D156" s="55">
        <f t="shared" si="7"/>
        <v>18938782</v>
      </c>
      <c r="E156" s="36" t="s">
        <v>59</v>
      </c>
      <c r="F156" s="67"/>
      <c r="G156" s="64"/>
      <c r="H156" s="64"/>
      <c r="I156" s="64"/>
      <c r="J156" s="64"/>
      <c r="K156" s="64">
        <f t="shared" si="6"/>
        <v>0</v>
      </c>
      <c r="L156" s="2">
        <f t="shared" si="8"/>
        <v>0</v>
      </c>
      <c r="M156" s="2"/>
      <c r="N156" s="2"/>
      <c r="O156" s="2"/>
      <c r="P156" s="2"/>
      <c r="Q156" s="2"/>
      <c r="R156" s="3"/>
      <c r="S156" s="3"/>
      <c r="T156" s="2"/>
      <c r="U156" s="2"/>
      <c r="V156" s="4"/>
      <c r="W156" s="4"/>
    </row>
    <row r="157" spans="1:23" s="5" customFormat="1" ht="15" customHeight="1">
      <c r="A157" s="375"/>
      <c r="B157" s="78" t="s">
        <v>934</v>
      </c>
      <c r="C157" s="101"/>
      <c r="D157" s="55">
        <f t="shared" si="7"/>
        <v>18938782</v>
      </c>
      <c r="E157" s="36" t="s">
        <v>59</v>
      </c>
      <c r="F157" s="67"/>
      <c r="G157" s="64"/>
      <c r="H157" s="64"/>
      <c r="I157" s="64"/>
      <c r="J157" s="64"/>
      <c r="K157" s="64">
        <f t="shared" si="6"/>
        <v>0</v>
      </c>
      <c r="L157" s="2">
        <f t="shared" si="8"/>
        <v>0</v>
      </c>
      <c r="M157" s="2"/>
      <c r="N157" s="2"/>
      <c r="O157" s="2"/>
      <c r="P157" s="2"/>
      <c r="Q157" s="2"/>
      <c r="R157" s="3"/>
      <c r="S157" s="3"/>
      <c r="T157" s="2"/>
      <c r="U157" s="2"/>
      <c r="V157" s="4"/>
      <c r="W157" s="4"/>
    </row>
    <row r="158" spans="1:23" s="5" customFormat="1" ht="15" customHeight="1">
      <c r="B158" s="78" t="s">
        <v>935</v>
      </c>
      <c r="C158" s="101"/>
      <c r="D158" s="55">
        <f t="shared" si="7"/>
        <v>18938782</v>
      </c>
      <c r="E158" s="36" t="s">
        <v>59</v>
      </c>
      <c r="F158" s="67"/>
      <c r="G158" s="64"/>
      <c r="H158" s="64"/>
      <c r="I158" s="64"/>
      <c r="J158" s="64"/>
      <c r="K158" s="64">
        <f t="shared" si="6"/>
        <v>0</v>
      </c>
      <c r="L158" s="2">
        <f t="shared" si="8"/>
        <v>0</v>
      </c>
      <c r="M158" s="2"/>
      <c r="N158" s="2"/>
      <c r="O158" s="2"/>
      <c r="P158" s="2"/>
      <c r="Q158" s="2"/>
      <c r="R158" s="3"/>
      <c r="S158" s="3"/>
      <c r="T158" s="2"/>
      <c r="U158" s="2"/>
      <c r="V158" s="4"/>
      <c r="W158" s="4"/>
    </row>
    <row r="159" spans="1:23" s="5" customFormat="1" ht="15" customHeight="1">
      <c r="A159" s="374"/>
      <c r="B159" s="78" t="s">
        <v>936</v>
      </c>
      <c r="C159" s="101">
        <v>-100000</v>
      </c>
      <c r="D159" s="55">
        <f t="shared" si="7"/>
        <v>18838782</v>
      </c>
      <c r="E159" s="36" t="s">
        <v>801</v>
      </c>
      <c r="F159" s="67"/>
      <c r="G159" s="64"/>
      <c r="H159" s="64"/>
      <c r="I159" s="64"/>
      <c r="J159" s="64"/>
      <c r="K159" s="64">
        <f t="shared" si="6"/>
        <v>-100000</v>
      </c>
      <c r="L159" s="2">
        <f t="shared" si="8"/>
        <v>0</v>
      </c>
      <c r="M159" s="2"/>
      <c r="N159" s="2"/>
      <c r="O159" s="2"/>
      <c r="P159" s="2"/>
      <c r="Q159" s="2"/>
      <c r="R159" s="3"/>
      <c r="S159" s="3"/>
      <c r="T159" s="2"/>
      <c r="U159" s="2"/>
      <c r="V159" s="4"/>
      <c r="W159" s="4"/>
    </row>
    <row r="160" spans="1:23" s="5" customFormat="1" ht="15" customHeight="1">
      <c r="A160" s="374"/>
      <c r="B160" s="78" t="s">
        <v>937</v>
      </c>
      <c r="C160" s="101"/>
      <c r="D160" s="55">
        <f t="shared" si="7"/>
        <v>18838782</v>
      </c>
      <c r="E160" s="36" t="s">
        <v>59</v>
      </c>
      <c r="F160" s="67"/>
      <c r="G160" s="64"/>
      <c r="H160" s="64"/>
      <c r="I160" s="64"/>
      <c r="J160" s="64"/>
      <c r="K160" s="64">
        <f t="shared" si="6"/>
        <v>0</v>
      </c>
      <c r="L160" s="2">
        <f t="shared" si="8"/>
        <v>0</v>
      </c>
      <c r="M160" s="2"/>
      <c r="N160" s="2"/>
      <c r="O160" s="2"/>
      <c r="P160" s="2"/>
      <c r="Q160" s="2"/>
      <c r="R160" s="3"/>
      <c r="S160" s="3"/>
      <c r="T160" s="2"/>
      <c r="U160" s="2"/>
      <c r="V160" s="4"/>
      <c r="W160" s="4"/>
    </row>
    <row r="161" spans="1:23" s="5" customFormat="1" ht="15" customHeight="1">
      <c r="A161" s="374"/>
      <c r="B161" s="78" t="s">
        <v>938</v>
      </c>
      <c r="C161" s="101"/>
      <c r="D161" s="55">
        <f t="shared" si="7"/>
        <v>18838782</v>
      </c>
      <c r="E161" s="36" t="s">
        <v>59</v>
      </c>
      <c r="F161" s="67"/>
      <c r="G161" s="64"/>
      <c r="H161" s="64"/>
      <c r="I161" s="64"/>
      <c r="J161" s="64"/>
      <c r="K161" s="64">
        <f t="shared" si="6"/>
        <v>0</v>
      </c>
      <c r="L161" s="2">
        <f t="shared" si="8"/>
        <v>0</v>
      </c>
      <c r="M161" s="2"/>
      <c r="N161" s="2"/>
      <c r="O161" s="2"/>
      <c r="P161" s="2"/>
      <c r="Q161" s="2"/>
      <c r="R161" s="3"/>
      <c r="S161" s="3"/>
      <c r="T161" s="2"/>
      <c r="U161" s="2"/>
      <c r="V161" s="4"/>
      <c r="W161" s="4"/>
    </row>
    <row r="162" spans="1:23" s="5" customFormat="1" ht="15" customHeight="1">
      <c r="A162" s="374"/>
      <c r="B162" s="78" t="s">
        <v>939</v>
      </c>
      <c r="C162" s="101"/>
      <c r="D162" s="55">
        <f t="shared" si="7"/>
        <v>18838782</v>
      </c>
      <c r="E162" s="36" t="s">
        <v>59</v>
      </c>
      <c r="F162" s="67"/>
      <c r="G162" s="64"/>
      <c r="H162" s="64"/>
      <c r="I162" s="64"/>
      <c r="J162" s="64"/>
      <c r="K162" s="64">
        <f t="shared" si="6"/>
        <v>0</v>
      </c>
      <c r="L162" s="2">
        <f t="shared" si="8"/>
        <v>0</v>
      </c>
      <c r="M162" s="2"/>
      <c r="N162" s="2"/>
      <c r="O162" s="2"/>
      <c r="P162" s="2"/>
      <c r="Q162" s="2"/>
      <c r="R162" s="3"/>
      <c r="S162" s="3"/>
      <c r="T162" s="2"/>
      <c r="U162" s="2"/>
      <c r="V162" s="4"/>
      <c r="W162" s="4"/>
    </row>
    <row r="163" spans="1:23" s="5" customFormat="1" ht="15" customHeight="1">
      <c r="A163" s="375"/>
      <c r="B163" s="78" t="s">
        <v>940</v>
      </c>
      <c r="C163" s="101"/>
      <c r="D163" s="55">
        <f t="shared" si="7"/>
        <v>18838782</v>
      </c>
      <c r="E163" s="36" t="s">
        <v>59</v>
      </c>
      <c r="F163" s="67"/>
      <c r="G163" s="64"/>
      <c r="H163" s="64"/>
      <c r="I163" s="64"/>
      <c r="J163" s="64"/>
      <c r="K163" s="64">
        <f t="shared" si="6"/>
        <v>0</v>
      </c>
      <c r="L163" s="2">
        <f t="shared" si="8"/>
        <v>0</v>
      </c>
      <c r="M163" s="2"/>
      <c r="N163" s="2"/>
      <c r="O163" s="2"/>
      <c r="P163" s="2"/>
      <c r="Q163" s="2"/>
      <c r="R163" s="3"/>
      <c r="S163" s="3"/>
      <c r="T163" s="2"/>
      <c r="U163" s="2"/>
      <c r="V163" s="4"/>
      <c r="W163" s="4"/>
    </row>
    <row r="164" spans="1:23" s="5" customFormat="1" ht="15" customHeight="1">
      <c r="B164" s="78" t="s">
        <v>941</v>
      </c>
      <c r="C164" s="101">
        <v>325000</v>
      </c>
      <c r="D164" s="55">
        <f t="shared" si="7"/>
        <v>19163782</v>
      </c>
      <c r="E164" s="36" t="s">
        <v>59</v>
      </c>
      <c r="F164" s="67"/>
      <c r="G164" s="101">
        <f>C164</f>
        <v>325000</v>
      </c>
      <c r="H164" s="64"/>
      <c r="I164" s="64"/>
      <c r="J164" s="64"/>
      <c r="K164" s="64"/>
      <c r="L164" s="2">
        <f t="shared" si="8"/>
        <v>0</v>
      </c>
      <c r="M164" s="2"/>
      <c r="N164" s="2"/>
      <c r="O164" s="2"/>
      <c r="P164" s="2"/>
      <c r="Q164" s="2"/>
      <c r="R164" s="3"/>
      <c r="S164" s="3"/>
      <c r="T164" s="2"/>
      <c r="U164" s="2"/>
      <c r="V164" s="4"/>
      <c r="W164" s="4"/>
    </row>
    <row r="165" spans="1:23" s="5" customFormat="1" ht="15" customHeight="1">
      <c r="A165" s="99"/>
      <c r="B165" s="78" t="s">
        <v>942</v>
      </c>
      <c r="C165" s="101"/>
      <c r="D165" s="55">
        <f t="shared" si="7"/>
        <v>19163782</v>
      </c>
      <c r="E165" s="36" t="s">
        <v>59</v>
      </c>
      <c r="F165" s="67"/>
      <c r="G165" s="64"/>
      <c r="H165" s="64"/>
      <c r="I165" s="64"/>
      <c r="J165" s="64"/>
      <c r="K165" s="64">
        <f t="shared" si="6"/>
        <v>0</v>
      </c>
      <c r="L165" s="2">
        <f t="shared" si="8"/>
        <v>0</v>
      </c>
      <c r="M165" s="2"/>
      <c r="N165" s="2"/>
      <c r="O165" s="2"/>
      <c r="P165" s="2"/>
      <c r="Q165" s="2"/>
      <c r="R165" s="3"/>
      <c r="S165" s="3"/>
      <c r="T165" s="2"/>
      <c r="U165" s="2"/>
      <c r="V165" s="4"/>
      <c r="W165" s="4"/>
    </row>
    <row r="166" spans="1:23" s="5" customFormat="1" ht="15" customHeight="1">
      <c r="B166" s="78" t="s">
        <v>943</v>
      </c>
      <c r="C166" s="101"/>
      <c r="D166" s="55">
        <f t="shared" si="7"/>
        <v>19163782</v>
      </c>
      <c r="E166" s="36" t="s">
        <v>59</v>
      </c>
      <c r="F166" s="67"/>
      <c r="G166" s="64"/>
      <c r="H166" s="64"/>
      <c r="I166" s="64"/>
      <c r="J166" s="64"/>
      <c r="K166" s="64">
        <f t="shared" si="6"/>
        <v>0</v>
      </c>
      <c r="L166" s="2">
        <f t="shared" si="8"/>
        <v>0</v>
      </c>
      <c r="M166" s="2"/>
      <c r="N166" s="2"/>
      <c r="O166" s="2"/>
      <c r="P166" s="2"/>
      <c r="Q166" s="2"/>
      <c r="R166" s="3"/>
      <c r="S166" s="3"/>
      <c r="T166" s="2"/>
      <c r="U166" s="2"/>
      <c r="V166" s="4"/>
      <c r="W166" s="4"/>
    </row>
    <row r="167" spans="1:23" s="5" customFormat="1" ht="15" customHeight="1">
      <c r="A167" s="375"/>
      <c r="B167" s="78" t="s">
        <v>944</v>
      </c>
      <c r="C167" s="101">
        <v>680000</v>
      </c>
      <c r="D167" s="55">
        <f t="shared" si="7"/>
        <v>19843782</v>
      </c>
      <c r="E167" s="36" t="s">
        <v>59</v>
      </c>
      <c r="F167" s="67"/>
      <c r="G167" s="64">
        <f>C167</f>
        <v>680000</v>
      </c>
      <c r="H167" s="64"/>
      <c r="I167" s="64"/>
      <c r="J167" s="64"/>
      <c r="K167" s="64"/>
      <c r="L167" s="2">
        <f t="shared" si="8"/>
        <v>0</v>
      </c>
      <c r="M167" s="2"/>
      <c r="N167" s="2"/>
      <c r="O167" s="2"/>
      <c r="P167" s="2"/>
      <c r="Q167" s="2"/>
      <c r="R167" s="3"/>
      <c r="S167" s="3"/>
      <c r="T167" s="2"/>
      <c r="U167" s="2"/>
      <c r="V167" s="4"/>
      <c r="W167" s="4"/>
    </row>
    <row r="168" spans="1:23" s="5" customFormat="1" ht="15" customHeight="1">
      <c r="A168" s="6"/>
      <c r="B168" s="78" t="s">
        <v>945</v>
      </c>
      <c r="C168" s="101"/>
      <c r="D168" s="55">
        <f t="shared" si="7"/>
        <v>19843782</v>
      </c>
      <c r="E168" s="36" t="s">
        <v>59</v>
      </c>
      <c r="F168" s="67"/>
      <c r="G168" s="64"/>
      <c r="H168" s="64"/>
      <c r="I168" s="64"/>
      <c r="J168" s="64"/>
      <c r="K168" s="64">
        <f t="shared" si="6"/>
        <v>0</v>
      </c>
      <c r="L168" s="2">
        <f t="shared" si="8"/>
        <v>0</v>
      </c>
      <c r="M168" s="2"/>
      <c r="N168" s="2"/>
      <c r="O168" s="2"/>
      <c r="P168" s="2"/>
      <c r="Q168" s="2"/>
      <c r="R168" s="3"/>
      <c r="S168" s="3"/>
      <c r="T168" s="2"/>
      <c r="U168" s="2"/>
      <c r="V168" s="4"/>
      <c r="W168" s="4"/>
    </row>
    <row r="169" spans="1:23" s="5" customFormat="1" ht="15" customHeight="1">
      <c r="A169" s="375"/>
      <c r="B169" s="78" t="s">
        <v>946</v>
      </c>
      <c r="C169" s="101">
        <v>380000</v>
      </c>
      <c r="D169" s="55">
        <f t="shared" si="7"/>
        <v>20223782</v>
      </c>
      <c r="E169" s="36" t="s">
        <v>59</v>
      </c>
      <c r="F169" s="67"/>
      <c r="G169" s="64">
        <f>C169</f>
        <v>380000</v>
      </c>
      <c r="H169" s="64"/>
      <c r="I169" s="64"/>
      <c r="J169" s="64"/>
      <c r="K169" s="64"/>
      <c r="L169" s="2">
        <f t="shared" si="8"/>
        <v>0</v>
      </c>
      <c r="M169" s="2"/>
      <c r="N169" s="2"/>
      <c r="O169" s="2"/>
      <c r="P169" s="2"/>
      <c r="Q169" s="2"/>
      <c r="R169" s="3"/>
      <c r="S169" s="3"/>
      <c r="T169" s="2"/>
      <c r="U169" s="2"/>
      <c r="V169" s="4"/>
      <c r="W169" s="4"/>
    </row>
    <row r="170" spans="1:23" s="5" customFormat="1" ht="15" customHeight="1">
      <c r="B170" s="78" t="s">
        <v>18</v>
      </c>
      <c r="C170" s="101">
        <v>40000</v>
      </c>
      <c r="D170" s="55">
        <f t="shared" si="7"/>
        <v>20263782</v>
      </c>
      <c r="E170" s="36" t="s">
        <v>1</v>
      </c>
      <c r="F170" s="67"/>
      <c r="G170" s="64"/>
      <c r="H170" s="64">
        <f>C170</f>
        <v>40000</v>
      </c>
      <c r="I170" s="64"/>
      <c r="J170" s="64"/>
      <c r="K170" s="64"/>
      <c r="L170" s="2">
        <f t="shared" si="8"/>
        <v>0</v>
      </c>
      <c r="M170" s="2"/>
      <c r="N170" s="2"/>
      <c r="O170" s="2"/>
      <c r="P170" s="2"/>
      <c r="Q170" s="2"/>
      <c r="R170" s="3"/>
      <c r="S170" s="3"/>
      <c r="T170" s="2"/>
      <c r="U170" s="2"/>
      <c r="V170" s="4"/>
      <c r="W170" s="4"/>
    </row>
    <row r="171" spans="1:23" s="5" customFormat="1" ht="15" customHeight="1">
      <c r="A171" s="375"/>
      <c r="B171" s="78" t="s">
        <v>947</v>
      </c>
      <c r="C171" s="101">
        <v>2850000</v>
      </c>
      <c r="D171" s="55">
        <f t="shared" si="7"/>
        <v>23113782</v>
      </c>
      <c r="E171" s="36" t="s">
        <v>61</v>
      </c>
      <c r="F171" s="67"/>
      <c r="G171" s="64"/>
      <c r="H171" s="64"/>
      <c r="I171" s="64">
        <f>C171</f>
        <v>2850000</v>
      </c>
      <c r="J171" s="64"/>
      <c r="K171" s="64"/>
      <c r="L171" s="2">
        <f t="shared" si="8"/>
        <v>0</v>
      </c>
      <c r="M171" s="2"/>
      <c r="N171" s="2"/>
      <c r="O171" s="2"/>
      <c r="P171" s="2"/>
      <c r="Q171" s="2"/>
      <c r="R171" s="3"/>
      <c r="S171" s="3"/>
      <c r="T171" s="2"/>
      <c r="U171" s="2"/>
      <c r="V171" s="4"/>
      <c r="W171" s="4"/>
    </row>
    <row r="172" spans="1:23" s="5" customFormat="1" ht="15" customHeight="1">
      <c r="A172" s="375"/>
      <c r="B172" s="78" t="s">
        <v>948</v>
      </c>
      <c r="C172" s="101"/>
      <c r="D172" s="55">
        <f t="shared" si="7"/>
        <v>23113782</v>
      </c>
      <c r="E172" s="36" t="s">
        <v>59</v>
      </c>
      <c r="F172" s="67"/>
      <c r="G172" s="64"/>
      <c r="H172" s="64"/>
      <c r="I172" s="64"/>
      <c r="J172" s="64"/>
      <c r="K172" s="64">
        <f t="shared" si="6"/>
        <v>0</v>
      </c>
      <c r="L172" s="2">
        <f t="shared" si="8"/>
        <v>0</v>
      </c>
      <c r="M172" s="2"/>
      <c r="N172" s="2"/>
      <c r="O172" s="2"/>
      <c r="P172" s="2"/>
      <c r="Q172" s="2"/>
      <c r="R172" s="3"/>
      <c r="S172" s="3"/>
      <c r="T172" s="2"/>
      <c r="U172" s="2"/>
      <c r="V172" s="4"/>
      <c r="W172" s="4"/>
    </row>
    <row r="173" spans="1:23" s="5" customFormat="1" ht="15" customHeight="1">
      <c r="A173" s="375"/>
      <c r="B173" s="78" t="s">
        <v>949</v>
      </c>
      <c r="C173" s="101"/>
      <c r="D173" s="55">
        <f t="shared" si="7"/>
        <v>23113782</v>
      </c>
      <c r="E173" s="36" t="s">
        <v>59</v>
      </c>
      <c r="F173" s="67"/>
      <c r="G173" s="64"/>
      <c r="H173" s="64"/>
      <c r="I173" s="64"/>
      <c r="J173" s="64"/>
      <c r="K173" s="64">
        <f t="shared" si="6"/>
        <v>0</v>
      </c>
      <c r="L173" s="2">
        <f t="shared" si="8"/>
        <v>0</v>
      </c>
      <c r="M173" s="2"/>
      <c r="N173" s="2"/>
      <c r="O173" s="2"/>
      <c r="P173" s="2"/>
      <c r="Q173" s="2"/>
      <c r="R173" s="3"/>
      <c r="S173" s="3"/>
      <c r="T173" s="2"/>
      <c r="U173" s="2"/>
      <c r="V173" s="4"/>
      <c r="W173" s="4"/>
    </row>
    <row r="174" spans="1:23" s="5" customFormat="1" ht="15" customHeight="1">
      <c r="B174" s="78" t="s">
        <v>950</v>
      </c>
      <c r="C174" s="101"/>
      <c r="D174" s="55">
        <f t="shared" si="7"/>
        <v>23113782</v>
      </c>
      <c r="E174" s="36" t="s">
        <v>59</v>
      </c>
      <c r="F174" s="67"/>
      <c r="G174" s="64"/>
      <c r="H174" s="64"/>
      <c r="I174" s="64"/>
      <c r="J174" s="64"/>
      <c r="K174" s="64">
        <f t="shared" si="6"/>
        <v>0</v>
      </c>
      <c r="L174" s="2">
        <f t="shared" si="8"/>
        <v>0</v>
      </c>
      <c r="M174" s="2"/>
      <c r="N174" s="2"/>
      <c r="O174" s="2"/>
      <c r="P174" s="2"/>
      <c r="Q174" s="2"/>
      <c r="R174" s="3"/>
      <c r="S174" s="3"/>
      <c r="T174" s="2"/>
      <c r="U174" s="2"/>
      <c r="V174" s="4"/>
      <c r="W174" s="4"/>
    </row>
    <row r="175" spans="1:23" s="5" customFormat="1" ht="15" customHeight="1">
      <c r="A175" s="374"/>
      <c r="B175" s="78" t="s">
        <v>951</v>
      </c>
      <c r="C175" s="101"/>
      <c r="D175" s="55">
        <f t="shared" si="7"/>
        <v>23113782</v>
      </c>
      <c r="E175" s="36" t="s">
        <v>59</v>
      </c>
      <c r="F175" s="67"/>
      <c r="G175" s="64"/>
      <c r="H175" s="64"/>
      <c r="I175" s="64"/>
      <c r="J175" s="64"/>
      <c r="K175" s="64">
        <f t="shared" si="6"/>
        <v>0</v>
      </c>
      <c r="L175" s="2">
        <f t="shared" si="8"/>
        <v>0</v>
      </c>
      <c r="M175" s="2"/>
      <c r="N175" s="2"/>
      <c r="O175" s="2"/>
      <c r="P175" s="2"/>
      <c r="Q175" s="2"/>
      <c r="R175" s="3"/>
      <c r="S175" s="3"/>
      <c r="T175" s="2"/>
      <c r="U175" s="2"/>
      <c r="V175" s="4"/>
      <c r="W175" s="4"/>
    </row>
    <row r="176" spans="1:23" s="5" customFormat="1" ht="15" customHeight="1">
      <c r="A176" s="375"/>
      <c r="B176" s="78" t="s">
        <v>952</v>
      </c>
      <c r="C176" s="101">
        <v>-200000</v>
      </c>
      <c r="D176" s="55">
        <f t="shared" si="7"/>
        <v>22913782</v>
      </c>
      <c r="E176" s="36" t="s">
        <v>801</v>
      </c>
      <c r="F176" s="67"/>
      <c r="G176" s="64"/>
      <c r="H176" s="64"/>
      <c r="I176" s="64"/>
      <c r="J176" s="64"/>
      <c r="K176" s="64">
        <f t="shared" si="6"/>
        <v>-200000</v>
      </c>
      <c r="L176" s="2">
        <f t="shared" si="8"/>
        <v>0</v>
      </c>
      <c r="M176" s="2"/>
      <c r="N176" s="2"/>
      <c r="O176" s="2"/>
      <c r="P176" s="2"/>
      <c r="Q176" s="2"/>
      <c r="R176" s="3"/>
      <c r="S176" s="3"/>
      <c r="T176" s="2"/>
      <c r="U176" s="2"/>
      <c r="V176" s="4"/>
      <c r="W176" s="4"/>
    </row>
    <row r="177" spans="1:23" s="5" customFormat="1" ht="15" customHeight="1">
      <c r="B177" s="78" t="s">
        <v>953</v>
      </c>
      <c r="C177" s="101">
        <v>280000</v>
      </c>
      <c r="D177" s="55">
        <f t="shared" si="7"/>
        <v>23193782</v>
      </c>
      <c r="E177" s="36" t="s">
        <v>59</v>
      </c>
      <c r="F177" s="67"/>
      <c r="G177" s="64">
        <f>C177</f>
        <v>280000</v>
      </c>
      <c r="H177" s="64"/>
      <c r="I177" s="64"/>
      <c r="J177" s="64"/>
      <c r="K177" s="64"/>
      <c r="L177" s="2">
        <f t="shared" si="8"/>
        <v>0</v>
      </c>
      <c r="M177" s="2"/>
      <c r="N177" s="2"/>
      <c r="O177" s="2"/>
      <c r="P177" s="2"/>
      <c r="Q177" s="2"/>
      <c r="R177" s="3"/>
      <c r="S177" s="3"/>
      <c r="T177" s="2"/>
      <c r="U177" s="2"/>
      <c r="V177" s="4"/>
      <c r="W177" s="4"/>
    </row>
    <row r="178" spans="1:23" s="5" customFormat="1" ht="15" customHeight="1">
      <c r="A178" s="374"/>
      <c r="B178" s="78" t="s">
        <v>954</v>
      </c>
      <c r="C178" s="101"/>
      <c r="D178" s="55">
        <f t="shared" si="7"/>
        <v>23193782</v>
      </c>
      <c r="E178" s="36" t="s">
        <v>59</v>
      </c>
      <c r="F178" s="67"/>
      <c r="G178" s="64"/>
      <c r="H178" s="64"/>
      <c r="I178" s="64"/>
      <c r="J178" s="64"/>
      <c r="K178" s="64">
        <f t="shared" si="6"/>
        <v>0</v>
      </c>
      <c r="L178" s="2">
        <f t="shared" si="8"/>
        <v>0</v>
      </c>
      <c r="M178" s="2"/>
      <c r="N178" s="2"/>
      <c r="O178" s="2"/>
      <c r="P178" s="2"/>
      <c r="Q178" s="2"/>
      <c r="R178" s="3"/>
      <c r="S178" s="3"/>
      <c r="T178" s="2"/>
      <c r="U178" s="2"/>
      <c r="V178" s="4"/>
      <c r="W178" s="4"/>
    </row>
    <row r="179" spans="1:23" s="5" customFormat="1" ht="15" customHeight="1">
      <c r="A179" s="375"/>
      <c r="B179" s="78" t="s">
        <v>955</v>
      </c>
      <c r="C179" s="101"/>
      <c r="D179" s="55">
        <f t="shared" si="7"/>
        <v>23193782</v>
      </c>
      <c r="E179" s="36" t="s">
        <v>59</v>
      </c>
      <c r="F179" s="67"/>
      <c r="G179" s="64"/>
      <c r="H179" s="64"/>
      <c r="I179" s="64"/>
      <c r="J179" s="64"/>
      <c r="K179" s="64">
        <f t="shared" si="6"/>
        <v>0</v>
      </c>
      <c r="L179" s="2">
        <f t="shared" si="8"/>
        <v>0</v>
      </c>
      <c r="M179" s="2"/>
      <c r="N179" s="2"/>
      <c r="O179" s="2"/>
      <c r="P179" s="2"/>
      <c r="Q179" s="2"/>
      <c r="R179" s="3"/>
      <c r="S179" s="3"/>
      <c r="T179" s="2"/>
      <c r="U179" s="2"/>
      <c r="V179" s="4"/>
      <c r="W179" s="4"/>
    </row>
    <row r="180" spans="1:23" s="5" customFormat="1" ht="15" customHeight="1">
      <c r="A180" s="6"/>
      <c r="B180" s="78" t="s">
        <v>956</v>
      </c>
      <c r="C180" s="101"/>
      <c r="D180" s="55">
        <f t="shared" si="7"/>
        <v>23193782</v>
      </c>
      <c r="E180" s="36" t="s">
        <v>59</v>
      </c>
      <c r="F180" s="67"/>
      <c r="G180" s="64"/>
      <c r="H180" s="64"/>
      <c r="I180" s="64"/>
      <c r="J180" s="64"/>
      <c r="K180" s="64">
        <f t="shared" si="6"/>
        <v>0</v>
      </c>
      <c r="L180" s="2">
        <f t="shared" si="8"/>
        <v>0</v>
      </c>
      <c r="M180" s="2"/>
      <c r="N180" s="2"/>
      <c r="O180" s="2"/>
      <c r="P180" s="2"/>
      <c r="Q180" s="2"/>
      <c r="R180" s="3"/>
      <c r="S180" s="3"/>
      <c r="T180" s="2"/>
      <c r="U180" s="2"/>
      <c r="V180" s="4"/>
      <c r="W180" s="4"/>
    </row>
    <row r="181" spans="1:23" s="5" customFormat="1" ht="15" customHeight="1">
      <c r="A181" s="375">
        <v>45394</v>
      </c>
      <c r="B181" s="78" t="s">
        <v>800</v>
      </c>
      <c r="C181" s="101">
        <v>-11000</v>
      </c>
      <c r="D181" s="55">
        <f t="shared" si="7"/>
        <v>23182782</v>
      </c>
      <c r="E181" s="36" t="s">
        <v>801</v>
      </c>
      <c r="F181" s="67"/>
      <c r="G181" s="64"/>
      <c r="H181" s="64"/>
      <c r="I181" s="64"/>
      <c r="J181" s="64"/>
      <c r="K181" s="64">
        <f t="shared" si="6"/>
        <v>-11000</v>
      </c>
      <c r="L181" s="2">
        <f t="shared" si="8"/>
        <v>0</v>
      </c>
      <c r="M181" s="2"/>
      <c r="N181" s="2"/>
      <c r="O181" s="2"/>
      <c r="P181" s="2"/>
      <c r="Q181" s="2"/>
      <c r="R181" s="3"/>
      <c r="S181" s="3"/>
      <c r="T181" s="2"/>
      <c r="U181" s="2"/>
      <c r="V181" s="4"/>
      <c r="W181" s="4"/>
    </row>
    <row r="182" spans="1:23" s="5" customFormat="1" ht="15" customHeight="1">
      <c r="B182" s="78" t="s">
        <v>957</v>
      </c>
      <c r="C182" s="101">
        <v>-106000</v>
      </c>
      <c r="D182" s="55">
        <f t="shared" si="7"/>
        <v>23076782</v>
      </c>
      <c r="E182" s="36" t="s">
        <v>801</v>
      </c>
      <c r="F182" s="67"/>
      <c r="G182" s="64"/>
      <c r="H182" s="64"/>
      <c r="I182" s="64"/>
      <c r="J182" s="64"/>
      <c r="K182" s="64">
        <f t="shared" si="6"/>
        <v>-106000</v>
      </c>
      <c r="L182" s="2">
        <f t="shared" si="8"/>
        <v>0</v>
      </c>
      <c r="M182" s="2"/>
      <c r="N182" s="2"/>
      <c r="O182" s="2"/>
      <c r="P182" s="2"/>
      <c r="Q182" s="2"/>
      <c r="R182" s="3"/>
      <c r="S182" s="3"/>
      <c r="T182" s="2"/>
      <c r="U182" s="2"/>
      <c r="V182" s="4"/>
      <c r="W182" s="4"/>
    </row>
    <row r="183" spans="1:23" s="5" customFormat="1" ht="15" customHeight="1">
      <c r="A183" s="375"/>
      <c r="B183" s="78" t="s">
        <v>958</v>
      </c>
      <c r="C183" s="101">
        <v>-42000</v>
      </c>
      <c r="D183" s="55">
        <f t="shared" si="7"/>
        <v>23034782</v>
      </c>
      <c r="E183" s="36" t="s">
        <v>801</v>
      </c>
      <c r="F183" s="67"/>
      <c r="G183" s="64"/>
      <c r="H183" s="64"/>
      <c r="I183" s="64"/>
      <c r="J183" s="64"/>
      <c r="K183" s="64">
        <f t="shared" ref="K183:K246" si="9">C183</f>
        <v>-42000</v>
      </c>
      <c r="L183" s="2">
        <f t="shared" si="8"/>
        <v>0</v>
      </c>
      <c r="M183" s="2"/>
      <c r="N183" s="2"/>
      <c r="O183" s="2"/>
      <c r="P183" s="2"/>
      <c r="Q183" s="2"/>
      <c r="R183" s="3"/>
      <c r="S183" s="3"/>
      <c r="T183" s="2"/>
      <c r="U183" s="2"/>
      <c r="V183" s="4"/>
      <c r="W183" s="4"/>
    </row>
    <row r="184" spans="1:23" s="5" customFormat="1" ht="15" customHeight="1">
      <c r="A184" s="6"/>
      <c r="B184" s="78" t="s">
        <v>959</v>
      </c>
      <c r="C184" s="101"/>
      <c r="D184" s="55">
        <f t="shared" si="7"/>
        <v>23034782</v>
      </c>
      <c r="E184" s="36" t="s">
        <v>59</v>
      </c>
      <c r="F184" s="67"/>
      <c r="G184" s="64"/>
      <c r="H184" s="64"/>
      <c r="I184" s="64"/>
      <c r="J184" s="64"/>
      <c r="K184" s="64">
        <f t="shared" si="9"/>
        <v>0</v>
      </c>
      <c r="L184" s="2">
        <f t="shared" si="8"/>
        <v>0</v>
      </c>
      <c r="M184" s="2"/>
      <c r="N184" s="2"/>
      <c r="O184" s="2"/>
      <c r="P184" s="2"/>
      <c r="Q184" s="2"/>
      <c r="R184" s="3"/>
      <c r="S184" s="3"/>
      <c r="T184" s="2"/>
      <c r="U184" s="2"/>
      <c r="V184" s="4"/>
      <c r="W184" s="4"/>
    </row>
    <row r="185" spans="1:23" s="5" customFormat="1" ht="15" customHeight="1">
      <c r="A185" s="374"/>
      <c r="B185" s="78" t="s">
        <v>957</v>
      </c>
      <c r="C185" s="101">
        <v>-2299000</v>
      </c>
      <c r="D185" s="55">
        <f t="shared" si="7"/>
        <v>20735782</v>
      </c>
      <c r="E185" s="36" t="s">
        <v>801</v>
      </c>
      <c r="F185" s="67"/>
      <c r="G185" s="64"/>
      <c r="H185" s="64"/>
      <c r="I185" s="64"/>
      <c r="J185" s="64"/>
      <c r="K185" s="64">
        <f t="shared" si="9"/>
        <v>-2299000</v>
      </c>
      <c r="L185" s="2">
        <f t="shared" si="8"/>
        <v>0</v>
      </c>
      <c r="M185" s="2"/>
      <c r="N185" s="2"/>
      <c r="O185" s="2"/>
      <c r="P185" s="2"/>
      <c r="Q185" s="2"/>
      <c r="R185" s="3"/>
      <c r="S185" s="3"/>
      <c r="T185" s="2"/>
      <c r="U185" s="2"/>
      <c r="V185" s="4"/>
      <c r="W185" s="4"/>
    </row>
    <row r="186" spans="1:23" s="5" customFormat="1" ht="15" customHeight="1">
      <c r="A186" s="374"/>
      <c r="B186" s="78" t="s">
        <v>885</v>
      </c>
      <c r="C186" s="101">
        <v>-150000</v>
      </c>
      <c r="D186" s="55">
        <f t="shared" si="7"/>
        <v>20585782</v>
      </c>
      <c r="E186" s="36" t="s">
        <v>801</v>
      </c>
      <c r="F186" s="67"/>
      <c r="G186" s="64"/>
      <c r="H186" s="64"/>
      <c r="I186" s="64"/>
      <c r="J186" s="64"/>
      <c r="K186" s="64">
        <f t="shared" si="9"/>
        <v>-150000</v>
      </c>
      <c r="L186" s="2">
        <f t="shared" si="8"/>
        <v>0</v>
      </c>
      <c r="M186" s="2"/>
      <c r="N186" s="2"/>
      <c r="O186" s="2"/>
      <c r="P186" s="2"/>
      <c r="Q186" s="2"/>
      <c r="R186" s="3"/>
      <c r="S186" s="3"/>
      <c r="T186" s="2"/>
      <c r="U186" s="2"/>
      <c r="V186" s="4"/>
      <c r="W186" s="4"/>
    </row>
    <row r="187" spans="1:23" s="5" customFormat="1" ht="15" customHeight="1">
      <c r="A187" s="99"/>
      <c r="B187" s="78" t="s">
        <v>960</v>
      </c>
      <c r="C187" s="101">
        <v>225000</v>
      </c>
      <c r="D187" s="55">
        <f t="shared" si="7"/>
        <v>20810782</v>
      </c>
      <c r="E187" s="36" t="s">
        <v>59</v>
      </c>
      <c r="F187" s="67"/>
      <c r="G187" s="64">
        <f>C187</f>
        <v>225000</v>
      </c>
      <c r="H187" s="64"/>
      <c r="I187" s="64"/>
      <c r="J187" s="64"/>
      <c r="K187" s="64"/>
      <c r="L187" s="2">
        <f t="shared" si="8"/>
        <v>0</v>
      </c>
      <c r="M187" s="2"/>
      <c r="N187" s="2"/>
      <c r="O187" s="2"/>
      <c r="P187" s="2"/>
      <c r="Q187" s="2"/>
      <c r="R187" s="3"/>
      <c r="S187" s="3"/>
      <c r="T187" s="2"/>
      <c r="U187" s="2"/>
      <c r="V187" s="4"/>
      <c r="W187" s="4"/>
    </row>
    <row r="188" spans="1:23" s="5" customFormat="1" ht="15" customHeight="1">
      <c r="B188" s="78" t="s">
        <v>961</v>
      </c>
      <c r="C188" s="101"/>
      <c r="D188" s="55">
        <f t="shared" si="7"/>
        <v>20810782</v>
      </c>
      <c r="E188" s="36" t="s">
        <v>59</v>
      </c>
      <c r="F188" s="67"/>
      <c r="G188" s="64"/>
      <c r="H188" s="64"/>
      <c r="I188" s="64"/>
      <c r="J188" s="64"/>
      <c r="K188" s="64">
        <f t="shared" si="9"/>
        <v>0</v>
      </c>
      <c r="L188" s="2">
        <f t="shared" si="8"/>
        <v>0</v>
      </c>
      <c r="M188" s="2"/>
      <c r="N188" s="2"/>
      <c r="O188" s="2"/>
      <c r="P188" s="2"/>
      <c r="Q188" s="2"/>
      <c r="R188" s="3"/>
      <c r="S188" s="3"/>
      <c r="T188" s="2"/>
      <c r="U188" s="2"/>
      <c r="V188" s="4"/>
      <c r="W188" s="4"/>
    </row>
    <row r="189" spans="1:23" s="5" customFormat="1" ht="15" customHeight="1">
      <c r="A189" s="374"/>
      <c r="B189" s="78" t="s">
        <v>962</v>
      </c>
      <c r="C189" s="101"/>
      <c r="D189" s="55">
        <f t="shared" si="7"/>
        <v>20810782</v>
      </c>
      <c r="E189" s="36" t="s">
        <v>59</v>
      </c>
      <c r="F189" s="67"/>
      <c r="G189" s="64"/>
      <c r="H189" s="64"/>
      <c r="I189" s="64"/>
      <c r="J189" s="64"/>
      <c r="K189" s="64">
        <f t="shared" si="9"/>
        <v>0</v>
      </c>
      <c r="L189" s="2">
        <f t="shared" si="8"/>
        <v>0</v>
      </c>
      <c r="M189" s="2"/>
      <c r="N189" s="2"/>
      <c r="O189" s="2"/>
      <c r="P189" s="2"/>
      <c r="Q189" s="2"/>
      <c r="R189" s="3"/>
      <c r="S189" s="3"/>
      <c r="T189" s="2"/>
      <c r="U189" s="2"/>
      <c r="V189" s="4"/>
      <c r="W189" s="4"/>
    </row>
    <row r="190" spans="1:23" s="5" customFormat="1" ht="15" customHeight="1">
      <c r="A190" s="374"/>
      <c r="B190" s="78" t="s">
        <v>869</v>
      </c>
      <c r="C190" s="101">
        <v>-930000</v>
      </c>
      <c r="D190" s="55">
        <f t="shared" si="7"/>
        <v>19880782</v>
      </c>
      <c r="E190" s="36" t="s">
        <v>801</v>
      </c>
      <c r="F190" s="67"/>
      <c r="G190" s="64"/>
      <c r="H190" s="64"/>
      <c r="I190" s="64"/>
      <c r="J190" s="64"/>
      <c r="K190" s="64">
        <f t="shared" si="9"/>
        <v>-930000</v>
      </c>
      <c r="L190" s="2">
        <f t="shared" si="8"/>
        <v>0</v>
      </c>
      <c r="M190" s="2"/>
      <c r="N190" s="2"/>
      <c r="O190" s="2"/>
      <c r="P190" s="2"/>
      <c r="Q190" s="2"/>
      <c r="R190" s="3"/>
      <c r="S190" s="3"/>
      <c r="T190" s="2"/>
      <c r="U190" s="2"/>
      <c r="V190" s="4"/>
      <c r="W190" s="4"/>
    </row>
    <row r="191" spans="1:23" s="5" customFormat="1" ht="15" customHeight="1">
      <c r="A191" s="375"/>
      <c r="B191" s="78" t="s">
        <v>963</v>
      </c>
      <c r="C191" s="101"/>
      <c r="D191" s="55">
        <f t="shared" si="7"/>
        <v>19880782</v>
      </c>
      <c r="E191" s="36" t="s">
        <v>59</v>
      </c>
      <c r="F191" s="67"/>
      <c r="G191" s="64"/>
      <c r="H191" s="64"/>
      <c r="I191" s="64"/>
      <c r="J191" s="64"/>
      <c r="K191" s="64">
        <f t="shared" si="9"/>
        <v>0</v>
      </c>
      <c r="L191" s="2">
        <f t="shared" si="8"/>
        <v>0</v>
      </c>
      <c r="M191" s="2"/>
      <c r="N191" s="2"/>
      <c r="O191" s="2"/>
      <c r="P191" s="2"/>
      <c r="Q191" s="2"/>
      <c r="R191" s="3"/>
      <c r="S191" s="3"/>
      <c r="T191" s="2"/>
      <c r="U191" s="2"/>
      <c r="V191" s="4"/>
      <c r="W191" s="4"/>
    </row>
    <row r="192" spans="1:23" s="5" customFormat="1" ht="15" customHeight="1">
      <c r="B192" s="78" t="s">
        <v>964</v>
      </c>
      <c r="C192" s="101">
        <v>-75000</v>
      </c>
      <c r="D192" s="55">
        <f t="shared" si="7"/>
        <v>19805782</v>
      </c>
      <c r="E192" s="36" t="s">
        <v>801</v>
      </c>
      <c r="F192" s="67"/>
      <c r="G192" s="64"/>
      <c r="H192" s="64"/>
      <c r="I192" s="64"/>
      <c r="J192" s="64"/>
      <c r="K192" s="64">
        <f t="shared" si="9"/>
        <v>-75000</v>
      </c>
      <c r="L192" s="2">
        <f t="shared" si="8"/>
        <v>0</v>
      </c>
      <c r="M192" s="2"/>
      <c r="N192" s="2"/>
      <c r="O192" s="2"/>
      <c r="P192" s="2"/>
      <c r="Q192" s="2"/>
      <c r="R192" s="3"/>
      <c r="S192" s="3"/>
      <c r="T192" s="2"/>
      <c r="U192" s="2"/>
      <c r="V192" s="4"/>
      <c r="W192" s="4"/>
    </row>
    <row r="193" spans="1:23" s="5" customFormat="1" ht="15" customHeight="1">
      <c r="A193" s="374"/>
      <c r="B193" s="78" t="s">
        <v>18</v>
      </c>
      <c r="C193" s="101">
        <v>40000</v>
      </c>
      <c r="D193" s="55">
        <f t="shared" si="7"/>
        <v>19845782</v>
      </c>
      <c r="E193" s="36" t="s">
        <v>1</v>
      </c>
      <c r="F193" s="67"/>
      <c r="G193" s="64"/>
      <c r="H193" s="64">
        <f>C193</f>
        <v>40000</v>
      </c>
      <c r="I193" s="64"/>
      <c r="J193" s="64"/>
      <c r="K193" s="64"/>
      <c r="L193" s="2">
        <f t="shared" si="8"/>
        <v>0</v>
      </c>
      <c r="M193" s="2"/>
      <c r="N193" s="2"/>
      <c r="O193" s="2"/>
      <c r="P193" s="2"/>
      <c r="Q193" s="2"/>
      <c r="R193" s="3"/>
      <c r="S193" s="3"/>
      <c r="T193" s="2"/>
      <c r="U193" s="2"/>
      <c r="V193" s="4"/>
      <c r="W193" s="4"/>
    </row>
    <row r="194" spans="1:23" s="5" customFormat="1" ht="15" customHeight="1">
      <c r="A194" s="374"/>
      <c r="B194" s="78" t="s">
        <v>965</v>
      </c>
      <c r="C194" s="101"/>
      <c r="D194" s="55">
        <f t="shared" ref="D194:D257" si="10">SUM(D193,C194)</f>
        <v>19845782</v>
      </c>
      <c r="E194" s="36" t="s">
        <v>59</v>
      </c>
      <c r="F194" s="67"/>
      <c r="G194" s="64"/>
      <c r="H194" s="64"/>
      <c r="I194" s="64"/>
      <c r="J194" s="64"/>
      <c r="K194" s="64">
        <f t="shared" si="9"/>
        <v>0</v>
      </c>
      <c r="L194" s="2">
        <f t="shared" si="8"/>
        <v>0</v>
      </c>
      <c r="M194" s="2"/>
      <c r="N194" s="2"/>
      <c r="O194" s="2"/>
      <c r="P194" s="2"/>
      <c r="Q194" s="2"/>
      <c r="R194" s="3"/>
      <c r="S194" s="3"/>
      <c r="T194" s="2"/>
      <c r="U194" s="2"/>
      <c r="V194" s="4"/>
      <c r="W194" s="4"/>
    </row>
    <row r="195" spans="1:23" s="5" customFormat="1" ht="15" customHeight="1">
      <c r="A195" s="374"/>
      <c r="B195" s="78" t="s">
        <v>966</v>
      </c>
      <c r="C195" s="101"/>
      <c r="D195" s="55">
        <f t="shared" si="10"/>
        <v>19845782</v>
      </c>
      <c r="E195" s="36" t="s">
        <v>60</v>
      </c>
      <c r="F195" s="67"/>
      <c r="G195" s="64"/>
      <c r="H195" s="64"/>
      <c r="I195" s="64"/>
      <c r="J195" s="64"/>
      <c r="K195" s="64">
        <f t="shared" si="9"/>
        <v>0</v>
      </c>
      <c r="L195" s="2">
        <f t="shared" ref="L195:L258" si="11">C195-F195-G195-H195-I195-J195-K195</f>
        <v>0</v>
      </c>
      <c r="M195" s="2"/>
      <c r="N195" s="2"/>
      <c r="O195" s="2"/>
      <c r="P195" s="2"/>
      <c r="Q195" s="2"/>
      <c r="R195" s="3"/>
      <c r="S195" s="3"/>
      <c r="T195" s="2"/>
      <c r="U195" s="2"/>
      <c r="V195" s="4"/>
      <c r="W195" s="4"/>
    </row>
    <row r="196" spans="1:23" s="5" customFormat="1" ht="15" customHeight="1">
      <c r="A196" s="374"/>
      <c r="B196" s="78" t="s">
        <v>967</v>
      </c>
      <c r="C196" s="101"/>
      <c r="D196" s="55">
        <f t="shared" si="10"/>
        <v>19845782</v>
      </c>
      <c r="E196" s="36" t="s">
        <v>59</v>
      </c>
      <c r="F196" s="67"/>
      <c r="G196" s="64"/>
      <c r="H196" s="64"/>
      <c r="I196" s="64"/>
      <c r="J196" s="64"/>
      <c r="K196" s="64">
        <f t="shared" si="9"/>
        <v>0</v>
      </c>
      <c r="L196" s="2">
        <f t="shared" si="11"/>
        <v>0</v>
      </c>
      <c r="M196" s="2"/>
      <c r="N196" s="2"/>
      <c r="O196" s="2"/>
      <c r="P196" s="2"/>
      <c r="Q196" s="2"/>
      <c r="R196" s="3"/>
      <c r="S196" s="3"/>
      <c r="T196" s="2"/>
      <c r="U196" s="2"/>
      <c r="V196" s="4"/>
      <c r="W196" s="4"/>
    </row>
    <row r="197" spans="1:23" s="5" customFormat="1" ht="15" customHeight="1">
      <c r="A197" s="374"/>
      <c r="B197" s="78" t="s">
        <v>957</v>
      </c>
      <c r="C197" s="101">
        <v>-166000</v>
      </c>
      <c r="D197" s="55">
        <f t="shared" si="10"/>
        <v>19679782</v>
      </c>
      <c r="E197" s="36" t="s">
        <v>801</v>
      </c>
      <c r="F197" s="67"/>
      <c r="G197" s="64"/>
      <c r="H197" s="64"/>
      <c r="I197" s="64"/>
      <c r="J197" s="64"/>
      <c r="K197" s="64">
        <f t="shared" si="9"/>
        <v>-166000</v>
      </c>
      <c r="L197" s="2">
        <f t="shared" si="11"/>
        <v>0</v>
      </c>
      <c r="M197" s="2"/>
      <c r="N197" s="2"/>
      <c r="O197" s="2"/>
      <c r="P197" s="2"/>
      <c r="Q197" s="2"/>
      <c r="R197" s="3"/>
      <c r="S197" s="3"/>
      <c r="T197" s="2"/>
      <c r="U197" s="2"/>
      <c r="V197" s="4"/>
      <c r="W197" s="4"/>
    </row>
    <row r="198" spans="1:23" s="5" customFormat="1" ht="15" customHeight="1">
      <c r="A198" s="375"/>
      <c r="B198" s="78" t="s">
        <v>968</v>
      </c>
      <c r="C198" s="101"/>
      <c r="D198" s="55">
        <f t="shared" si="10"/>
        <v>19679782</v>
      </c>
      <c r="E198" s="36" t="s">
        <v>61</v>
      </c>
      <c r="F198" s="67"/>
      <c r="G198" s="64"/>
      <c r="H198" s="64"/>
      <c r="I198" s="64"/>
      <c r="J198" s="64"/>
      <c r="K198" s="64">
        <f t="shared" si="9"/>
        <v>0</v>
      </c>
      <c r="L198" s="2">
        <f t="shared" si="11"/>
        <v>0</v>
      </c>
      <c r="M198" s="2"/>
      <c r="N198" s="2"/>
      <c r="O198" s="2"/>
      <c r="P198" s="2"/>
      <c r="Q198" s="2"/>
      <c r="R198" s="3"/>
      <c r="S198" s="3"/>
      <c r="T198" s="2"/>
      <c r="U198" s="2"/>
      <c r="V198" s="4"/>
      <c r="W198" s="4"/>
    </row>
    <row r="199" spans="1:23" s="5" customFormat="1" ht="15" customHeight="1">
      <c r="B199" s="78" t="s">
        <v>969</v>
      </c>
      <c r="C199" s="101">
        <v>100000</v>
      </c>
      <c r="D199" s="55">
        <f t="shared" si="10"/>
        <v>19779782</v>
      </c>
      <c r="E199" s="36" t="s">
        <v>59</v>
      </c>
      <c r="F199" s="67"/>
      <c r="G199" s="64">
        <f>C199</f>
        <v>100000</v>
      </c>
      <c r="H199" s="64"/>
      <c r="I199" s="64"/>
      <c r="J199" s="64"/>
      <c r="K199" s="64"/>
      <c r="L199" s="2">
        <f t="shared" si="11"/>
        <v>0</v>
      </c>
      <c r="M199" s="2"/>
      <c r="N199" s="2"/>
      <c r="O199" s="2"/>
      <c r="P199" s="2"/>
      <c r="Q199" s="2"/>
      <c r="R199" s="3"/>
      <c r="S199" s="3"/>
      <c r="T199" s="2"/>
      <c r="U199" s="2"/>
      <c r="V199" s="4"/>
      <c r="W199" s="4"/>
    </row>
    <row r="200" spans="1:23" s="5" customFormat="1" ht="15" customHeight="1">
      <c r="A200" s="374"/>
      <c r="B200" s="78" t="s">
        <v>970</v>
      </c>
      <c r="C200" s="101">
        <v>-17500</v>
      </c>
      <c r="D200" s="55">
        <f t="shared" si="10"/>
        <v>19762282</v>
      </c>
      <c r="E200" s="36" t="s">
        <v>801</v>
      </c>
      <c r="F200" s="67"/>
      <c r="G200" s="64"/>
      <c r="H200" s="64"/>
      <c r="I200" s="64"/>
      <c r="J200" s="64"/>
      <c r="K200" s="64">
        <f t="shared" si="9"/>
        <v>-17500</v>
      </c>
      <c r="L200" s="2">
        <f t="shared" si="11"/>
        <v>0</v>
      </c>
      <c r="M200" s="2"/>
      <c r="N200" s="2"/>
      <c r="O200" s="2"/>
      <c r="P200" s="2"/>
      <c r="Q200" s="2"/>
      <c r="R200" s="3"/>
      <c r="S200" s="3"/>
      <c r="T200" s="2"/>
      <c r="U200" s="2"/>
      <c r="V200" s="4"/>
      <c r="W200" s="4"/>
    </row>
    <row r="201" spans="1:23" s="5" customFormat="1" ht="15" customHeight="1">
      <c r="A201" s="375">
        <v>45395</v>
      </c>
      <c r="B201" s="78" t="s">
        <v>800</v>
      </c>
      <c r="C201" s="101">
        <v>-11000</v>
      </c>
      <c r="D201" s="55">
        <f t="shared" si="10"/>
        <v>19751282</v>
      </c>
      <c r="E201" s="36" t="s">
        <v>801</v>
      </c>
      <c r="F201" s="67"/>
      <c r="G201" s="64"/>
      <c r="H201" s="64"/>
      <c r="I201" s="64"/>
      <c r="J201" s="64"/>
      <c r="K201" s="64">
        <f t="shared" si="9"/>
        <v>-11000</v>
      </c>
      <c r="L201" s="2">
        <f t="shared" si="11"/>
        <v>0</v>
      </c>
      <c r="M201" s="2"/>
      <c r="N201" s="2"/>
      <c r="O201" s="2"/>
      <c r="P201" s="2"/>
      <c r="Q201" s="2"/>
      <c r="R201" s="3"/>
      <c r="S201" s="3"/>
      <c r="T201" s="2"/>
      <c r="U201" s="2"/>
      <c r="V201" s="4"/>
      <c r="W201" s="4"/>
    </row>
    <row r="202" spans="1:23" s="5" customFormat="1" ht="15" customHeight="1">
      <c r="B202" s="78" t="s">
        <v>971</v>
      </c>
      <c r="C202" s="101">
        <v>-65000</v>
      </c>
      <c r="D202" s="55">
        <f t="shared" si="10"/>
        <v>19686282</v>
      </c>
      <c r="E202" s="36" t="s">
        <v>801</v>
      </c>
      <c r="F202" s="67"/>
      <c r="G202" s="64"/>
      <c r="H202" s="64"/>
      <c r="I202" s="64"/>
      <c r="J202" s="64"/>
      <c r="K202" s="64">
        <f t="shared" si="9"/>
        <v>-65000</v>
      </c>
      <c r="L202" s="2">
        <f t="shared" si="11"/>
        <v>0</v>
      </c>
      <c r="M202" s="2"/>
      <c r="N202" s="2"/>
      <c r="O202" s="2"/>
      <c r="P202" s="2"/>
      <c r="Q202" s="2"/>
      <c r="R202" s="3"/>
      <c r="S202" s="3"/>
      <c r="T202" s="2"/>
      <c r="U202" s="2"/>
      <c r="V202" s="4"/>
      <c r="W202" s="4"/>
    </row>
    <row r="203" spans="1:23" s="5" customFormat="1" ht="15" customHeight="1">
      <c r="A203" s="375"/>
      <c r="B203" s="78" t="s">
        <v>957</v>
      </c>
      <c r="C203" s="101">
        <v>-2071500</v>
      </c>
      <c r="D203" s="55">
        <f t="shared" si="10"/>
        <v>17614782</v>
      </c>
      <c r="E203" s="36" t="s">
        <v>801</v>
      </c>
      <c r="F203" s="67"/>
      <c r="G203" s="64"/>
      <c r="H203" s="64"/>
      <c r="I203" s="64"/>
      <c r="J203" s="64"/>
      <c r="K203" s="64">
        <f t="shared" si="9"/>
        <v>-2071500</v>
      </c>
      <c r="L203" s="2">
        <f t="shared" si="11"/>
        <v>0</v>
      </c>
      <c r="M203" s="2"/>
      <c r="N203" s="2"/>
      <c r="O203" s="2"/>
      <c r="P203" s="2"/>
      <c r="Q203" s="2"/>
      <c r="R203" s="3"/>
      <c r="S203" s="3"/>
      <c r="T203" s="2"/>
      <c r="U203" s="2"/>
      <c r="V203" s="4"/>
      <c r="W203" s="4"/>
    </row>
    <row r="204" spans="1:23" s="5" customFormat="1" ht="15" customHeight="1">
      <c r="B204" s="78" t="s">
        <v>972</v>
      </c>
      <c r="C204" s="101">
        <v>5133000</v>
      </c>
      <c r="D204" s="55">
        <f t="shared" si="10"/>
        <v>22747782</v>
      </c>
      <c r="E204" s="36" t="s">
        <v>857</v>
      </c>
      <c r="F204" s="67">
        <f>C204</f>
        <v>5133000</v>
      </c>
      <c r="G204" s="64"/>
      <c r="H204" s="64"/>
      <c r="I204" s="64"/>
      <c r="J204" s="64"/>
      <c r="K204" s="64"/>
      <c r="L204" s="2">
        <f t="shared" si="11"/>
        <v>0</v>
      </c>
      <c r="M204" s="2"/>
      <c r="N204" s="2"/>
      <c r="O204" s="2"/>
      <c r="P204" s="2"/>
      <c r="Q204" s="2"/>
      <c r="R204" s="3"/>
      <c r="S204" s="3"/>
      <c r="T204" s="2"/>
      <c r="U204" s="2"/>
      <c r="V204" s="4"/>
      <c r="W204" s="4"/>
    </row>
    <row r="205" spans="1:23" s="5" customFormat="1" ht="15" customHeight="1">
      <c r="A205" s="374"/>
      <c r="B205" s="78" t="s">
        <v>973</v>
      </c>
      <c r="C205" s="101">
        <v>2350000</v>
      </c>
      <c r="D205" s="55">
        <f t="shared" si="10"/>
        <v>25097782</v>
      </c>
      <c r="E205" s="36" t="s">
        <v>857</v>
      </c>
      <c r="F205" s="67">
        <f>C205</f>
        <v>2350000</v>
      </c>
      <c r="G205" s="64"/>
      <c r="H205" s="64"/>
      <c r="I205" s="64"/>
      <c r="J205" s="64"/>
      <c r="K205" s="64"/>
      <c r="L205" s="2">
        <f t="shared" si="11"/>
        <v>0</v>
      </c>
      <c r="M205" s="2"/>
      <c r="N205" s="2"/>
      <c r="O205" s="2"/>
      <c r="P205" s="2"/>
      <c r="Q205" s="2"/>
      <c r="R205" s="3"/>
      <c r="S205" s="3"/>
      <c r="T205" s="2"/>
      <c r="U205" s="2"/>
      <c r="V205" s="4"/>
      <c r="W205" s="4"/>
    </row>
    <row r="206" spans="1:23" s="5" customFormat="1" ht="15" customHeight="1">
      <c r="A206" s="374"/>
      <c r="B206" s="78" t="s">
        <v>974</v>
      </c>
      <c r="C206" s="101">
        <v>-420000</v>
      </c>
      <c r="D206" s="55">
        <f t="shared" si="10"/>
        <v>24677782</v>
      </c>
      <c r="E206" s="36" t="s">
        <v>801</v>
      </c>
      <c r="F206" s="67"/>
      <c r="G206" s="64"/>
      <c r="H206" s="64"/>
      <c r="I206" s="64"/>
      <c r="J206" s="64"/>
      <c r="K206" s="64">
        <f t="shared" si="9"/>
        <v>-420000</v>
      </c>
      <c r="L206" s="2">
        <f t="shared" si="11"/>
        <v>0</v>
      </c>
      <c r="M206" s="2"/>
      <c r="N206" s="2"/>
      <c r="O206" s="2"/>
      <c r="P206" s="2"/>
      <c r="Q206" s="2"/>
      <c r="R206" s="3"/>
      <c r="S206" s="3"/>
      <c r="T206" s="2"/>
      <c r="U206" s="2"/>
      <c r="V206" s="4"/>
      <c r="W206" s="4"/>
    </row>
    <row r="207" spans="1:23" s="5" customFormat="1" ht="15" customHeight="1">
      <c r="A207" s="375"/>
      <c r="B207" s="78" t="s">
        <v>975</v>
      </c>
      <c r="C207" s="101"/>
      <c r="D207" s="55">
        <f t="shared" si="10"/>
        <v>24677782</v>
      </c>
      <c r="E207" s="36" t="s">
        <v>59</v>
      </c>
      <c r="F207" s="67"/>
      <c r="G207" s="64"/>
      <c r="H207" s="64"/>
      <c r="I207" s="64"/>
      <c r="J207" s="64"/>
      <c r="K207" s="64">
        <f t="shared" si="9"/>
        <v>0</v>
      </c>
      <c r="L207" s="2">
        <f t="shared" si="11"/>
        <v>0</v>
      </c>
      <c r="M207" s="2"/>
      <c r="N207" s="2"/>
      <c r="O207" s="2"/>
      <c r="P207" s="2"/>
      <c r="Q207" s="2"/>
      <c r="R207" s="3"/>
      <c r="S207" s="3"/>
      <c r="T207" s="2"/>
      <c r="U207" s="2"/>
      <c r="V207" s="4"/>
      <c r="W207" s="4"/>
    </row>
    <row r="208" spans="1:23" s="5" customFormat="1" ht="15" customHeight="1">
      <c r="B208" s="78" t="s">
        <v>976</v>
      </c>
      <c r="C208" s="101">
        <v>-12250</v>
      </c>
      <c r="D208" s="55">
        <f t="shared" si="10"/>
        <v>24665532</v>
      </c>
      <c r="E208" s="36" t="s">
        <v>801</v>
      </c>
      <c r="F208" s="67"/>
      <c r="G208" s="64"/>
      <c r="H208" s="64"/>
      <c r="I208" s="64"/>
      <c r="J208" s="64"/>
      <c r="K208" s="64">
        <f t="shared" si="9"/>
        <v>-12250</v>
      </c>
      <c r="L208" s="2">
        <f t="shared" si="11"/>
        <v>0</v>
      </c>
      <c r="M208" s="2"/>
      <c r="N208" s="2"/>
      <c r="O208" s="2"/>
      <c r="P208" s="2"/>
      <c r="Q208" s="2"/>
      <c r="R208" s="3"/>
      <c r="S208" s="3"/>
      <c r="T208" s="2"/>
      <c r="U208" s="2"/>
      <c r="V208" s="4"/>
      <c r="W208" s="4"/>
    </row>
    <row r="209" spans="1:23" s="5" customFormat="1" ht="15" customHeight="1">
      <c r="A209" s="374"/>
      <c r="B209" s="78" t="s">
        <v>977</v>
      </c>
      <c r="C209" s="101">
        <v>2800000</v>
      </c>
      <c r="D209" s="55">
        <f t="shared" si="10"/>
        <v>27465532</v>
      </c>
      <c r="E209" s="36" t="s">
        <v>857</v>
      </c>
      <c r="F209" s="67">
        <f>C209</f>
        <v>2800000</v>
      </c>
      <c r="G209" s="64"/>
      <c r="H209" s="64"/>
      <c r="I209" s="64"/>
      <c r="J209" s="64"/>
      <c r="K209" s="64"/>
      <c r="L209" s="2">
        <f t="shared" si="11"/>
        <v>0</v>
      </c>
      <c r="M209" s="2"/>
      <c r="N209" s="2"/>
      <c r="O209" s="2"/>
      <c r="P209" s="2"/>
      <c r="Q209" s="2"/>
      <c r="R209" s="3"/>
      <c r="S209" s="3"/>
      <c r="T209" s="2"/>
      <c r="U209" s="2"/>
      <c r="V209" s="4"/>
      <c r="W209" s="4"/>
    </row>
    <row r="210" spans="1:23" s="5" customFormat="1" ht="15" customHeight="1">
      <c r="A210" s="374"/>
      <c r="B210" s="78" t="s">
        <v>978</v>
      </c>
      <c r="C210" s="101"/>
      <c r="D210" s="55">
        <f t="shared" si="10"/>
        <v>27465532</v>
      </c>
      <c r="E210" s="36" t="s">
        <v>59</v>
      </c>
      <c r="F210" s="67"/>
      <c r="G210" s="64"/>
      <c r="H210" s="64"/>
      <c r="I210" s="64"/>
      <c r="J210" s="64"/>
      <c r="K210" s="64">
        <f t="shared" si="9"/>
        <v>0</v>
      </c>
      <c r="L210" s="2">
        <f t="shared" si="11"/>
        <v>0</v>
      </c>
      <c r="M210" s="2"/>
      <c r="N210" s="2"/>
      <c r="O210" s="2"/>
      <c r="P210" s="2"/>
      <c r="Q210" s="2"/>
      <c r="R210" s="3"/>
      <c r="S210" s="3"/>
      <c r="T210" s="2"/>
      <c r="U210" s="2"/>
      <c r="V210" s="4"/>
      <c r="W210" s="4"/>
    </row>
    <row r="211" spans="1:23" s="5" customFormat="1" ht="15" customHeight="1">
      <c r="A211" s="374"/>
      <c r="B211" s="78" t="s">
        <v>979</v>
      </c>
      <c r="C211" s="101"/>
      <c r="D211" s="55">
        <f t="shared" si="10"/>
        <v>27465532</v>
      </c>
      <c r="E211" s="36" t="s">
        <v>59</v>
      </c>
      <c r="F211" s="67"/>
      <c r="G211" s="64"/>
      <c r="H211" s="64"/>
      <c r="I211" s="64"/>
      <c r="J211" s="64"/>
      <c r="K211" s="64">
        <f t="shared" si="9"/>
        <v>0</v>
      </c>
      <c r="L211" s="2">
        <f t="shared" si="11"/>
        <v>0</v>
      </c>
      <c r="M211" s="2"/>
      <c r="N211" s="2"/>
      <c r="O211" s="2"/>
      <c r="P211" s="2"/>
      <c r="Q211" s="2"/>
      <c r="R211" s="3"/>
      <c r="S211" s="3"/>
      <c r="T211" s="2"/>
      <c r="U211" s="2"/>
      <c r="V211" s="4"/>
      <c r="W211" s="4"/>
    </row>
    <row r="212" spans="1:23" s="5" customFormat="1" ht="15" customHeight="1">
      <c r="A212" s="99"/>
      <c r="B212" s="78" t="s">
        <v>980</v>
      </c>
      <c r="C212" s="101">
        <v>-75000</v>
      </c>
      <c r="D212" s="55">
        <f t="shared" si="10"/>
        <v>27390532</v>
      </c>
      <c r="E212" s="36" t="s">
        <v>801</v>
      </c>
      <c r="F212" s="67"/>
      <c r="G212" s="64"/>
      <c r="H212" s="64"/>
      <c r="I212" s="64"/>
      <c r="J212" s="64"/>
      <c r="K212" s="64">
        <f t="shared" si="9"/>
        <v>-75000</v>
      </c>
      <c r="L212" s="2">
        <f t="shared" si="11"/>
        <v>0</v>
      </c>
      <c r="M212" s="2"/>
      <c r="N212" s="2"/>
      <c r="O212" s="2"/>
      <c r="P212" s="2"/>
      <c r="Q212" s="2"/>
      <c r="R212" s="3"/>
      <c r="S212" s="3"/>
      <c r="T212" s="2"/>
      <c r="U212" s="2"/>
      <c r="V212" s="4"/>
      <c r="W212" s="4"/>
    </row>
    <row r="213" spans="1:23" s="5" customFormat="1" ht="15" customHeight="1">
      <c r="B213" s="78" t="s">
        <v>981</v>
      </c>
      <c r="C213" s="101"/>
      <c r="D213" s="55">
        <f t="shared" si="10"/>
        <v>27390532</v>
      </c>
      <c r="E213" s="36" t="s">
        <v>59</v>
      </c>
      <c r="F213" s="67"/>
      <c r="G213" s="64"/>
      <c r="H213" s="64"/>
      <c r="I213" s="64"/>
      <c r="J213" s="64"/>
      <c r="K213" s="64">
        <f t="shared" si="9"/>
        <v>0</v>
      </c>
      <c r="L213" s="2">
        <f t="shared" si="11"/>
        <v>0</v>
      </c>
      <c r="M213" s="2"/>
      <c r="N213" s="2"/>
      <c r="O213" s="2"/>
      <c r="P213" s="2"/>
      <c r="Q213" s="2"/>
      <c r="R213" s="3"/>
      <c r="S213" s="3"/>
      <c r="T213" s="2"/>
      <c r="U213" s="2"/>
      <c r="V213" s="4"/>
      <c r="W213" s="4"/>
    </row>
    <row r="214" spans="1:23" s="5" customFormat="1" ht="15" customHeight="1">
      <c r="A214" s="374"/>
      <c r="B214" s="78" t="s">
        <v>982</v>
      </c>
      <c r="C214" s="101"/>
      <c r="D214" s="55">
        <f t="shared" si="10"/>
        <v>27390532</v>
      </c>
      <c r="E214" s="36" t="s">
        <v>59</v>
      </c>
      <c r="F214" s="67"/>
      <c r="G214" s="64"/>
      <c r="H214" s="64"/>
      <c r="I214" s="64"/>
      <c r="J214" s="64"/>
      <c r="K214" s="64">
        <f t="shared" si="9"/>
        <v>0</v>
      </c>
      <c r="L214" s="2">
        <f t="shared" si="11"/>
        <v>0</v>
      </c>
      <c r="M214" s="2"/>
      <c r="N214" s="2"/>
      <c r="O214" s="2"/>
      <c r="P214" s="2"/>
      <c r="Q214" s="2"/>
      <c r="R214" s="3"/>
      <c r="S214" s="3"/>
      <c r="T214" s="2"/>
      <c r="U214" s="2"/>
      <c r="V214" s="4"/>
      <c r="W214" s="4"/>
    </row>
    <row r="215" spans="1:23" s="5" customFormat="1" ht="15" customHeight="1">
      <c r="A215" s="375"/>
      <c r="B215" s="78" t="s">
        <v>983</v>
      </c>
      <c r="C215" s="101"/>
      <c r="D215" s="55">
        <f t="shared" si="10"/>
        <v>27390532</v>
      </c>
      <c r="E215" s="36" t="s">
        <v>59</v>
      </c>
      <c r="F215" s="67"/>
      <c r="G215" s="64"/>
      <c r="H215" s="64"/>
      <c r="I215" s="64"/>
      <c r="J215" s="64"/>
      <c r="K215" s="64">
        <f t="shared" si="9"/>
        <v>0</v>
      </c>
      <c r="L215" s="2">
        <f t="shared" si="11"/>
        <v>0</v>
      </c>
      <c r="M215" s="2"/>
      <c r="N215" s="2"/>
      <c r="O215" s="2"/>
      <c r="P215" s="2"/>
      <c r="Q215" s="2"/>
      <c r="R215" s="3"/>
      <c r="S215" s="3"/>
      <c r="T215" s="2"/>
      <c r="U215" s="2"/>
      <c r="V215" s="4"/>
      <c r="W215" s="4"/>
    </row>
    <row r="216" spans="1:23" s="5" customFormat="1" ht="15" customHeight="1">
      <c r="B216" s="78" t="s">
        <v>810</v>
      </c>
      <c r="C216" s="101">
        <v>-155000</v>
      </c>
      <c r="D216" s="55">
        <f t="shared" si="10"/>
        <v>27235532</v>
      </c>
      <c r="E216" s="36" t="s">
        <v>801</v>
      </c>
      <c r="F216" s="67"/>
      <c r="G216" s="64"/>
      <c r="H216" s="64"/>
      <c r="I216" s="64"/>
      <c r="J216" s="64"/>
      <c r="K216" s="64">
        <f t="shared" si="9"/>
        <v>-155000</v>
      </c>
      <c r="L216" s="2">
        <f t="shared" si="11"/>
        <v>0</v>
      </c>
      <c r="M216" s="2"/>
      <c r="N216" s="2"/>
      <c r="O216" s="2"/>
      <c r="P216" s="2"/>
      <c r="Q216" s="2"/>
      <c r="R216" s="3"/>
      <c r="S216" s="3"/>
      <c r="T216" s="2"/>
      <c r="U216" s="2"/>
      <c r="V216" s="4"/>
      <c r="W216" s="4"/>
    </row>
    <row r="217" spans="1:23" s="5" customFormat="1" ht="15" customHeight="1">
      <c r="A217" s="374"/>
      <c r="B217" s="78" t="s">
        <v>984</v>
      </c>
      <c r="C217" s="101"/>
      <c r="D217" s="55">
        <f t="shared" si="10"/>
        <v>27235532</v>
      </c>
      <c r="E217" s="36" t="s">
        <v>61</v>
      </c>
      <c r="F217" s="67"/>
      <c r="G217" s="64"/>
      <c r="H217" s="64"/>
      <c r="I217" s="64"/>
      <c r="J217" s="64"/>
      <c r="K217" s="64">
        <f t="shared" si="9"/>
        <v>0</v>
      </c>
      <c r="L217" s="2">
        <f t="shared" si="11"/>
        <v>0</v>
      </c>
      <c r="M217" s="2"/>
      <c r="N217" s="2"/>
      <c r="O217" s="2"/>
      <c r="P217" s="2"/>
      <c r="Q217" s="2"/>
      <c r="R217" s="3"/>
      <c r="S217" s="3"/>
      <c r="T217" s="2"/>
      <c r="U217" s="2"/>
      <c r="V217" s="4"/>
      <c r="W217" s="4"/>
    </row>
    <row r="218" spans="1:23" s="5" customFormat="1" ht="15" customHeight="1">
      <c r="A218" s="375"/>
      <c r="B218" s="78" t="s">
        <v>18</v>
      </c>
      <c r="C218" s="101">
        <v>80000</v>
      </c>
      <c r="D218" s="55">
        <f t="shared" si="10"/>
        <v>27315532</v>
      </c>
      <c r="E218" s="36" t="s">
        <v>1</v>
      </c>
      <c r="F218" s="67"/>
      <c r="G218" s="64"/>
      <c r="H218" s="64">
        <f>C218</f>
        <v>80000</v>
      </c>
      <c r="I218" s="64"/>
      <c r="J218" s="64"/>
      <c r="K218" s="64"/>
      <c r="L218" s="2">
        <f t="shared" si="11"/>
        <v>0</v>
      </c>
      <c r="M218" s="2"/>
      <c r="N218" s="2"/>
      <c r="O218" s="2"/>
      <c r="P218" s="2"/>
      <c r="Q218" s="2"/>
      <c r="R218" s="3"/>
      <c r="S218" s="3"/>
      <c r="T218" s="2"/>
      <c r="U218" s="2"/>
      <c r="V218" s="4"/>
      <c r="W218" s="4"/>
    </row>
    <row r="219" spans="1:23" s="5" customFormat="1" ht="15" customHeight="1">
      <c r="B219" s="78" t="s">
        <v>985</v>
      </c>
      <c r="C219" s="101"/>
      <c r="D219" s="55">
        <f t="shared" si="10"/>
        <v>27315532</v>
      </c>
      <c r="E219" s="36" t="s">
        <v>59</v>
      </c>
      <c r="F219" s="67"/>
      <c r="G219" s="64"/>
      <c r="H219" s="64"/>
      <c r="I219" s="64"/>
      <c r="J219" s="64"/>
      <c r="K219" s="64">
        <f t="shared" si="9"/>
        <v>0</v>
      </c>
      <c r="L219" s="2">
        <f t="shared" si="11"/>
        <v>0</v>
      </c>
      <c r="M219" s="2"/>
      <c r="N219" s="2"/>
      <c r="O219" s="2"/>
      <c r="P219" s="2"/>
      <c r="Q219" s="2"/>
      <c r="R219" s="3"/>
      <c r="S219" s="3"/>
      <c r="T219" s="2"/>
      <c r="U219" s="2"/>
      <c r="V219" s="4"/>
      <c r="W219" s="4"/>
    </row>
    <row r="220" spans="1:23" s="5" customFormat="1" ht="15" customHeight="1">
      <c r="A220" s="375"/>
      <c r="B220" s="78" t="s">
        <v>986</v>
      </c>
      <c r="C220" s="101"/>
      <c r="D220" s="55">
        <f t="shared" si="10"/>
        <v>27315532</v>
      </c>
      <c r="E220" s="36" t="s">
        <v>59</v>
      </c>
      <c r="F220" s="67"/>
      <c r="G220" s="64"/>
      <c r="H220" s="64"/>
      <c r="I220" s="64"/>
      <c r="J220" s="64"/>
      <c r="K220" s="64">
        <f t="shared" si="9"/>
        <v>0</v>
      </c>
      <c r="L220" s="2">
        <f t="shared" si="11"/>
        <v>0</v>
      </c>
      <c r="M220" s="2"/>
      <c r="N220" s="2"/>
      <c r="O220" s="2"/>
      <c r="P220" s="2"/>
      <c r="Q220" s="2"/>
      <c r="R220" s="3"/>
      <c r="S220" s="3"/>
      <c r="T220" s="2"/>
      <c r="U220" s="2"/>
      <c r="V220" s="4"/>
      <c r="W220" s="4"/>
    </row>
    <row r="221" spans="1:23" s="5" customFormat="1" ht="15" customHeight="1">
      <c r="B221" s="78" t="s">
        <v>987</v>
      </c>
      <c r="C221" s="101"/>
      <c r="D221" s="55">
        <f t="shared" si="10"/>
        <v>27315532</v>
      </c>
      <c r="E221" s="36" t="s">
        <v>857</v>
      </c>
      <c r="F221" s="67"/>
      <c r="G221" s="64"/>
      <c r="H221" s="64"/>
      <c r="I221" s="64"/>
      <c r="J221" s="64"/>
      <c r="K221" s="64">
        <f t="shared" si="9"/>
        <v>0</v>
      </c>
      <c r="L221" s="2">
        <f t="shared" si="11"/>
        <v>0</v>
      </c>
      <c r="M221" s="2"/>
      <c r="N221" s="2"/>
      <c r="O221" s="2"/>
      <c r="P221" s="2"/>
      <c r="Q221" s="2"/>
      <c r="R221" s="3"/>
      <c r="S221" s="3"/>
      <c r="T221" s="2"/>
      <c r="U221" s="2"/>
      <c r="V221" s="4"/>
      <c r="W221" s="4"/>
    </row>
    <row r="222" spans="1:23" s="5" customFormat="1" ht="15" customHeight="1">
      <c r="A222" s="99"/>
      <c r="B222" s="78" t="s">
        <v>988</v>
      </c>
      <c r="C222" s="101"/>
      <c r="D222" s="55">
        <f t="shared" si="10"/>
        <v>27315532</v>
      </c>
      <c r="E222" s="36" t="s">
        <v>59</v>
      </c>
      <c r="F222" s="67"/>
      <c r="G222" s="64"/>
      <c r="H222" s="64"/>
      <c r="I222" s="64"/>
      <c r="J222" s="64"/>
      <c r="K222" s="64">
        <f t="shared" si="9"/>
        <v>0</v>
      </c>
      <c r="L222" s="2">
        <f t="shared" si="11"/>
        <v>0</v>
      </c>
      <c r="M222" s="2"/>
      <c r="N222" s="2"/>
      <c r="O222" s="2"/>
      <c r="P222" s="2"/>
      <c r="Q222" s="2"/>
      <c r="R222" s="3"/>
      <c r="S222" s="3"/>
      <c r="T222" s="2"/>
      <c r="U222" s="2"/>
      <c r="V222" s="4"/>
      <c r="W222" s="4"/>
    </row>
    <row r="223" spans="1:23" s="5" customFormat="1" ht="15" customHeight="1">
      <c r="B223" s="78" t="s">
        <v>989</v>
      </c>
      <c r="C223" s="101"/>
      <c r="D223" s="55">
        <f t="shared" si="10"/>
        <v>27315532</v>
      </c>
      <c r="E223" s="36" t="s">
        <v>59</v>
      </c>
      <c r="F223" s="67"/>
      <c r="G223" s="64"/>
      <c r="H223" s="64"/>
      <c r="I223" s="64"/>
      <c r="J223" s="64"/>
      <c r="K223" s="64">
        <f t="shared" si="9"/>
        <v>0</v>
      </c>
      <c r="L223" s="2">
        <f t="shared" si="11"/>
        <v>0</v>
      </c>
      <c r="M223" s="2"/>
      <c r="N223" s="2"/>
      <c r="O223" s="2"/>
      <c r="P223" s="2"/>
      <c r="Q223" s="2"/>
      <c r="R223" s="3"/>
      <c r="S223" s="3"/>
      <c r="T223" s="2"/>
      <c r="U223" s="2"/>
      <c r="V223" s="4"/>
      <c r="W223" s="4"/>
    </row>
    <row r="224" spans="1:23" s="5" customFormat="1" ht="15" customHeight="1">
      <c r="A224" s="374"/>
      <c r="B224" s="78" t="s">
        <v>990</v>
      </c>
      <c r="C224" s="101"/>
      <c r="D224" s="55">
        <f t="shared" si="10"/>
        <v>27315532</v>
      </c>
      <c r="E224" s="36" t="s">
        <v>59</v>
      </c>
      <c r="F224" s="67"/>
      <c r="G224" s="64"/>
      <c r="H224" s="64"/>
      <c r="I224" s="64"/>
      <c r="J224" s="64"/>
      <c r="K224" s="64">
        <f t="shared" si="9"/>
        <v>0</v>
      </c>
      <c r="L224" s="2">
        <f t="shared" si="11"/>
        <v>0</v>
      </c>
      <c r="M224" s="2"/>
      <c r="N224" s="2"/>
      <c r="O224" s="2"/>
      <c r="P224" s="2"/>
      <c r="Q224" s="2"/>
      <c r="R224" s="3"/>
      <c r="S224" s="3"/>
      <c r="T224" s="2"/>
      <c r="U224" s="2"/>
      <c r="V224" s="4"/>
      <c r="W224" s="4"/>
    </row>
    <row r="225" spans="1:23" s="5" customFormat="1" ht="15" customHeight="1">
      <c r="A225" s="6"/>
      <c r="B225" s="78" t="s">
        <v>991</v>
      </c>
      <c r="C225" s="101"/>
      <c r="D225" s="55">
        <f t="shared" si="10"/>
        <v>27315532</v>
      </c>
      <c r="E225" s="36" t="s">
        <v>59</v>
      </c>
      <c r="F225" s="67"/>
      <c r="G225" s="64"/>
      <c r="H225" s="64"/>
      <c r="I225" s="64"/>
      <c r="J225" s="64"/>
      <c r="K225" s="64">
        <f t="shared" si="9"/>
        <v>0</v>
      </c>
      <c r="L225" s="2">
        <f t="shared" si="11"/>
        <v>0</v>
      </c>
      <c r="M225" s="2"/>
      <c r="N225" s="2"/>
      <c r="O225" s="2"/>
      <c r="P225" s="2"/>
      <c r="Q225" s="2"/>
      <c r="R225" s="3"/>
      <c r="S225" s="3"/>
      <c r="T225" s="2"/>
      <c r="U225" s="2"/>
      <c r="V225" s="4"/>
      <c r="W225" s="4"/>
    </row>
    <row r="226" spans="1:23" s="5" customFormat="1" ht="15" customHeight="1">
      <c r="A226" s="374"/>
      <c r="B226" s="78" t="s">
        <v>992</v>
      </c>
      <c r="C226" s="101">
        <v>325000</v>
      </c>
      <c r="D226" s="55">
        <f t="shared" si="10"/>
        <v>27640532</v>
      </c>
      <c r="E226" s="36" t="s">
        <v>59</v>
      </c>
      <c r="F226" s="67"/>
      <c r="G226" s="64">
        <f>C226</f>
        <v>325000</v>
      </c>
      <c r="H226" s="64"/>
      <c r="I226" s="64"/>
      <c r="J226" s="64"/>
      <c r="K226" s="64"/>
      <c r="L226" s="2">
        <f t="shared" si="11"/>
        <v>0</v>
      </c>
      <c r="M226" s="2"/>
      <c r="N226" s="2"/>
      <c r="O226" s="2"/>
      <c r="P226" s="2"/>
      <c r="Q226" s="2"/>
      <c r="R226" s="3"/>
      <c r="S226" s="3"/>
      <c r="T226" s="2"/>
      <c r="U226" s="2"/>
      <c r="V226" s="4"/>
      <c r="W226" s="4"/>
    </row>
    <row r="227" spans="1:23" s="5" customFormat="1" ht="15" customHeight="1">
      <c r="A227" s="375"/>
      <c r="B227" s="78" t="s">
        <v>993</v>
      </c>
      <c r="C227" s="101">
        <v>975000</v>
      </c>
      <c r="D227" s="55">
        <f t="shared" si="10"/>
        <v>28615532</v>
      </c>
      <c r="E227" s="36" t="s">
        <v>59</v>
      </c>
      <c r="F227" s="67"/>
      <c r="G227" s="64">
        <f>C227</f>
        <v>975000</v>
      </c>
      <c r="H227" s="64"/>
      <c r="I227" s="64"/>
      <c r="J227" s="64"/>
      <c r="K227" s="64"/>
      <c r="L227" s="2">
        <f t="shared" si="11"/>
        <v>0</v>
      </c>
      <c r="M227" s="2"/>
      <c r="N227" s="2"/>
      <c r="O227" s="2"/>
      <c r="P227" s="2"/>
      <c r="Q227" s="2"/>
      <c r="R227" s="3"/>
      <c r="S227" s="3"/>
      <c r="T227" s="2"/>
      <c r="U227" s="2"/>
      <c r="V227" s="4"/>
      <c r="W227" s="4"/>
    </row>
    <row r="228" spans="1:23" s="5" customFormat="1" ht="15" customHeight="1">
      <c r="A228" s="375">
        <v>45396</v>
      </c>
      <c r="B228" s="78" t="s">
        <v>800</v>
      </c>
      <c r="C228" s="101">
        <v>-11000</v>
      </c>
      <c r="D228" s="55">
        <f t="shared" si="10"/>
        <v>28604532</v>
      </c>
      <c r="E228" s="36" t="s">
        <v>801</v>
      </c>
      <c r="F228" s="67"/>
      <c r="G228" s="64"/>
      <c r="H228" s="64"/>
      <c r="I228" s="64"/>
      <c r="J228" s="64"/>
      <c r="K228" s="64">
        <f t="shared" si="9"/>
        <v>-11000</v>
      </c>
      <c r="L228" s="2">
        <f t="shared" si="11"/>
        <v>0</v>
      </c>
      <c r="M228" s="2"/>
      <c r="N228" s="2"/>
      <c r="O228" s="2"/>
      <c r="P228" s="2"/>
      <c r="Q228" s="2"/>
      <c r="R228" s="3"/>
      <c r="S228" s="3"/>
      <c r="T228" s="2"/>
      <c r="U228" s="2"/>
      <c r="V228" s="4"/>
      <c r="W228" s="4"/>
    </row>
    <row r="229" spans="1:23" s="5" customFormat="1" ht="15" customHeight="1">
      <c r="B229" s="78" t="s">
        <v>994</v>
      </c>
      <c r="C229" s="101"/>
      <c r="D229" s="55">
        <f t="shared" si="10"/>
        <v>28604532</v>
      </c>
      <c r="E229" s="36" t="s">
        <v>59</v>
      </c>
      <c r="F229" s="67"/>
      <c r="G229" s="64"/>
      <c r="H229" s="64"/>
      <c r="I229" s="64"/>
      <c r="J229" s="64"/>
      <c r="K229" s="64">
        <f t="shared" si="9"/>
        <v>0</v>
      </c>
      <c r="L229" s="2">
        <f t="shared" si="11"/>
        <v>0</v>
      </c>
      <c r="M229" s="2"/>
      <c r="N229" s="2"/>
      <c r="O229" s="2"/>
      <c r="P229" s="2"/>
      <c r="Q229" s="2"/>
      <c r="R229" s="3"/>
      <c r="S229" s="3"/>
      <c r="T229" s="2"/>
      <c r="U229" s="2"/>
      <c r="V229" s="4"/>
      <c r="W229" s="4"/>
    </row>
    <row r="230" spans="1:23" s="5" customFormat="1" ht="15" customHeight="1">
      <c r="A230" s="374"/>
      <c r="B230" s="78" t="s">
        <v>995</v>
      </c>
      <c r="D230" s="55">
        <f t="shared" si="10"/>
        <v>28604532</v>
      </c>
      <c r="E230" s="36" t="s">
        <v>59</v>
      </c>
      <c r="F230" s="67"/>
      <c r="G230" s="64"/>
      <c r="H230" s="64"/>
      <c r="I230" s="64"/>
      <c r="J230" s="64"/>
      <c r="K230" s="64">
        <f t="shared" si="9"/>
        <v>0</v>
      </c>
      <c r="L230" s="2">
        <f t="shared" si="11"/>
        <v>0</v>
      </c>
      <c r="M230" s="2"/>
      <c r="N230" s="2"/>
      <c r="O230" s="2"/>
      <c r="P230" s="2"/>
      <c r="Q230" s="2"/>
      <c r="R230" s="3"/>
      <c r="S230" s="3"/>
      <c r="T230" s="2"/>
      <c r="U230" s="2"/>
      <c r="V230" s="4"/>
      <c r="W230" s="4"/>
    </row>
    <row r="231" spans="1:23" s="5" customFormat="1" ht="15" customHeight="1">
      <c r="B231" s="78" t="s">
        <v>996</v>
      </c>
      <c r="C231" s="101">
        <v>-67100</v>
      </c>
      <c r="D231" s="55">
        <f t="shared" si="10"/>
        <v>28537432</v>
      </c>
      <c r="E231" s="36" t="s">
        <v>801</v>
      </c>
      <c r="F231" s="67"/>
      <c r="G231" s="64"/>
      <c r="H231" s="64"/>
      <c r="I231" s="64"/>
      <c r="J231" s="64"/>
      <c r="K231" s="64">
        <f t="shared" si="9"/>
        <v>-67100</v>
      </c>
      <c r="L231" s="2">
        <f t="shared" si="11"/>
        <v>0</v>
      </c>
      <c r="M231" s="2"/>
      <c r="N231" s="2"/>
      <c r="O231" s="2"/>
      <c r="P231" s="2"/>
      <c r="Q231" s="2"/>
      <c r="R231" s="3"/>
      <c r="S231" s="3"/>
      <c r="T231" s="2"/>
      <c r="U231" s="2"/>
      <c r="V231" s="4"/>
      <c r="W231" s="4"/>
    </row>
    <row r="232" spans="1:23" s="5" customFormat="1" ht="15" customHeight="1">
      <c r="A232" s="374"/>
      <c r="B232" s="78" t="s">
        <v>997</v>
      </c>
      <c r="C232" s="101">
        <v>-30000</v>
      </c>
      <c r="D232" s="55">
        <f t="shared" si="10"/>
        <v>28507432</v>
      </c>
      <c r="E232" s="36" t="s">
        <v>801</v>
      </c>
      <c r="F232" s="67"/>
      <c r="G232" s="64"/>
      <c r="H232" s="64"/>
      <c r="I232" s="64"/>
      <c r="J232" s="64"/>
      <c r="K232" s="64">
        <f t="shared" si="9"/>
        <v>-30000</v>
      </c>
      <c r="L232" s="2">
        <f t="shared" si="11"/>
        <v>0</v>
      </c>
      <c r="M232" s="2"/>
      <c r="N232" s="2"/>
      <c r="O232" s="2"/>
      <c r="P232" s="2"/>
      <c r="Q232" s="2"/>
      <c r="R232" s="3"/>
      <c r="S232" s="3"/>
      <c r="T232" s="2"/>
      <c r="U232" s="2"/>
      <c r="V232" s="4"/>
      <c r="W232" s="4"/>
    </row>
    <row r="233" spans="1:23" s="5" customFormat="1" ht="15" customHeight="1">
      <c r="A233" s="374"/>
      <c r="B233" s="78" t="s">
        <v>998</v>
      </c>
      <c r="C233" s="101">
        <v>-13000</v>
      </c>
      <c r="D233" s="55">
        <f t="shared" si="10"/>
        <v>28494432</v>
      </c>
      <c r="E233" s="36" t="s">
        <v>801</v>
      </c>
      <c r="F233" s="67"/>
      <c r="G233" s="64"/>
      <c r="H233" s="64"/>
      <c r="I233" s="64"/>
      <c r="J233" s="64"/>
      <c r="K233" s="64">
        <f t="shared" si="9"/>
        <v>-13000</v>
      </c>
      <c r="L233" s="2">
        <f t="shared" si="11"/>
        <v>0</v>
      </c>
      <c r="M233" s="2"/>
      <c r="N233" s="2"/>
      <c r="O233" s="2"/>
      <c r="P233" s="2"/>
      <c r="Q233" s="2"/>
      <c r="R233" s="3"/>
      <c r="S233" s="3"/>
      <c r="T233" s="2"/>
      <c r="U233" s="2"/>
      <c r="V233" s="4"/>
      <c r="W233" s="4"/>
    </row>
    <row r="234" spans="1:23" s="5" customFormat="1" ht="15" customHeight="1">
      <c r="B234" s="78" t="s">
        <v>999</v>
      </c>
      <c r="C234" s="101"/>
      <c r="D234" s="55">
        <f t="shared" si="10"/>
        <v>28494432</v>
      </c>
      <c r="E234" s="36" t="s">
        <v>61</v>
      </c>
      <c r="F234" s="67"/>
      <c r="G234" s="64"/>
      <c r="H234" s="64"/>
      <c r="I234" s="64"/>
      <c r="J234" s="64"/>
      <c r="K234" s="64">
        <f t="shared" si="9"/>
        <v>0</v>
      </c>
      <c r="L234" s="2">
        <f t="shared" si="11"/>
        <v>0</v>
      </c>
      <c r="M234" s="2"/>
      <c r="N234" s="2"/>
      <c r="O234" s="2"/>
      <c r="P234" s="2"/>
      <c r="Q234" s="2"/>
      <c r="R234" s="3"/>
      <c r="S234" s="3"/>
      <c r="T234" s="2"/>
      <c r="U234" s="2"/>
      <c r="V234" s="4"/>
      <c r="W234" s="4"/>
    </row>
    <row r="235" spans="1:23" s="5" customFormat="1" ht="15" customHeight="1">
      <c r="A235" s="375"/>
      <c r="B235" s="78" t="s">
        <v>1000</v>
      </c>
      <c r="C235" s="101">
        <v>-40000</v>
      </c>
      <c r="D235" s="55">
        <f t="shared" si="10"/>
        <v>28454432</v>
      </c>
      <c r="E235" s="36" t="s">
        <v>801</v>
      </c>
      <c r="F235" s="67"/>
      <c r="G235" s="64"/>
      <c r="H235" s="64"/>
      <c r="I235" s="64"/>
      <c r="J235" s="64"/>
      <c r="K235" s="64">
        <f t="shared" si="9"/>
        <v>-40000</v>
      </c>
      <c r="L235" s="2">
        <f t="shared" si="11"/>
        <v>0</v>
      </c>
      <c r="M235" s="2"/>
      <c r="N235" s="2"/>
      <c r="O235" s="2"/>
      <c r="P235" s="2"/>
      <c r="Q235" s="2"/>
      <c r="R235" s="3"/>
      <c r="S235" s="3"/>
      <c r="T235" s="2"/>
      <c r="U235" s="2"/>
      <c r="V235" s="4"/>
      <c r="W235" s="4"/>
    </row>
    <row r="236" spans="1:23" s="5" customFormat="1" ht="15" customHeight="1">
      <c r="A236" s="375"/>
      <c r="B236" s="78" t="s">
        <v>1001</v>
      </c>
      <c r="C236" s="101"/>
      <c r="D236" s="55">
        <f t="shared" si="10"/>
        <v>28454432</v>
      </c>
      <c r="E236" s="36" t="s">
        <v>59</v>
      </c>
      <c r="F236" s="67"/>
      <c r="G236" s="64"/>
      <c r="H236" s="64"/>
      <c r="I236" s="64"/>
      <c r="J236" s="64"/>
      <c r="K236" s="64">
        <f t="shared" si="9"/>
        <v>0</v>
      </c>
      <c r="L236" s="2">
        <f t="shared" si="11"/>
        <v>0</v>
      </c>
      <c r="M236" s="2"/>
      <c r="N236" s="2"/>
      <c r="O236" s="2"/>
      <c r="P236" s="2"/>
      <c r="Q236" s="2"/>
      <c r="R236" s="3"/>
      <c r="S236" s="3"/>
      <c r="T236" s="2"/>
      <c r="U236" s="2"/>
      <c r="V236" s="4"/>
      <c r="W236" s="4"/>
    </row>
    <row r="237" spans="1:23" s="5" customFormat="1" ht="15" customHeight="1">
      <c r="B237" s="78" t="s">
        <v>1002</v>
      </c>
      <c r="C237" s="101"/>
      <c r="D237" s="55">
        <f t="shared" si="10"/>
        <v>28454432</v>
      </c>
      <c r="E237" s="36" t="s">
        <v>59</v>
      </c>
      <c r="F237" s="67"/>
      <c r="G237" s="64"/>
      <c r="H237" s="64"/>
      <c r="I237" s="64"/>
      <c r="J237" s="64"/>
      <c r="K237" s="64">
        <f t="shared" si="9"/>
        <v>0</v>
      </c>
      <c r="L237" s="2">
        <f t="shared" si="11"/>
        <v>0</v>
      </c>
      <c r="M237" s="2"/>
      <c r="N237" s="2"/>
      <c r="O237" s="2"/>
      <c r="P237" s="2"/>
      <c r="Q237" s="2"/>
      <c r="R237" s="3"/>
      <c r="S237" s="3"/>
      <c r="T237" s="2"/>
      <c r="U237" s="2"/>
      <c r="V237" s="4"/>
      <c r="W237" s="4"/>
    </row>
    <row r="238" spans="1:23" s="5" customFormat="1" ht="15" customHeight="1">
      <c r="A238" s="99"/>
      <c r="B238" s="78" t="s">
        <v>1003</v>
      </c>
      <c r="C238" s="101"/>
      <c r="D238" s="55">
        <f t="shared" si="10"/>
        <v>28454432</v>
      </c>
      <c r="E238" s="36" t="s">
        <v>59</v>
      </c>
      <c r="F238" s="67"/>
      <c r="G238" s="64"/>
      <c r="H238" s="64"/>
      <c r="I238" s="64"/>
      <c r="J238" s="64"/>
      <c r="K238" s="64">
        <f t="shared" si="9"/>
        <v>0</v>
      </c>
      <c r="L238" s="2">
        <f t="shared" si="11"/>
        <v>0</v>
      </c>
      <c r="M238" s="2"/>
      <c r="N238" s="2"/>
      <c r="O238" s="2"/>
      <c r="P238" s="2"/>
      <c r="Q238" s="2"/>
      <c r="R238" s="3"/>
      <c r="S238" s="3"/>
      <c r="T238" s="2"/>
      <c r="U238" s="2"/>
      <c r="V238" s="4"/>
      <c r="W238" s="4"/>
    </row>
    <row r="239" spans="1:23" s="5" customFormat="1" ht="15" customHeight="1">
      <c r="B239" s="78" t="s">
        <v>1004</v>
      </c>
      <c r="C239" s="101"/>
      <c r="D239" s="55">
        <f t="shared" si="10"/>
        <v>28454432</v>
      </c>
      <c r="E239" s="36" t="s">
        <v>59</v>
      </c>
      <c r="F239" s="67"/>
      <c r="G239" s="64"/>
      <c r="H239" s="64"/>
      <c r="I239" s="64"/>
      <c r="J239" s="64"/>
      <c r="K239" s="64">
        <f t="shared" si="9"/>
        <v>0</v>
      </c>
      <c r="L239" s="2">
        <f t="shared" si="11"/>
        <v>0</v>
      </c>
      <c r="M239" s="2"/>
      <c r="N239" s="2"/>
      <c r="O239" s="2"/>
      <c r="P239" s="2"/>
      <c r="Q239" s="2"/>
      <c r="R239" s="3"/>
      <c r="S239" s="3"/>
      <c r="T239" s="2"/>
      <c r="U239" s="2"/>
      <c r="V239" s="4"/>
      <c r="W239" s="4"/>
    </row>
    <row r="240" spans="1:23" s="5" customFormat="1" ht="15" customHeight="1">
      <c r="A240" s="6"/>
      <c r="B240" s="78" t="s">
        <v>1005</v>
      </c>
      <c r="C240" s="101"/>
      <c r="D240" s="55">
        <f t="shared" si="10"/>
        <v>28454432</v>
      </c>
      <c r="E240" s="36" t="s">
        <v>59</v>
      </c>
      <c r="F240" s="67"/>
      <c r="G240" s="64"/>
      <c r="H240" s="64"/>
      <c r="I240" s="64"/>
      <c r="J240" s="64"/>
      <c r="K240" s="64">
        <f t="shared" si="9"/>
        <v>0</v>
      </c>
      <c r="L240" s="2">
        <f t="shared" si="11"/>
        <v>0</v>
      </c>
      <c r="M240" s="2"/>
      <c r="N240" s="2"/>
      <c r="O240" s="2"/>
      <c r="P240" s="2"/>
      <c r="Q240" s="2"/>
      <c r="R240" s="3"/>
      <c r="S240" s="3"/>
      <c r="T240" s="2"/>
      <c r="U240" s="2"/>
      <c r="V240" s="4"/>
      <c r="W240" s="4"/>
    </row>
    <row r="241" spans="1:23" s="5" customFormat="1" ht="15" customHeight="1">
      <c r="A241" s="374"/>
      <c r="B241" s="78" t="s">
        <v>1006</v>
      </c>
      <c r="C241" s="101"/>
      <c r="D241" s="55">
        <f t="shared" si="10"/>
        <v>28454432</v>
      </c>
      <c r="E241" s="36" t="s">
        <v>59</v>
      </c>
      <c r="F241" s="67"/>
      <c r="G241" s="64"/>
      <c r="H241" s="64"/>
      <c r="I241" s="64"/>
      <c r="J241" s="64"/>
      <c r="K241" s="64">
        <f t="shared" si="9"/>
        <v>0</v>
      </c>
      <c r="L241" s="2">
        <f t="shared" si="11"/>
        <v>0</v>
      </c>
      <c r="M241" s="2"/>
      <c r="N241" s="2"/>
      <c r="O241" s="2"/>
      <c r="P241" s="2"/>
      <c r="Q241" s="2"/>
      <c r="R241" s="3"/>
      <c r="S241" s="3"/>
      <c r="T241" s="2"/>
      <c r="U241" s="2"/>
      <c r="V241" s="4"/>
      <c r="W241" s="4"/>
    </row>
    <row r="242" spans="1:23" s="5" customFormat="1" ht="15" customHeight="1">
      <c r="A242" s="374"/>
      <c r="B242" s="78" t="s">
        <v>1007</v>
      </c>
      <c r="C242" s="101"/>
      <c r="D242" s="55">
        <f t="shared" si="10"/>
        <v>28454432</v>
      </c>
      <c r="E242" s="36" t="s">
        <v>59</v>
      </c>
      <c r="F242" s="67"/>
      <c r="G242" s="64"/>
      <c r="H242" s="64"/>
      <c r="I242" s="64"/>
      <c r="J242" s="64"/>
      <c r="K242" s="64">
        <f t="shared" si="9"/>
        <v>0</v>
      </c>
      <c r="L242" s="2">
        <f t="shared" si="11"/>
        <v>0</v>
      </c>
      <c r="M242" s="2"/>
      <c r="N242" s="2"/>
      <c r="O242" s="2"/>
      <c r="P242" s="2"/>
      <c r="Q242" s="2"/>
      <c r="R242" s="3"/>
      <c r="S242" s="3"/>
      <c r="T242" s="2"/>
      <c r="U242" s="2"/>
      <c r="V242" s="4"/>
      <c r="W242" s="4"/>
    </row>
    <row r="243" spans="1:23" s="5" customFormat="1" ht="15" customHeight="1">
      <c r="A243" s="374"/>
      <c r="B243" s="78" t="s">
        <v>1008</v>
      </c>
      <c r="C243" s="101"/>
      <c r="D243" s="55">
        <f t="shared" si="10"/>
        <v>28454432</v>
      </c>
      <c r="E243" s="36" t="s">
        <v>59</v>
      </c>
      <c r="F243" s="67"/>
      <c r="G243" s="64"/>
      <c r="H243" s="64"/>
      <c r="I243" s="64"/>
      <c r="J243" s="64"/>
      <c r="K243" s="64">
        <f t="shared" si="9"/>
        <v>0</v>
      </c>
      <c r="L243" s="2">
        <f t="shared" si="11"/>
        <v>0</v>
      </c>
      <c r="M243" s="2"/>
      <c r="N243" s="2"/>
      <c r="O243" s="2"/>
      <c r="P243" s="2"/>
      <c r="Q243" s="2"/>
      <c r="R243" s="3"/>
      <c r="S243" s="3"/>
      <c r="T243" s="2"/>
      <c r="U243" s="2"/>
      <c r="V243" s="4"/>
      <c r="W243" s="4"/>
    </row>
    <row r="244" spans="1:23" s="5" customFormat="1" ht="15" customHeight="1">
      <c r="A244" s="375"/>
      <c r="B244" s="78" t="s">
        <v>1009</v>
      </c>
      <c r="C244" s="101"/>
      <c r="D244" s="55">
        <f t="shared" si="10"/>
        <v>28454432</v>
      </c>
      <c r="E244" s="36" t="s">
        <v>59</v>
      </c>
      <c r="F244" s="67"/>
      <c r="G244" s="64"/>
      <c r="H244" s="64"/>
      <c r="I244" s="64"/>
      <c r="J244" s="64"/>
      <c r="K244" s="64">
        <f t="shared" si="9"/>
        <v>0</v>
      </c>
      <c r="L244" s="2">
        <f t="shared" si="11"/>
        <v>0</v>
      </c>
      <c r="M244" s="2"/>
      <c r="N244" s="2"/>
      <c r="O244" s="2"/>
      <c r="P244" s="2"/>
      <c r="Q244" s="2"/>
      <c r="R244" s="3"/>
      <c r="S244" s="3"/>
      <c r="T244" s="2"/>
      <c r="U244" s="2"/>
      <c r="V244" s="4"/>
      <c r="W244" s="4"/>
    </row>
    <row r="245" spans="1:23" s="5" customFormat="1" ht="15" customHeight="1">
      <c r="B245" s="78" t="s">
        <v>1010</v>
      </c>
      <c r="C245" s="101">
        <v>-35000</v>
      </c>
      <c r="D245" s="55">
        <f t="shared" si="10"/>
        <v>28419432</v>
      </c>
      <c r="E245" s="36" t="s">
        <v>801</v>
      </c>
      <c r="F245" s="67"/>
      <c r="G245" s="64"/>
      <c r="H245" s="64"/>
      <c r="I245" s="64"/>
      <c r="J245" s="64"/>
      <c r="K245" s="64">
        <f t="shared" si="9"/>
        <v>-35000</v>
      </c>
      <c r="L245" s="2">
        <f t="shared" si="11"/>
        <v>0</v>
      </c>
      <c r="M245" s="2"/>
      <c r="N245" s="2"/>
      <c r="O245" s="2"/>
      <c r="P245" s="2"/>
      <c r="Q245" s="2"/>
      <c r="R245" s="3"/>
      <c r="S245" s="3"/>
      <c r="T245" s="2"/>
      <c r="U245" s="2"/>
      <c r="V245" s="4"/>
      <c r="W245" s="4"/>
    </row>
    <row r="246" spans="1:23" s="5" customFormat="1" ht="15" customHeight="1">
      <c r="A246" s="374"/>
      <c r="B246" s="78" t="s">
        <v>1011</v>
      </c>
      <c r="C246" s="101"/>
      <c r="D246" s="55">
        <f t="shared" si="10"/>
        <v>28419432</v>
      </c>
      <c r="E246" s="36" t="s">
        <v>59</v>
      </c>
      <c r="F246" s="67"/>
      <c r="G246" s="64"/>
      <c r="H246" s="64"/>
      <c r="I246" s="64"/>
      <c r="J246" s="64"/>
      <c r="K246" s="64">
        <f t="shared" si="9"/>
        <v>0</v>
      </c>
      <c r="L246" s="2">
        <f t="shared" si="11"/>
        <v>0</v>
      </c>
      <c r="M246" s="2"/>
      <c r="N246" s="2"/>
      <c r="O246" s="2"/>
      <c r="P246" s="2"/>
      <c r="Q246" s="2"/>
      <c r="R246" s="3"/>
      <c r="S246" s="3"/>
      <c r="T246" s="2"/>
      <c r="U246" s="2"/>
      <c r="V246" s="4"/>
      <c r="W246" s="4"/>
    </row>
    <row r="247" spans="1:23" s="5" customFormat="1" ht="15" customHeight="1">
      <c r="B247" s="78" t="s">
        <v>1012</v>
      </c>
      <c r="C247" s="101"/>
      <c r="D247" s="55">
        <f t="shared" si="10"/>
        <v>28419432</v>
      </c>
      <c r="E247" s="36" t="s">
        <v>59</v>
      </c>
      <c r="F247" s="67"/>
      <c r="G247" s="64"/>
      <c r="H247" s="64"/>
      <c r="I247" s="64"/>
      <c r="J247" s="64"/>
      <c r="K247" s="64">
        <f t="shared" ref="K247:K310" si="12">C247</f>
        <v>0</v>
      </c>
      <c r="L247" s="2">
        <f t="shared" si="11"/>
        <v>0</v>
      </c>
      <c r="M247" s="2"/>
      <c r="N247" s="2"/>
      <c r="O247" s="2"/>
      <c r="P247" s="2"/>
      <c r="Q247" s="2"/>
      <c r="R247" s="3"/>
      <c r="S247" s="3"/>
      <c r="T247" s="2"/>
      <c r="U247" s="2"/>
      <c r="V247" s="4"/>
      <c r="W247" s="4"/>
    </row>
    <row r="248" spans="1:23" s="5" customFormat="1" ht="15" customHeight="1">
      <c r="A248" s="375"/>
      <c r="B248" s="78" t="s">
        <v>1013</v>
      </c>
      <c r="C248" s="101">
        <v>-75000</v>
      </c>
      <c r="D248" s="55">
        <f t="shared" si="10"/>
        <v>28344432</v>
      </c>
      <c r="E248" s="36" t="s">
        <v>61</v>
      </c>
      <c r="F248" s="67"/>
      <c r="G248" s="64"/>
      <c r="H248" s="64"/>
      <c r="I248" s="64"/>
      <c r="J248" s="64"/>
      <c r="K248" s="64">
        <f t="shared" si="12"/>
        <v>-75000</v>
      </c>
      <c r="L248" s="2">
        <f t="shared" si="11"/>
        <v>0</v>
      </c>
      <c r="M248" s="2"/>
      <c r="N248" s="2"/>
      <c r="O248" s="2"/>
      <c r="P248" s="2"/>
      <c r="Q248" s="2"/>
      <c r="R248" s="3"/>
      <c r="S248" s="3"/>
      <c r="T248" s="2"/>
      <c r="U248" s="2"/>
      <c r="V248" s="4"/>
      <c r="W248" s="4"/>
    </row>
    <row r="249" spans="1:23" s="5" customFormat="1" ht="15" customHeight="1">
      <c r="B249" s="78" t="s">
        <v>1014</v>
      </c>
      <c r="C249" s="101">
        <v>70000</v>
      </c>
      <c r="D249" s="55">
        <f t="shared" si="10"/>
        <v>28414432</v>
      </c>
      <c r="E249" s="36" t="s">
        <v>1</v>
      </c>
      <c r="F249" s="67"/>
      <c r="G249" s="64"/>
      <c r="H249" s="64">
        <f>C249</f>
        <v>70000</v>
      </c>
      <c r="I249" s="64"/>
      <c r="J249" s="64"/>
      <c r="K249" s="64"/>
      <c r="L249" s="2">
        <f t="shared" si="11"/>
        <v>0</v>
      </c>
      <c r="M249" s="2"/>
      <c r="N249" s="2"/>
      <c r="O249" s="2"/>
      <c r="P249" s="2"/>
      <c r="Q249" s="2"/>
      <c r="R249" s="3"/>
      <c r="S249" s="3"/>
      <c r="T249" s="2"/>
      <c r="U249" s="2"/>
      <c r="V249" s="4"/>
      <c r="W249" s="4"/>
    </row>
    <row r="250" spans="1:23" s="5" customFormat="1" ht="15" customHeight="1">
      <c r="A250" s="374"/>
      <c r="B250" s="78" t="s">
        <v>1015</v>
      </c>
      <c r="C250" s="101">
        <v>-350000</v>
      </c>
      <c r="D250" s="55">
        <f t="shared" si="10"/>
        <v>28064432</v>
      </c>
      <c r="E250" s="36" t="s">
        <v>801</v>
      </c>
      <c r="F250" s="67"/>
      <c r="G250" s="64"/>
      <c r="H250" s="64"/>
      <c r="I250" s="64"/>
      <c r="J250" s="64"/>
      <c r="K250" s="64">
        <f t="shared" si="12"/>
        <v>-350000</v>
      </c>
      <c r="L250" s="2">
        <f t="shared" si="11"/>
        <v>0</v>
      </c>
      <c r="M250" s="2"/>
      <c r="N250" s="2"/>
      <c r="O250" s="2"/>
      <c r="P250" s="2"/>
      <c r="Q250" s="2"/>
      <c r="R250" s="3"/>
      <c r="S250" s="3"/>
      <c r="T250" s="2"/>
      <c r="U250" s="2"/>
      <c r="V250" s="4"/>
      <c r="W250" s="4"/>
    </row>
    <row r="251" spans="1:23" s="5" customFormat="1" ht="15" customHeight="1">
      <c r="A251" s="6"/>
      <c r="B251" s="78" t="s">
        <v>1016</v>
      </c>
      <c r="C251" s="101"/>
      <c r="D251" s="55">
        <f t="shared" si="10"/>
        <v>28064432</v>
      </c>
      <c r="E251" s="36" t="s">
        <v>59</v>
      </c>
      <c r="F251" s="67"/>
      <c r="G251" s="64"/>
      <c r="H251" s="64"/>
      <c r="I251" s="64"/>
      <c r="J251" s="64"/>
      <c r="K251" s="64">
        <f t="shared" si="12"/>
        <v>0</v>
      </c>
      <c r="L251" s="2">
        <f t="shared" si="11"/>
        <v>0</v>
      </c>
      <c r="M251" s="2"/>
      <c r="N251" s="2"/>
      <c r="O251" s="2"/>
      <c r="P251" s="2"/>
      <c r="Q251" s="2"/>
      <c r="R251" s="3"/>
      <c r="S251" s="3"/>
      <c r="T251" s="2"/>
      <c r="U251" s="2"/>
      <c r="V251" s="4"/>
      <c r="W251" s="4"/>
    </row>
    <row r="252" spans="1:23" s="5" customFormat="1" ht="15" customHeight="1">
      <c r="A252" s="374"/>
      <c r="B252" s="78" t="s">
        <v>1017</v>
      </c>
      <c r="C252" s="101"/>
      <c r="D252" s="55">
        <f t="shared" si="10"/>
        <v>28064432</v>
      </c>
      <c r="E252" s="36" t="s">
        <v>59</v>
      </c>
      <c r="F252" s="67"/>
      <c r="G252" s="64"/>
      <c r="H252" s="64"/>
      <c r="I252" s="64"/>
      <c r="J252" s="64"/>
      <c r="K252" s="64">
        <f t="shared" si="12"/>
        <v>0</v>
      </c>
      <c r="L252" s="2">
        <f t="shared" si="11"/>
        <v>0</v>
      </c>
      <c r="M252" s="2"/>
      <c r="N252" s="2"/>
      <c r="O252" s="2"/>
      <c r="P252" s="2"/>
      <c r="Q252" s="2"/>
      <c r="R252" s="3"/>
      <c r="S252" s="3"/>
      <c r="T252" s="2"/>
      <c r="U252" s="2"/>
      <c r="V252" s="4"/>
      <c r="W252" s="4"/>
    </row>
    <row r="253" spans="1:23" s="5" customFormat="1" ht="15" customHeight="1">
      <c r="B253" s="78" t="s">
        <v>1018</v>
      </c>
      <c r="C253" s="101"/>
      <c r="D253" s="55">
        <f t="shared" si="10"/>
        <v>28064432</v>
      </c>
      <c r="E253" s="36" t="s">
        <v>59</v>
      </c>
      <c r="F253" s="67"/>
      <c r="G253" s="64"/>
      <c r="H253" s="64"/>
      <c r="I253" s="64"/>
      <c r="J253" s="64"/>
      <c r="K253" s="64">
        <f t="shared" si="12"/>
        <v>0</v>
      </c>
      <c r="L253" s="2">
        <f t="shared" si="11"/>
        <v>0</v>
      </c>
      <c r="M253" s="2"/>
      <c r="N253" s="2"/>
      <c r="O253" s="2"/>
      <c r="P253" s="2"/>
      <c r="Q253" s="2"/>
      <c r="R253" s="3"/>
      <c r="S253" s="3"/>
      <c r="T253" s="2"/>
      <c r="U253" s="2"/>
      <c r="V253" s="4"/>
      <c r="W253" s="4"/>
    </row>
    <row r="254" spans="1:23" s="5" customFormat="1" ht="15" customHeight="1">
      <c r="A254" s="374"/>
      <c r="B254" s="78" t="s">
        <v>1019</v>
      </c>
      <c r="C254" s="101"/>
      <c r="D254" s="55">
        <f t="shared" si="10"/>
        <v>28064432</v>
      </c>
      <c r="E254" s="36" t="s">
        <v>59</v>
      </c>
      <c r="F254" s="67"/>
      <c r="G254" s="64"/>
      <c r="H254" s="64"/>
      <c r="I254" s="64"/>
      <c r="J254" s="64"/>
      <c r="K254" s="64">
        <f t="shared" si="12"/>
        <v>0</v>
      </c>
      <c r="L254" s="2">
        <f t="shared" si="11"/>
        <v>0</v>
      </c>
      <c r="M254" s="2"/>
      <c r="N254" s="2"/>
      <c r="O254" s="2"/>
      <c r="P254" s="2"/>
      <c r="Q254" s="2"/>
      <c r="R254" s="3"/>
      <c r="S254" s="3"/>
      <c r="T254" s="2"/>
      <c r="U254" s="2"/>
      <c r="V254" s="4"/>
      <c r="W254" s="4"/>
    </row>
    <row r="255" spans="1:23" s="5" customFormat="1" ht="15" customHeight="1">
      <c r="A255" s="374"/>
      <c r="B255" s="78" t="s">
        <v>1020</v>
      </c>
      <c r="C255" s="101"/>
      <c r="D255" s="55">
        <f t="shared" si="10"/>
        <v>28064432</v>
      </c>
      <c r="E255" s="36" t="s">
        <v>59</v>
      </c>
      <c r="F255" s="67"/>
      <c r="G255" s="64"/>
      <c r="H255" s="64"/>
      <c r="I255" s="64"/>
      <c r="J255" s="64"/>
      <c r="K255" s="64">
        <f t="shared" si="12"/>
        <v>0</v>
      </c>
      <c r="L255" s="2">
        <f t="shared" si="11"/>
        <v>0</v>
      </c>
      <c r="M255" s="2"/>
      <c r="N255" s="2"/>
      <c r="O255" s="2"/>
      <c r="P255" s="2"/>
      <c r="Q255" s="2"/>
      <c r="R255" s="3"/>
      <c r="S255" s="3"/>
      <c r="T255" s="2"/>
      <c r="U255" s="2"/>
      <c r="V255" s="4"/>
      <c r="W255" s="4"/>
    </row>
    <row r="256" spans="1:23" s="5" customFormat="1" ht="15" customHeight="1">
      <c r="A256" s="374"/>
      <c r="B256" s="78" t="s">
        <v>1021</v>
      </c>
      <c r="C256" s="101">
        <v>100000</v>
      </c>
      <c r="D256" s="55">
        <f t="shared" si="10"/>
        <v>28164432</v>
      </c>
      <c r="E256" s="36" t="s">
        <v>1</v>
      </c>
      <c r="F256" s="67"/>
      <c r="G256" s="64"/>
      <c r="H256" s="64">
        <f>C256</f>
        <v>100000</v>
      </c>
      <c r="I256" s="64"/>
      <c r="J256" s="64"/>
      <c r="K256" s="64"/>
      <c r="L256" s="2">
        <f t="shared" si="11"/>
        <v>0</v>
      </c>
      <c r="M256" s="2"/>
      <c r="N256" s="2"/>
      <c r="O256" s="2"/>
      <c r="P256" s="2"/>
      <c r="Q256" s="2"/>
      <c r="R256" s="3"/>
      <c r="S256" s="3"/>
      <c r="T256" s="2"/>
      <c r="U256" s="2"/>
      <c r="V256" s="4"/>
      <c r="W256" s="4"/>
    </row>
    <row r="257" spans="1:23" s="5" customFormat="1" ht="15" customHeight="1">
      <c r="A257" s="6"/>
      <c r="B257" s="78" t="s">
        <v>1022</v>
      </c>
      <c r="C257" s="101"/>
      <c r="D257" s="55">
        <f t="shared" si="10"/>
        <v>28164432</v>
      </c>
      <c r="E257" s="36" t="s">
        <v>59</v>
      </c>
      <c r="F257" s="67"/>
      <c r="G257" s="64"/>
      <c r="H257" s="64"/>
      <c r="I257" s="64"/>
      <c r="J257" s="64"/>
      <c r="K257" s="64">
        <f t="shared" si="12"/>
        <v>0</v>
      </c>
      <c r="L257" s="2">
        <f t="shared" si="11"/>
        <v>0</v>
      </c>
      <c r="M257" s="2"/>
      <c r="N257" s="2"/>
      <c r="O257" s="2"/>
      <c r="P257" s="2"/>
      <c r="Q257" s="2"/>
      <c r="R257" s="3"/>
      <c r="S257" s="3"/>
      <c r="T257" s="2"/>
      <c r="U257" s="2"/>
      <c r="V257" s="4"/>
      <c r="W257" s="4"/>
    </row>
    <row r="258" spans="1:23" s="5" customFormat="1" ht="15" customHeight="1">
      <c r="A258" s="374"/>
      <c r="B258" s="78" t="s">
        <v>1023</v>
      </c>
      <c r="C258" s="101"/>
      <c r="D258" s="55">
        <f t="shared" ref="D258:D321" si="13">SUM(D257,C258)</f>
        <v>28164432</v>
      </c>
      <c r="E258" s="36" t="s">
        <v>59</v>
      </c>
      <c r="F258" s="67"/>
      <c r="G258" s="64"/>
      <c r="H258" s="64"/>
      <c r="I258" s="64"/>
      <c r="J258" s="64"/>
      <c r="K258" s="64">
        <f t="shared" si="12"/>
        <v>0</v>
      </c>
      <c r="L258" s="2">
        <f t="shared" si="11"/>
        <v>0</v>
      </c>
      <c r="M258" s="2"/>
      <c r="N258" s="2"/>
      <c r="O258" s="2"/>
      <c r="P258" s="2"/>
      <c r="Q258" s="2"/>
      <c r="R258" s="3"/>
      <c r="S258" s="3"/>
      <c r="T258" s="2"/>
      <c r="U258" s="2"/>
      <c r="V258" s="4"/>
      <c r="W258" s="4"/>
    </row>
    <row r="259" spans="1:23" s="5" customFormat="1" ht="15" customHeight="1">
      <c r="A259" s="374"/>
      <c r="B259" s="78" t="s">
        <v>1024</v>
      </c>
      <c r="C259" s="101">
        <v>270000</v>
      </c>
      <c r="D259" s="55">
        <f t="shared" si="13"/>
        <v>28434432</v>
      </c>
      <c r="E259" s="36" t="s">
        <v>59</v>
      </c>
      <c r="F259" s="67"/>
      <c r="G259" s="64">
        <f>C259</f>
        <v>270000</v>
      </c>
      <c r="H259" s="64"/>
      <c r="I259" s="64"/>
      <c r="J259" s="64"/>
      <c r="K259" s="64"/>
      <c r="L259" s="2">
        <f t="shared" ref="L259:L322" si="14">C259-F259-G259-H259-I259-J259-K259</f>
        <v>0</v>
      </c>
      <c r="M259" s="2"/>
      <c r="N259" s="2"/>
      <c r="O259" s="2"/>
      <c r="P259" s="2"/>
      <c r="Q259" s="2"/>
      <c r="R259" s="3"/>
      <c r="S259" s="3"/>
      <c r="T259" s="2"/>
      <c r="U259" s="2"/>
      <c r="V259" s="4"/>
      <c r="W259" s="4"/>
    </row>
    <row r="260" spans="1:23" s="5" customFormat="1" ht="15" customHeight="1">
      <c r="B260" s="78" t="s">
        <v>1025</v>
      </c>
      <c r="C260" s="101">
        <v>40000</v>
      </c>
      <c r="D260" s="55">
        <f t="shared" si="13"/>
        <v>28474432</v>
      </c>
      <c r="E260" s="36" t="s">
        <v>1</v>
      </c>
      <c r="F260" s="67"/>
      <c r="G260" s="171"/>
      <c r="H260" s="64">
        <f>C260</f>
        <v>40000</v>
      </c>
      <c r="I260" s="64"/>
      <c r="J260" s="64"/>
      <c r="K260" s="64"/>
      <c r="L260" s="2">
        <f t="shared" si="14"/>
        <v>0</v>
      </c>
      <c r="M260" s="2"/>
      <c r="N260" s="2"/>
      <c r="O260" s="2"/>
      <c r="P260" s="2"/>
      <c r="Q260" s="2"/>
      <c r="R260" s="3"/>
      <c r="S260" s="3"/>
      <c r="T260" s="2"/>
      <c r="U260" s="2"/>
      <c r="V260" s="4"/>
      <c r="W260" s="4"/>
    </row>
    <row r="261" spans="1:23" s="5" customFormat="1" ht="15" customHeight="1">
      <c r="A261" s="375"/>
      <c r="B261" s="78" t="s">
        <v>1026</v>
      </c>
      <c r="C261" s="101"/>
      <c r="D261" s="55">
        <f t="shared" si="13"/>
        <v>28474432</v>
      </c>
      <c r="E261" s="36" t="s">
        <v>59</v>
      </c>
      <c r="F261" s="67"/>
      <c r="G261" s="64"/>
      <c r="H261" s="64"/>
      <c r="I261" s="64"/>
      <c r="J261" s="64"/>
      <c r="K261" s="64">
        <f t="shared" si="12"/>
        <v>0</v>
      </c>
      <c r="L261" s="2">
        <f t="shared" si="14"/>
        <v>0</v>
      </c>
      <c r="M261" s="2"/>
      <c r="N261" s="2"/>
      <c r="O261" s="2"/>
      <c r="P261" s="2"/>
      <c r="Q261" s="2"/>
      <c r="R261" s="3"/>
      <c r="S261" s="3"/>
      <c r="T261" s="2"/>
      <c r="U261" s="2"/>
      <c r="V261" s="4"/>
      <c r="W261" s="4"/>
    </row>
    <row r="262" spans="1:23" s="5" customFormat="1" ht="15" customHeight="1">
      <c r="B262" s="78" t="s">
        <v>1027</v>
      </c>
      <c r="C262" s="101"/>
      <c r="D262" s="55">
        <f t="shared" si="13"/>
        <v>28474432</v>
      </c>
      <c r="E262" s="36" t="s">
        <v>59</v>
      </c>
      <c r="F262" s="67"/>
      <c r="G262" s="64"/>
      <c r="H262" s="64"/>
      <c r="I262" s="64"/>
      <c r="J262" s="64"/>
      <c r="K262" s="64">
        <f t="shared" si="12"/>
        <v>0</v>
      </c>
      <c r="L262" s="2">
        <f t="shared" si="14"/>
        <v>0</v>
      </c>
      <c r="M262" s="2"/>
      <c r="N262" s="2"/>
      <c r="O262" s="2"/>
      <c r="P262" s="2"/>
      <c r="Q262" s="2"/>
      <c r="R262" s="3"/>
      <c r="S262" s="3"/>
      <c r="T262" s="2"/>
      <c r="U262" s="2"/>
      <c r="V262" s="4"/>
      <c r="W262" s="4"/>
    </row>
    <row r="263" spans="1:23" s="5" customFormat="1" ht="15" customHeight="1">
      <c r="A263" s="99"/>
      <c r="B263" s="78" t="s">
        <v>1028</v>
      </c>
      <c r="C263" s="101">
        <v>270000</v>
      </c>
      <c r="D263" s="55">
        <f t="shared" si="13"/>
        <v>28744432</v>
      </c>
      <c r="E263" s="36" t="s">
        <v>59</v>
      </c>
      <c r="F263" s="67"/>
      <c r="G263" s="64">
        <f>C263</f>
        <v>270000</v>
      </c>
      <c r="H263" s="64"/>
      <c r="I263" s="64"/>
      <c r="J263" s="64"/>
      <c r="K263" s="64"/>
      <c r="L263" s="2">
        <f t="shared" si="14"/>
        <v>0</v>
      </c>
      <c r="M263" s="2"/>
      <c r="N263" s="2"/>
      <c r="O263" s="2"/>
      <c r="P263" s="2"/>
      <c r="Q263" s="2"/>
      <c r="R263" s="3"/>
      <c r="S263" s="3"/>
      <c r="T263" s="2"/>
      <c r="U263" s="2"/>
      <c r="V263" s="4"/>
      <c r="W263" s="4"/>
    </row>
    <row r="264" spans="1:23" s="5" customFormat="1" ht="15" customHeight="1">
      <c r="B264" s="78" t="s">
        <v>1029</v>
      </c>
      <c r="C264" s="101"/>
      <c r="D264" s="55">
        <f t="shared" si="13"/>
        <v>28744432</v>
      </c>
      <c r="E264" s="36" t="s">
        <v>59</v>
      </c>
      <c r="F264" s="67"/>
      <c r="G264" s="64"/>
      <c r="H264" s="64"/>
      <c r="I264" s="64"/>
      <c r="J264" s="64"/>
      <c r="K264" s="64">
        <f t="shared" si="12"/>
        <v>0</v>
      </c>
      <c r="L264" s="2">
        <f t="shared" si="14"/>
        <v>0</v>
      </c>
      <c r="M264" s="2"/>
      <c r="N264" s="2"/>
      <c r="O264" s="2"/>
      <c r="P264" s="2"/>
      <c r="Q264" s="2"/>
      <c r="R264" s="3"/>
      <c r="S264" s="3"/>
      <c r="T264" s="2"/>
      <c r="U264" s="2"/>
      <c r="V264" s="4"/>
      <c r="W264" s="4"/>
    </row>
    <row r="265" spans="1:23" s="5" customFormat="1" ht="15" customHeight="1">
      <c r="A265" s="375"/>
      <c r="B265" s="78" t="s">
        <v>1030</v>
      </c>
      <c r="C265" s="101"/>
      <c r="D265" s="55">
        <f t="shared" si="13"/>
        <v>28744432</v>
      </c>
      <c r="E265" s="36" t="s">
        <v>59</v>
      </c>
      <c r="F265" s="67"/>
      <c r="G265" s="64"/>
      <c r="H265" s="64"/>
      <c r="I265" s="64"/>
      <c r="J265" s="64"/>
      <c r="K265" s="64">
        <f t="shared" si="12"/>
        <v>0</v>
      </c>
      <c r="L265" s="2">
        <f t="shared" si="14"/>
        <v>0</v>
      </c>
      <c r="M265" s="2"/>
      <c r="N265" s="2"/>
      <c r="O265" s="2"/>
      <c r="P265" s="2"/>
      <c r="Q265" s="2"/>
      <c r="R265" s="3"/>
      <c r="S265" s="3"/>
      <c r="T265" s="2"/>
      <c r="U265" s="2"/>
      <c r="V265" s="4"/>
      <c r="W265" s="4"/>
    </row>
    <row r="266" spans="1:23" s="5" customFormat="1" ht="15" customHeight="1">
      <c r="B266" s="78" t="s">
        <v>1031</v>
      </c>
      <c r="C266" s="101">
        <v>230000</v>
      </c>
      <c r="D266" s="55">
        <f t="shared" si="13"/>
        <v>28974432</v>
      </c>
      <c r="E266" s="36" t="s">
        <v>59</v>
      </c>
      <c r="F266" s="67"/>
      <c r="G266" s="64">
        <f>C266</f>
        <v>230000</v>
      </c>
      <c r="H266" s="64"/>
      <c r="I266" s="64"/>
      <c r="J266" s="64"/>
      <c r="K266" s="64"/>
      <c r="L266" s="2">
        <f t="shared" si="14"/>
        <v>0</v>
      </c>
      <c r="M266" s="2"/>
      <c r="N266" s="2"/>
      <c r="O266" s="2"/>
      <c r="P266" s="2"/>
      <c r="Q266" s="2"/>
      <c r="R266" s="3"/>
      <c r="S266" s="3"/>
      <c r="T266" s="2"/>
      <c r="U266" s="2"/>
      <c r="V266" s="4"/>
      <c r="W266" s="4"/>
    </row>
    <row r="267" spans="1:23" s="5" customFormat="1" ht="15" customHeight="1">
      <c r="A267" s="375">
        <v>45397</v>
      </c>
      <c r="B267" s="78" t="s">
        <v>800</v>
      </c>
      <c r="C267" s="101">
        <v>-11000</v>
      </c>
      <c r="D267" s="55">
        <f t="shared" si="13"/>
        <v>28963432</v>
      </c>
      <c r="E267" s="36" t="s">
        <v>801</v>
      </c>
      <c r="F267" s="67"/>
      <c r="G267" s="64"/>
      <c r="H267" s="64"/>
      <c r="I267" s="64"/>
      <c r="J267" s="64"/>
      <c r="K267" s="64">
        <f t="shared" si="12"/>
        <v>-11000</v>
      </c>
      <c r="L267" s="2">
        <f t="shared" si="14"/>
        <v>0</v>
      </c>
      <c r="M267" s="2"/>
      <c r="N267" s="2"/>
      <c r="O267" s="2"/>
      <c r="P267" s="2"/>
      <c r="Q267" s="2"/>
      <c r="R267" s="3"/>
      <c r="S267" s="3"/>
      <c r="T267" s="2"/>
      <c r="U267" s="2"/>
      <c r="V267" s="4"/>
      <c r="W267" s="4"/>
    </row>
    <row r="268" spans="1:23" s="5" customFormat="1" ht="15" customHeight="1">
      <c r="B268" s="78" t="s">
        <v>1032</v>
      </c>
      <c r="C268" s="101">
        <v>6500000</v>
      </c>
      <c r="D268" s="55">
        <f t="shared" si="13"/>
        <v>35463432</v>
      </c>
      <c r="E268" s="36" t="s">
        <v>61</v>
      </c>
      <c r="F268" s="67"/>
      <c r="G268" s="64"/>
      <c r="H268" s="64"/>
      <c r="I268" s="64">
        <f>C268</f>
        <v>6500000</v>
      </c>
      <c r="J268" s="64"/>
      <c r="K268" s="64"/>
      <c r="L268" s="2">
        <f t="shared" si="14"/>
        <v>0</v>
      </c>
      <c r="M268" s="2"/>
      <c r="N268" s="2"/>
      <c r="O268" s="2"/>
      <c r="P268" s="2"/>
      <c r="Q268" s="2"/>
      <c r="R268" s="3"/>
      <c r="S268" s="3"/>
      <c r="T268" s="2"/>
      <c r="U268" s="2"/>
      <c r="V268" s="4"/>
      <c r="W268" s="4"/>
    </row>
    <row r="269" spans="1:23" s="5" customFormat="1" ht="15" customHeight="1">
      <c r="A269" s="375"/>
      <c r="B269" s="78" t="s">
        <v>957</v>
      </c>
      <c r="C269" s="101">
        <v>-541500</v>
      </c>
      <c r="D269" s="55">
        <f t="shared" si="13"/>
        <v>34921932</v>
      </c>
      <c r="E269" s="36" t="s">
        <v>801</v>
      </c>
      <c r="F269" s="67"/>
      <c r="G269" s="64"/>
      <c r="H269" s="64"/>
      <c r="I269" s="64"/>
      <c r="J269" s="64"/>
      <c r="K269" s="64">
        <f t="shared" si="12"/>
        <v>-541500</v>
      </c>
      <c r="L269" s="2">
        <f t="shared" si="14"/>
        <v>0</v>
      </c>
      <c r="M269" s="2"/>
      <c r="N269" s="2"/>
      <c r="O269" s="2"/>
      <c r="P269" s="2"/>
      <c r="Q269" s="2"/>
      <c r="R269" s="3"/>
      <c r="S269" s="3"/>
      <c r="T269" s="2"/>
      <c r="U269" s="2"/>
      <c r="V269" s="4"/>
      <c r="W269" s="4"/>
    </row>
    <row r="270" spans="1:23" s="5" customFormat="1" ht="15" customHeight="1">
      <c r="A270" s="375"/>
      <c r="B270" s="78" t="s">
        <v>1033</v>
      </c>
      <c r="C270" s="101">
        <v>-717500</v>
      </c>
      <c r="D270" s="55">
        <f t="shared" si="13"/>
        <v>34204432</v>
      </c>
      <c r="E270" s="36" t="s">
        <v>801</v>
      </c>
      <c r="F270" s="67"/>
      <c r="G270" s="64"/>
      <c r="H270" s="64"/>
      <c r="I270" s="64"/>
      <c r="J270" s="64"/>
      <c r="K270" s="64">
        <f t="shared" si="12"/>
        <v>-717500</v>
      </c>
      <c r="L270" s="2">
        <f t="shared" si="14"/>
        <v>0</v>
      </c>
      <c r="M270" s="2"/>
      <c r="N270" s="2"/>
      <c r="O270" s="2"/>
      <c r="P270" s="2"/>
      <c r="Q270" s="2"/>
      <c r="R270" s="3"/>
      <c r="S270" s="3"/>
      <c r="T270" s="2"/>
      <c r="U270" s="2"/>
      <c r="V270" s="4"/>
      <c r="W270" s="4"/>
    </row>
    <row r="271" spans="1:23" s="5" customFormat="1" ht="15" customHeight="1">
      <c r="B271" s="78" t="s">
        <v>1034</v>
      </c>
      <c r="C271" s="101"/>
      <c r="D271" s="55">
        <f t="shared" si="13"/>
        <v>34204432</v>
      </c>
      <c r="E271" s="36" t="s">
        <v>59</v>
      </c>
      <c r="F271" s="67"/>
      <c r="G271" s="64"/>
      <c r="H271" s="64"/>
      <c r="I271" s="64"/>
      <c r="J271" s="64"/>
      <c r="K271" s="64">
        <f t="shared" si="12"/>
        <v>0</v>
      </c>
      <c r="L271" s="2">
        <f t="shared" si="14"/>
        <v>0</v>
      </c>
      <c r="M271" s="2"/>
      <c r="N271" s="2"/>
      <c r="O271" s="2"/>
      <c r="P271" s="2"/>
      <c r="Q271" s="2"/>
      <c r="R271" s="3"/>
      <c r="S271" s="3"/>
      <c r="T271" s="2"/>
      <c r="U271" s="2"/>
      <c r="V271" s="4"/>
      <c r="W271" s="4"/>
    </row>
    <row r="272" spans="1:23" s="5" customFormat="1" ht="15" customHeight="1">
      <c r="A272" s="374"/>
      <c r="B272" s="78" t="s">
        <v>1035</v>
      </c>
      <c r="C272" s="101"/>
      <c r="D272" s="55">
        <f t="shared" si="13"/>
        <v>34204432</v>
      </c>
      <c r="E272" s="36" t="s">
        <v>59</v>
      </c>
      <c r="F272" s="67"/>
      <c r="G272" s="64"/>
      <c r="H272" s="64"/>
      <c r="I272" s="64"/>
      <c r="J272" s="64"/>
      <c r="K272" s="64">
        <f t="shared" si="12"/>
        <v>0</v>
      </c>
      <c r="L272" s="2">
        <f t="shared" si="14"/>
        <v>0</v>
      </c>
      <c r="M272" s="2"/>
      <c r="N272" s="2"/>
      <c r="O272" s="2"/>
      <c r="P272" s="2"/>
      <c r="Q272" s="2"/>
      <c r="R272" s="3"/>
      <c r="S272" s="3"/>
      <c r="T272" s="2"/>
      <c r="U272" s="2"/>
      <c r="V272" s="4"/>
      <c r="W272" s="4"/>
    </row>
    <row r="273" spans="1:23" s="5" customFormat="1" ht="15" customHeight="1">
      <c r="A273" s="6"/>
      <c r="B273" s="78" t="s">
        <v>1036</v>
      </c>
      <c r="C273" s="101">
        <v>-418000</v>
      </c>
      <c r="D273" s="55">
        <f t="shared" si="13"/>
        <v>33786432</v>
      </c>
      <c r="E273" s="36" t="s">
        <v>801</v>
      </c>
      <c r="F273" s="67"/>
      <c r="G273" s="64"/>
      <c r="H273" s="64"/>
      <c r="I273" s="64"/>
      <c r="J273" s="64"/>
      <c r="K273" s="64">
        <f t="shared" si="12"/>
        <v>-418000</v>
      </c>
      <c r="L273" s="2">
        <f t="shared" si="14"/>
        <v>0</v>
      </c>
      <c r="M273" s="2"/>
      <c r="N273" s="2"/>
      <c r="O273" s="2"/>
      <c r="P273" s="2"/>
      <c r="Q273" s="2"/>
      <c r="R273" s="3"/>
      <c r="S273" s="3"/>
      <c r="T273" s="2"/>
      <c r="U273" s="2"/>
      <c r="V273" s="4"/>
      <c r="W273" s="4"/>
    </row>
    <row r="274" spans="1:23" s="5" customFormat="1" ht="15" customHeight="1">
      <c r="A274" s="375"/>
      <c r="B274" s="78" t="s">
        <v>1037</v>
      </c>
      <c r="C274" s="101">
        <v>515000</v>
      </c>
      <c r="D274" s="55">
        <f t="shared" si="13"/>
        <v>34301432</v>
      </c>
      <c r="E274" s="36" t="s">
        <v>59</v>
      </c>
      <c r="F274" s="67"/>
      <c r="G274" s="64">
        <f>C274</f>
        <v>515000</v>
      </c>
      <c r="H274" s="64"/>
      <c r="I274" s="64"/>
      <c r="J274" s="64"/>
      <c r="K274" s="64"/>
      <c r="L274" s="2">
        <f t="shared" si="14"/>
        <v>0</v>
      </c>
      <c r="M274" s="2"/>
      <c r="N274" s="2"/>
      <c r="O274" s="2"/>
      <c r="P274" s="2"/>
      <c r="Q274" s="2"/>
      <c r="R274" s="3"/>
      <c r="S274" s="3"/>
      <c r="T274" s="2"/>
      <c r="U274" s="2"/>
      <c r="V274" s="4"/>
      <c r="W274" s="4"/>
    </row>
    <row r="275" spans="1:23" s="5" customFormat="1" ht="15" customHeight="1">
      <c r="A275" s="99"/>
      <c r="B275" s="78" t="s">
        <v>1038</v>
      </c>
      <c r="C275" s="101"/>
      <c r="D275" s="55">
        <f t="shared" si="13"/>
        <v>34301432</v>
      </c>
      <c r="E275" s="36" t="s">
        <v>59</v>
      </c>
      <c r="F275" s="67"/>
      <c r="G275" s="64"/>
      <c r="H275" s="64"/>
      <c r="I275" s="64"/>
      <c r="J275" s="64"/>
      <c r="K275" s="64">
        <f t="shared" si="12"/>
        <v>0</v>
      </c>
      <c r="L275" s="2">
        <f t="shared" si="14"/>
        <v>0</v>
      </c>
      <c r="M275" s="2"/>
      <c r="N275" s="2"/>
      <c r="O275" s="2"/>
      <c r="P275" s="2"/>
      <c r="Q275" s="2"/>
      <c r="R275" s="3"/>
      <c r="S275" s="3"/>
      <c r="T275" s="2"/>
      <c r="U275" s="2"/>
      <c r="V275" s="4"/>
      <c r="W275" s="4"/>
    </row>
    <row r="276" spans="1:23" s="5" customFormat="1" ht="15" customHeight="1">
      <c r="B276" s="78" t="s">
        <v>1039</v>
      </c>
      <c r="C276" s="101"/>
      <c r="D276" s="55">
        <f t="shared" si="13"/>
        <v>34301432</v>
      </c>
      <c r="E276" s="36" t="s">
        <v>59</v>
      </c>
      <c r="F276" s="67"/>
      <c r="G276" s="64"/>
      <c r="H276" s="64"/>
      <c r="I276" s="64"/>
      <c r="J276" s="64"/>
      <c r="K276" s="64">
        <f t="shared" si="12"/>
        <v>0</v>
      </c>
      <c r="L276" s="2">
        <f t="shared" si="14"/>
        <v>0</v>
      </c>
      <c r="M276" s="2"/>
      <c r="N276" s="2"/>
      <c r="O276" s="2"/>
      <c r="P276" s="2"/>
      <c r="Q276" s="2"/>
      <c r="R276" s="3"/>
      <c r="S276" s="3"/>
      <c r="T276" s="2"/>
      <c r="U276" s="2"/>
      <c r="V276" s="4"/>
      <c r="W276" s="4"/>
    </row>
    <row r="277" spans="1:23" s="5" customFormat="1" ht="15" customHeight="1">
      <c r="A277" s="6"/>
      <c r="B277" s="78" t="s">
        <v>1014</v>
      </c>
      <c r="C277" s="101">
        <v>170000</v>
      </c>
      <c r="D277" s="55">
        <f t="shared" si="13"/>
        <v>34471432</v>
      </c>
      <c r="E277" s="36" t="s">
        <v>1</v>
      </c>
      <c r="F277" s="67"/>
      <c r="G277" s="64"/>
      <c r="H277" s="64">
        <f>C277</f>
        <v>170000</v>
      </c>
      <c r="I277" s="64"/>
      <c r="J277" s="64"/>
      <c r="K277" s="64"/>
      <c r="L277" s="2">
        <f t="shared" si="14"/>
        <v>0</v>
      </c>
      <c r="M277" s="2"/>
      <c r="N277" s="2"/>
      <c r="O277" s="2"/>
      <c r="P277" s="2"/>
      <c r="Q277" s="2"/>
      <c r="R277" s="3"/>
      <c r="S277" s="3"/>
      <c r="T277" s="2"/>
      <c r="U277" s="2"/>
      <c r="V277" s="4"/>
      <c r="W277" s="4"/>
    </row>
    <row r="278" spans="1:23" s="5" customFormat="1" ht="15" customHeight="1">
      <c r="A278" s="374"/>
      <c r="B278" s="78" t="s">
        <v>1040</v>
      </c>
      <c r="C278" s="101"/>
      <c r="D278" s="55">
        <f t="shared" si="13"/>
        <v>34471432</v>
      </c>
      <c r="E278" s="36" t="s">
        <v>59</v>
      </c>
      <c r="F278" s="67"/>
      <c r="G278" s="64"/>
      <c r="H278" s="64"/>
      <c r="I278" s="64"/>
      <c r="J278" s="64"/>
      <c r="K278" s="64">
        <f t="shared" si="12"/>
        <v>0</v>
      </c>
      <c r="L278" s="2">
        <f t="shared" si="14"/>
        <v>0</v>
      </c>
      <c r="M278" s="2"/>
      <c r="N278" s="2"/>
      <c r="O278" s="2"/>
      <c r="P278" s="2"/>
      <c r="Q278" s="2"/>
      <c r="R278" s="3"/>
      <c r="S278" s="3"/>
      <c r="T278" s="2"/>
      <c r="U278" s="2"/>
      <c r="V278" s="4"/>
      <c r="W278" s="4"/>
    </row>
    <row r="279" spans="1:23" s="5" customFormat="1" ht="15" customHeight="1">
      <c r="A279" s="374"/>
      <c r="B279" s="78" t="s">
        <v>1041</v>
      </c>
      <c r="C279" s="101"/>
      <c r="D279" s="55">
        <f t="shared" si="13"/>
        <v>34471432</v>
      </c>
      <c r="E279" s="36" t="s">
        <v>59</v>
      </c>
      <c r="F279" s="67"/>
      <c r="G279" s="64"/>
      <c r="H279" s="64"/>
      <c r="I279" s="64"/>
      <c r="J279" s="64"/>
      <c r="K279" s="64">
        <f t="shared" si="12"/>
        <v>0</v>
      </c>
      <c r="L279" s="2">
        <f t="shared" si="14"/>
        <v>0</v>
      </c>
      <c r="M279" s="2"/>
      <c r="N279" s="2"/>
      <c r="O279" s="2"/>
      <c r="P279" s="2"/>
      <c r="Q279" s="2"/>
      <c r="R279" s="3"/>
      <c r="S279" s="3"/>
      <c r="T279" s="2"/>
      <c r="U279" s="2"/>
      <c r="V279" s="4"/>
      <c r="W279" s="4"/>
    </row>
    <row r="280" spans="1:23" s="5" customFormat="1" ht="15" customHeight="1">
      <c r="A280" s="375"/>
      <c r="B280" s="78" t="s">
        <v>1042</v>
      </c>
      <c r="C280" s="101"/>
      <c r="D280" s="55">
        <f t="shared" si="13"/>
        <v>34471432</v>
      </c>
      <c r="E280" s="36" t="s">
        <v>59</v>
      </c>
      <c r="F280" s="67"/>
      <c r="G280" s="64"/>
      <c r="H280" s="64"/>
      <c r="I280" s="64"/>
      <c r="J280" s="64"/>
      <c r="K280" s="64">
        <f t="shared" si="12"/>
        <v>0</v>
      </c>
      <c r="L280" s="2">
        <f t="shared" si="14"/>
        <v>0</v>
      </c>
      <c r="M280" s="2"/>
      <c r="N280" s="2"/>
      <c r="O280" s="2"/>
      <c r="P280" s="2"/>
      <c r="Q280" s="2"/>
      <c r="R280" s="3"/>
      <c r="S280" s="3"/>
      <c r="T280" s="2"/>
      <c r="U280" s="2"/>
      <c r="V280" s="4"/>
      <c r="W280" s="4"/>
    </row>
    <row r="281" spans="1:23" s="5" customFormat="1" ht="15" customHeight="1">
      <c r="A281" s="375"/>
      <c r="B281" s="78" t="s">
        <v>1043</v>
      </c>
      <c r="C281" s="101">
        <v>1240000</v>
      </c>
      <c r="D281" s="55">
        <f t="shared" si="13"/>
        <v>35711432</v>
      </c>
      <c r="E281" s="36" t="s">
        <v>857</v>
      </c>
      <c r="F281" s="67">
        <f>C281</f>
        <v>1240000</v>
      </c>
      <c r="G281" s="64"/>
      <c r="H281" s="64"/>
      <c r="I281" s="64"/>
      <c r="J281" s="64"/>
      <c r="K281" s="64"/>
      <c r="L281" s="2">
        <f t="shared" si="14"/>
        <v>0</v>
      </c>
      <c r="M281" s="2"/>
      <c r="N281" s="2"/>
      <c r="O281" s="2"/>
      <c r="P281" s="2"/>
      <c r="Q281" s="2"/>
      <c r="R281" s="3"/>
      <c r="S281" s="3"/>
      <c r="T281" s="2"/>
      <c r="U281" s="2"/>
      <c r="V281" s="4"/>
      <c r="W281" s="4"/>
    </row>
    <row r="282" spans="1:23" s="5" customFormat="1" ht="15" customHeight="1">
      <c r="A282" s="375"/>
      <c r="B282" s="78" t="s">
        <v>1044</v>
      </c>
      <c r="C282" s="101"/>
      <c r="D282" s="55">
        <f t="shared" si="13"/>
        <v>35711432</v>
      </c>
      <c r="E282" s="36" t="s">
        <v>59</v>
      </c>
      <c r="F282" s="67"/>
      <c r="G282" s="64"/>
      <c r="H282" s="64"/>
      <c r="I282" s="64"/>
      <c r="J282" s="64"/>
      <c r="K282" s="64">
        <f t="shared" si="12"/>
        <v>0</v>
      </c>
      <c r="L282" s="2">
        <f t="shared" si="14"/>
        <v>0</v>
      </c>
      <c r="M282" s="2"/>
      <c r="N282" s="2"/>
      <c r="O282" s="2"/>
      <c r="P282" s="2"/>
      <c r="Q282" s="2"/>
      <c r="R282" s="3"/>
      <c r="S282" s="3"/>
      <c r="T282" s="2"/>
      <c r="U282" s="2"/>
      <c r="V282" s="4"/>
      <c r="W282" s="4"/>
    </row>
    <row r="283" spans="1:23" s="5" customFormat="1" ht="15" customHeight="1">
      <c r="B283" s="78" t="s">
        <v>1045</v>
      </c>
      <c r="C283" s="101">
        <v>-120000</v>
      </c>
      <c r="D283" s="55">
        <f t="shared" si="13"/>
        <v>35591432</v>
      </c>
      <c r="E283" s="36" t="s">
        <v>801</v>
      </c>
      <c r="F283" s="67"/>
      <c r="G283" s="64"/>
      <c r="H283" s="64"/>
      <c r="I283" s="64"/>
      <c r="J283" s="64"/>
      <c r="K283" s="64">
        <f t="shared" si="12"/>
        <v>-120000</v>
      </c>
      <c r="L283" s="2">
        <f t="shared" si="14"/>
        <v>0</v>
      </c>
      <c r="M283" s="2"/>
      <c r="N283" s="2"/>
      <c r="O283" s="2"/>
      <c r="P283" s="2"/>
      <c r="Q283" s="2"/>
      <c r="R283" s="3"/>
      <c r="S283" s="3"/>
      <c r="T283" s="2"/>
      <c r="U283" s="2"/>
      <c r="V283" s="4"/>
      <c r="W283" s="4"/>
    </row>
    <row r="284" spans="1:23" s="5" customFormat="1" ht="15" customHeight="1">
      <c r="A284" s="375">
        <v>45398</v>
      </c>
      <c r="B284" s="78" t="s">
        <v>800</v>
      </c>
      <c r="C284" s="101">
        <v>-11000</v>
      </c>
      <c r="D284" s="55">
        <f t="shared" si="13"/>
        <v>35580432</v>
      </c>
      <c r="E284" s="36" t="s">
        <v>801</v>
      </c>
      <c r="F284" s="67"/>
      <c r="G284" s="64"/>
      <c r="H284" s="64"/>
      <c r="I284" s="64"/>
      <c r="J284" s="64"/>
      <c r="K284" s="64">
        <f t="shared" si="12"/>
        <v>-11000</v>
      </c>
      <c r="L284" s="2">
        <f t="shared" si="14"/>
        <v>0</v>
      </c>
      <c r="M284" s="2"/>
      <c r="N284" s="2"/>
      <c r="O284" s="2"/>
      <c r="P284" s="2"/>
      <c r="Q284" s="2"/>
      <c r="R284" s="3"/>
      <c r="S284" s="3"/>
      <c r="T284" s="2"/>
      <c r="U284" s="2"/>
      <c r="V284" s="4"/>
      <c r="W284" s="4"/>
    </row>
    <row r="285" spans="1:23" s="5" customFormat="1" ht="15" customHeight="1">
      <c r="B285" s="78" t="s">
        <v>1046</v>
      </c>
      <c r="C285" s="101">
        <v>283000</v>
      </c>
      <c r="D285" s="55">
        <f t="shared" si="13"/>
        <v>35863432</v>
      </c>
      <c r="E285" s="36" t="s">
        <v>1</v>
      </c>
      <c r="F285" s="67"/>
      <c r="G285" s="64"/>
      <c r="H285" s="64">
        <f>C285</f>
        <v>283000</v>
      </c>
      <c r="I285" s="64"/>
      <c r="J285" s="64"/>
      <c r="K285" s="64"/>
      <c r="L285" s="2">
        <f t="shared" si="14"/>
        <v>0</v>
      </c>
      <c r="M285" s="2"/>
      <c r="N285" s="2"/>
      <c r="O285" s="2"/>
      <c r="P285" s="2"/>
      <c r="Q285" s="2"/>
      <c r="R285" s="3"/>
      <c r="S285" s="3"/>
      <c r="T285" s="2"/>
      <c r="U285" s="2"/>
      <c r="V285" s="4"/>
      <c r="W285" s="4"/>
    </row>
    <row r="286" spans="1:23" s="5" customFormat="1" ht="15" customHeight="1">
      <c r="A286" s="374"/>
      <c r="B286" s="78" t="s">
        <v>1047</v>
      </c>
      <c r="C286" s="101">
        <v>1000000</v>
      </c>
      <c r="D286" s="55">
        <f t="shared" si="13"/>
        <v>36863432</v>
      </c>
      <c r="E286" s="36" t="s">
        <v>61</v>
      </c>
      <c r="F286" s="67"/>
      <c r="G286" s="64"/>
      <c r="H286" s="64"/>
      <c r="I286" s="64">
        <f>C286</f>
        <v>1000000</v>
      </c>
      <c r="J286" s="64"/>
      <c r="K286" s="64"/>
      <c r="L286" s="2">
        <f t="shared" si="14"/>
        <v>0</v>
      </c>
      <c r="M286" s="2"/>
      <c r="N286" s="2"/>
      <c r="O286" s="2"/>
      <c r="P286" s="2"/>
      <c r="Q286" s="2"/>
      <c r="R286" s="3"/>
      <c r="S286" s="3"/>
      <c r="T286" s="2"/>
      <c r="U286" s="2"/>
      <c r="V286" s="4"/>
      <c r="W286" s="4"/>
    </row>
    <row r="287" spans="1:23" s="5" customFormat="1" ht="15" customHeight="1">
      <c r="A287" s="374"/>
      <c r="B287" s="78" t="s">
        <v>1048</v>
      </c>
      <c r="C287" s="101">
        <v>-24500</v>
      </c>
      <c r="D287" s="55">
        <f t="shared" si="13"/>
        <v>36838932</v>
      </c>
      <c r="E287" s="36" t="s">
        <v>801</v>
      </c>
      <c r="F287" s="67"/>
      <c r="G287" s="64"/>
      <c r="H287" s="64"/>
      <c r="I287" s="64"/>
      <c r="J287" s="64"/>
      <c r="K287" s="64">
        <f t="shared" si="12"/>
        <v>-24500</v>
      </c>
      <c r="L287" s="2">
        <f t="shared" si="14"/>
        <v>0</v>
      </c>
      <c r="M287" s="2"/>
      <c r="N287" s="2"/>
      <c r="O287" s="2"/>
      <c r="P287" s="2"/>
      <c r="Q287" s="2"/>
      <c r="R287" s="3"/>
      <c r="S287" s="3"/>
      <c r="T287" s="2"/>
      <c r="U287" s="2"/>
      <c r="V287" s="4"/>
      <c r="W287" s="4"/>
    </row>
    <row r="288" spans="1:23" s="5" customFormat="1" ht="15" customHeight="1">
      <c r="A288" s="99"/>
      <c r="B288" s="78" t="s">
        <v>1033</v>
      </c>
      <c r="C288" s="101">
        <v>-861000</v>
      </c>
      <c r="D288" s="55">
        <f t="shared" si="13"/>
        <v>35977932</v>
      </c>
      <c r="E288" s="36" t="s">
        <v>801</v>
      </c>
      <c r="F288" s="67"/>
      <c r="G288" s="64"/>
      <c r="H288" s="64"/>
      <c r="I288" s="64"/>
      <c r="J288" s="64"/>
      <c r="K288" s="64">
        <f t="shared" si="12"/>
        <v>-861000</v>
      </c>
      <c r="L288" s="2">
        <f t="shared" si="14"/>
        <v>0</v>
      </c>
      <c r="M288" s="2"/>
      <c r="N288" s="2"/>
      <c r="O288" s="2"/>
      <c r="P288" s="2"/>
      <c r="Q288" s="2"/>
      <c r="R288" s="3"/>
      <c r="S288" s="3"/>
      <c r="T288" s="2"/>
      <c r="U288" s="2"/>
      <c r="V288" s="4"/>
      <c r="W288" s="4"/>
    </row>
    <row r="289" spans="1:23" s="5" customFormat="1" ht="15" customHeight="1">
      <c r="B289" s="78" t="s">
        <v>1049</v>
      </c>
      <c r="C289" s="101">
        <v>-235500</v>
      </c>
      <c r="D289" s="55">
        <f t="shared" si="13"/>
        <v>35742432</v>
      </c>
      <c r="E289" s="36" t="s">
        <v>801</v>
      </c>
      <c r="F289" s="67"/>
      <c r="G289" s="64"/>
      <c r="H289" s="64"/>
      <c r="I289" s="64"/>
      <c r="J289" s="64"/>
      <c r="K289" s="64">
        <f t="shared" si="12"/>
        <v>-235500</v>
      </c>
      <c r="L289" s="2">
        <f t="shared" si="14"/>
        <v>0</v>
      </c>
      <c r="M289" s="2"/>
      <c r="N289" s="2"/>
      <c r="O289" s="2"/>
      <c r="P289" s="2"/>
      <c r="Q289" s="2"/>
      <c r="R289" s="3"/>
      <c r="S289" s="3"/>
      <c r="T289" s="2"/>
      <c r="U289" s="2"/>
      <c r="V289" s="4"/>
      <c r="W289" s="4"/>
    </row>
    <row r="290" spans="1:23" s="5" customFormat="1" ht="15" customHeight="1">
      <c r="A290" s="374"/>
      <c r="B290" s="78" t="s">
        <v>1050</v>
      </c>
      <c r="C290" s="101">
        <v>-15000</v>
      </c>
      <c r="D290" s="55">
        <f t="shared" si="13"/>
        <v>35727432</v>
      </c>
      <c r="E290" s="36" t="s">
        <v>801</v>
      </c>
      <c r="F290" s="67"/>
      <c r="G290" s="64"/>
      <c r="H290" s="64"/>
      <c r="I290" s="64"/>
      <c r="J290" s="64"/>
      <c r="K290" s="64">
        <f t="shared" si="12"/>
        <v>-15000</v>
      </c>
      <c r="L290" s="2">
        <f t="shared" si="14"/>
        <v>0</v>
      </c>
      <c r="M290" s="2"/>
      <c r="N290" s="2"/>
      <c r="O290" s="2"/>
      <c r="P290" s="2"/>
      <c r="Q290" s="2"/>
      <c r="R290" s="3"/>
      <c r="S290" s="3"/>
      <c r="T290" s="2"/>
      <c r="U290" s="2"/>
      <c r="V290" s="4"/>
      <c r="W290" s="4"/>
    </row>
    <row r="291" spans="1:23" s="5" customFormat="1" ht="15" customHeight="1">
      <c r="A291" s="375"/>
      <c r="B291" s="78" t="s">
        <v>1051</v>
      </c>
      <c r="C291" s="101">
        <v>170000</v>
      </c>
      <c r="D291" s="55">
        <f t="shared" si="13"/>
        <v>35897432</v>
      </c>
      <c r="E291" s="36" t="s">
        <v>61</v>
      </c>
      <c r="F291" s="67"/>
      <c r="G291" s="64"/>
      <c r="H291" s="64">
        <f>C291</f>
        <v>170000</v>
      </c>
      <c r="I291" s="64"/>
      <c r="J291" s="64"/>
      <c r="K291" s="64"/>
      <c r="L291" s="2">
        <f t="shared" si="14"/>
        <v>0</v>
      </c>
      <c r="M291" s="2"/>
      <c r="N291" s="2"/>
      <c r="O291" s="2"/>
      <c r="P291" s="2"/>
      <c r="Q291" s="2"/>
      <c r="R291" s="3"/>
      <c r="S291" s="3"/>
      <c r="T291" s="2"/>
      <c r="U291" s="2"/>
      <c r="V291" s="4"/>
      <c r="W291" s="4"/>
    </row>
    <row r="292" spans="1:23" s="5" customFormat="1" ht="15" customHeight="1">
      <c r="A292" s="375"/>
      <c r="B292" s="78" t="s">
        <v>1052</v>
      </c>
      <c r="C292" s="101">
        <v>-1450000</v>
      </c>
      <c r="D292" s="55">
        <f t="shared" si="13"/>
        <v>34447432</v>
      </c>
      <c r="E292" s="36" t="s">
        <v>801</v>
      </c>
      <c r="F292" s="67"/>
      <c r="G292" s="64"/>
      <c r="H292" s="64"/>
      <c r="I292" s="64"/>
      <c r="J292" s="64"/>
      <c r="K292" s="64">
        <f t="shared" si="12"/>
        <v>-1450000</v>
      </c>
      <c r="L292" s="2">
        <f t="shared" si="14"/>
        <v>0</v>
      </c>
      <c r="M292" s="2"/>
      <c r="N292" s="2"/>
      <c r="O292" s="2"/>
      <c r="P292" s="2"/>
      <c r="Q292" s="2"/>
      <c r="R292" s="3"/>
      <c r="S292" s="3"/>
      <c r="T292" s="2"/>
      <c r="U292" s="2"/>
      <c r="V292" s="4"/>
      <c r="W292" s="4"/>
    </row>
    <row r="293" spans="1:23" s="5" customFormat="1" ht="15" customHeight="1">
      <c r="B293" s="78" t="s">
        <v>810</v>
      </c>
      <c r="C293" s="101">
        <v>-64000</v>
      </c>
      <c r="D293" s="55">
        <f t="shared" si="13"/>
        <v>34383432</v>
      </c>
      <c r="E293" s="36" t="s">
        <v>801</v>
      </c>
      <c r="F293" s="67"/>
      <c r="G293" s="64"/>
      <c r="H293" s="64"/>
      <c r="I293" s="64"/>
      <c r="J293" s="64"/>
      <c r="K293" s="64">
        <f t="shared" si="12"/>
        <v>-64000</v>
      </c>
      <c r="L293" s="2">
        <f t="shared" si="14"/>
        <v>0</v>
      </c>
      <c r="M293" s="2"/>
      <c r="N293" s="2"/>
      <c r="O293" s="2"/>
      <c r="P293" s="2"/>
      <c r="Q293" s="2"/>
      <c r="R293" s="3"/>
      <c r="S293" s="3"/>
      <c r="T293" s="2"/>
      <c r="U293" s="2"/>
      <c r="V293" s="4"/>
      <c r="W293" s="4"/>
    </row>
    <row r="294" spans="1:23" s="5" customFormat="1" ht="15" customHeight="1">
      <c r="A294" s="6"/>
      <c r="B294" s="78" t="s">
        <v>1053</v>
      </c>
      <c r="C294" s="101">
        <v>-216500</v>
      </c>
      <c r="D294" s="55">
        <f t="shared" si="13"/>
        <v>34166932</v>
      </c>
      <c r="E294" s="36" t="s">
        <v>801</v>
      </c>
      <c r="F294" s="67"/>
      <c r="G294" s="64"/>
      <c r="H294" s="64"/>
      <c r="I294" s="64"/>
      <c r="J294" s="64"/>
      <c r="K294" s="64">
        <f t="shared" si="12"/>
        <v>-216500</v>
      </c>
      <c r="L294" s="2">
        <f t="shared" si="14"/>
        <v>0</v>
      </c>
      <c r="M294" s="2"/>
      <c r="N294" s="2"/>
      <c r="O294" s="2"/>
      <c r="P294" s="2"/>
      <c r="Q294" s="2"/>
      <c r="R294" s="3"/>
      <c r="S294" s="3"/>
      <c r="T294" s="2"/>
      <c r="U294" s="2"/>
      <c r="V294" s="4"/>
      <c r="W294" s="4"/>
    </row>
    <row r="295" spans="1:23" s="5" customFormat="1" ht="15" customHeight="1">
      <c r="A295" s="375"/>
      <c r="B295" s="78" t="s">
        <v>1054</v>
      </c>
      <c r="C295" s="101"/>
      <c r="D295" s="55">
        <f t="shared" si="13"/>
        <v>34166932</v>
      </c>
      <c r="E295" s="36" t="s">
        <v>59</v>
      </c>
      <c r="F295" s="67"/>
      <c r="G295" s="64"/>
      <c r="H295" s="64"/>
      <c r="I295" s="64"/>
      <c r="J295" s="64"/>
      <c r="K295" s="64">
        <f t="shared" si="12"/>
        <v>0</v>
      </c>
      <c r="L295" s="2">
        <f t="shared" si="14"/>
        <v>0</v>
      </c>
      <c r="M295" s="2"/>
      <c r="N295" s="2"/>
      <c r="O295" s="2"/>
      <c r="P295" s="2"/>
      <c r="Q295" s="2"/>
      <c r="R295" s="3"/>
      <c r="S295" s="3"/>
      <c r="T295" s="2"/>
      <c r="U295" s="2"/>
      <c r="V295" s="4"/>
      <c r="W295" s="4"/>
    </row>
    <row r="296" spans="1:23" s="5" customFormat="1" ht="15" customHeight="1">
      <c r="B296" s="78" t="s">
        <v>1055</v>
      </c>
      <c r="C296" s="101"/>
      <c r="D296" s="55">
        <f t="shared" si="13"/>
        <v>34166932</v>
      </c>
      <c r="E296" s="36" t="s">
        <v>59</v>
      </c>
      <c r="F296" s="67"/>
      <c r="G296" s="64"/>
      <c r="H296" s="64"/>
      <c r="I296" s="64"/>
      <c r="J296" s="64"/>
      <c r="K296" s="64">
        <f t="shared" si="12"/>
        <v>0</v>
      </c>
      <c r="L296" s="2">
        <f t="shared" si="14"/>
        <v>0</v>
      </c>
      <c r="M296" s="2"/>
      <c r="N296" s="2"/>
      <c r="O296" s="2"/>
      <c r="P296" s="2"/>
      <c r="Q296" s="2"/>
      <c r="R296" s="3"/>
      <c r="S296" s="3"/>
      <c r="T296" s="2"/>
      <c r="U296" s="2"/>
      <c r="V296" s="4"/>
      <c r="W296" s="4"/>
    </row>
    <row r="297" spans="1:23" s="5" customFormat="1" ht="15" customHeight="1">
      <c r="A297" s="99"/>
      <c r="B297" s="78" t="s">
        <v>1056</v>
      </c>
      <c r="C297" s="101"/>
      <c r="D297" s="55">
        <f t="shared" si="13"/>
        <v>34166932</v>
      </c>
      <c r="E297" s="36" t="s">
        <v>59</v>
      </c>
      <c r="F297" s="67"/>
      <c r="G297" s="64"/>
      <c r="H297" s="64"/>
      <c r="I297" s="64"/>
      <c r="J297" s="64"/>
      <c r="K297" s="64">
        <f t="shared" si="12"/>
        <v>0</v>
      </c>
      <c r="L297" s="2">
        <f t="shared" si="14"/>
        <v>0</v>
      </c>
      <c r="M297" s="2"/>
      <c r="N297" s="2"/>
      <c r="O297" s="2"/>
      <c r="P297" s="2"/>
      <c r="Q297" s="2"/>
      <c r="R297" s="3"/>
      <c r="S297" s="3"/>
      <c r="T297" s="2"/>
      <c r="U297" s="2"/>
      <c r="V297" s="4"/>
      <c r="W297" s="4"/>
    </row>
    <row r="298" spans="1:23" s="5" customFormat="1" ht="15" customHeight="1">
      <c r="B298" s="78" t="s">
        <v>1057</v>
      </c>
      <c r="C298" s="101">
        <v>-130425</v>
      </c>
      <c r="D298" s="55">
        <f t="shared" si="13"/>
        <v>34036507</v>
      </c>
      <c r="E298" s="36" t="s">
        <v>801</v>
      </c>
      <c r="F298" s="67"/>
      <c r="G298" s="64"/>
      <c r="H298" s="64"/>
      <c r="I298" s="64"/>
      <c r="J298" s="64"/>
      <c r="K298" s="64">
        <f t="shared" si="12"/>
        <v>-130425</v>
      </c>
      <c r="L298" s="2">
        <f t="shared" si="14"/>
        <v>0</v>
      </c>
      <c r="M298" s="2"/>
      <c r="N298" s="2"/>
      <c r="O298" s="2"/>
      <c r="P298" s="2"/>
      <c r="Q298" s="2"/>
      <c r="R298" s="3"/>
      <c r="S298" s="3"/>
      <c r="T298" s="2"/>
      <c r="U298" s="2"/>
      <c r="V298" s="4"/>
      <c r="W298" s="4"/>
    </row>
    <row r="299" spans="1:23" s="5" customFormat="1" ht="15" customHeight="1">
      <c r="B299" s="78" t="s">
        <v>1058</v>
      </c>
      <c r="C299" s="101">
        <v>540000</v>
      </c>
      <c r="D299" s="55">
        <f t="shared" si="13"/>
        <v>34576507</v>
      </c>
      <c r="E299" s="36" t="s">
        <v>59</v>
      </c>
      <c r="F299" s="67"/>
      <c r="G299" s="64">
        <f>C299</f>
        <v>540000</v>
      </c>
      <c r="H299" s="64"/>
      <c r="I299" s="64"/>
      <c r="J299" s="64"/>
      <c r="K299" s="64"/>
      <c r="L299" s="2">
        <f t="shared" si="14"/>
        <v>0</v>
      </c>
      <c r="M299" s="2"/>
      <c r="N299" s="2"/>
      <c r="O299" s="2"/>
      <c r="P299" s="2"/>
      <c r="Q299" s="2"/>
      <c r="R299" s="3"/>
      <c r="S299" s="3"/>
      <c r="T299" s="2"/>
      <c r="U299" s="2"/>
      <c r="V299" s="4"/>
      <c r="W299" s="4"/>
    </row>
    <row r="300" spans="1:23" s="5" customFormat="1" ht="15" customHeight="1">
      <c r="A300" s="99"/>
      <c r="B300" s="78" t="s">
        <v>18</v>
      </c>
      <c r="C300" s="101">
        <v>140000</v>
      </c>
      <c r="D300" s="55">
        <f t="shared" si="13"/>
        <v>34716507</v>
      </c>
      <c r="E300" s="36" t="s">
        <v>1</v>
      </c>
      <c r="F300" s="67"/>
      <c r="G300" s="64"/>
      <c r="H300" s="64">
        <f>C300</f>
        <v>140000</v>
      </c>
      <c r="I300" s="64"/>
      <c r="J300" s="64"/>
      <c r="K300" s="64"/>
      <c r="L300" s="2">
        <f t="shared" si="14"/>
        <v>0</v>
      </c>
      <c r="M300" s="2"/>
      <c r="N300" s="2"/>
      <c r="O300" s="2"/>
      <c r="P300" s="2"/>
      <c r="Q300" s="2"/>
      <c r="R300" s="3"/>
      <c r="S300" s="3"/>
      <c r="T300" s="2"/>
      <c r="U300" s="2"/>
      <c r="V300" s="4"/>
      <c r="W300" s="4"/>
    </row>
    <row r="301" spans="1:23" s="5" customFormat="1" ht="15" customHeight="1">
      <c r="B301" s="78" t="s">
        <v>1059</v>
      </c>
      <c r="C301" s="101">
        <v>800000</v>
      </c>
      <c r="D301" s="55">
        <f t="shared" si="13"/>
        <v>35516507</v>
      </c>
      <c r="E301" s="36" t="s">
        <v>857</v>
      </c>
      <c r="F301" s="67">
        <f>C301</f>
        <v>800000</v>
      </c>
      <c r="G301" s="64"/>
      <c r="H301" s="64"/>
      <c r="I301" s="64"/>
      <c r="J301" s="64"/>
      <c r="K301" s="64"/>
      <c r="L301" s="2">
        <f t="shared" si="14"/>
        <v>0</v>
      </c>
      <c r="M301" s="2"/>
      <c r="N301" s="2"/>
      <c r="O301" s="2"/>
      <c r="P301" s="2"/>
      <c r="Q301" s="2"/>
      <c r="R301" s="3"/>
      <c r="S301" s="3"/>
      <c r="T301" s="2"/>
      <c r="U301" s="2"/>
      <c r="V301" s="4"/>
      <c r="W301" s="4"/>
    </row>
    <row r="302" spans="1:23" s="5" customFormat="1" ht="15" customHeight="1">
      <c r="A302" s="375"/>
      <c r="B302" s="78" t="s">
        <v>1060</v>
      </c>
      <c r="C302" s="101"/>
      <c r="D302" s="55">
        <f t="shared" si="13"/>
        <v>35516507</v>
      </c>
      <c r="E302" s="36" t="s">
        <v>59</v>
      </c>
      <c r="F302" s="67"/>
      <c r="G302" s="64"/>
      <c r="H302" s="64"/>
      <c r="I302" s="64"/>
      <c r="J302" s="64"/>
      <c r="K302" s="64">
        <f t="shared" si="12"/>
        <v>0</v>
      </c>
      <c r="L302" s="2">
        <f t="shared" si="14"/>
        <v>0</v>
      </c>
      <c r="M302" s="2"/>
      <c r="N302" s="2"/>
      <c r="O302" s="2"/>
      <c r="P302" s="2"/>
      <c r="Q302" s="2"/>
      <c r="R302" s="3"/>
      <c r="S302" s="3"/>
      <c r="T302" s="2"/>
      <c r="U302" s="2"/>
      <c r="V302" s="4"/>
      <c r="W302" s="4"/>
    </row>
    <row r="303" spans="1:23" s="5" customFormat="1" ht="15" customHeight="1">
      <c r="A303" s="374"/>
      <c r="B303" s="78" t="s">
        <v>1061</v>
      </c>
      <c r="C303" s="101">
        <v>230000</v>
      </c>
      <c r="D303" s="55">
        <f t="shared" si="13"/>
        <v>35746507</v>
      </c>
      <c r="E303" s="36" t="s">
        <v>59</v>
      </c>
      <c r="F303" s="67"/>
      <c r="G303" s="64">
        <f>C303</f>
        <v>230000</v>
      </c>
      <c r="H303" s="64"/>
      <c r="I303" s="64"/>
      <c r="J303" s="64"/>
      <c r="K303" s="64"/>
      <c r="L303" s="2">
        <f t="shared" si="14"/>
        <v>0</v>
      </c>
      <c r="M303" s="2"/>
      <c r="N303" s="2"/>
      <c r="O303" s="2"/>
      <c r="P303" s="2"/>
      <c r="Q303" s="2"/>
      <c r="R303" s="3"/>
      <c r="S303" s="3"/>
      <c r="T303" s="2"/>
      <c r="U303" s="2"/>
      <c r="V303" s="4"/>
      <c r="W303" s="4"/>
    </row>
    <row r="304" spans="1:23" s="5" customFormat="1" ht="15" customHeight="1">
      <c r="B304" s="78" t="s">
        <v>1062</v>
      </c>
      <c r="C304" s="101">
        <v>200000</v>
      </c>
      <c r="D304" s="55">
        <f t="shared" si="13"/>
        <v>35946507</v>
      </c>
      <c r="E304" s="36" t="s">
        <v>59</v>
      </c>
      <c r="F304" s="67"/>
      <c r="G304" s="64">
        <f>C304</f>
        <v>200000</v>
      </c>
      <c r="H304" s="64"/>
      <c r="I304" s="64"/>
      <c r="J304" s="64"/>
      <c r="K304" s="64"/>
      <c r="L304" s="2">
        <f t="shared" si="14"/>
        <v>0</v>
      </c>
      <c r="M304" s="2"/>
      <c r="N304" s="2"/>
      <c r="O304" s="2"/>
      <c r="P304" s="2"/>
      <c r="Q304" s="2"/>
      <c r="R304" s="3"/>
      <c r="S304" s="3"/>
      <c r="T304" s="2"/>
      <c r="U304" s="2"/>
      <c r="V304" s="4"/>
      <c r="W304" s="4"/>
    </row>
    <row r="305" spans="1:23" s="5" customFormat="1" ht="15" customHeight="1">
      <c r="A305" s="375"/>
      <c r="B305" s="78" t="s">
        <v>1063</v>
      </c>
      <c r="C305" s="101"/>
      <c r="D305" s="55">
        <f t="shared" si="13"/>
        <v>35946507</v>
      </c>
      <c r="E305" s="36" t="s">
        <v>857</v>
      </c>
      <c r="F305" s="67"/>
      <c r="G305" s="64"/>
      <c r="H305" s="64"/>
      <c r="I305" s="64"/>
      <c r="J305" s="64"/>
      <c r="K305" s="64">
        <f t="shared" si="12"/>
        <v>0</v>
      </c>
      <c r="L305" s="2">
        <f t="shared" si="14"/>
        <v>0</v>
      </c>
      <c r="M305" s="2"/>
      <c r="N305" s="2"/>
      <c r="O305" s="2"/>
      <c r="P305" s="2"/>
      <c r="Q305" s="2"/>
      <c r="R305" s="3"/>
      <c r="S305" s="3"/>
      <c r="T305" s="2"/>
      <c r="U305" s="2"/>
      <c r="V305" s="4"/>
      <c r="W305" s="4"/>
    </row>
    <row r="306" spans="1:23" s="5" customFormat="1" ht="15" customHeight="1">
      <c r="A306" s="375"/>
      <c r="B306" s="78" t="s">
        <v>1064</v>
      </c>
      <c r="C306" s="101">
        <v>540000</v>
      </c>
      <c r="D306" s="55">
        <f t="shared" si="13"/>
        <v>36486507</v>
      </c>
      <c r="E306" s="36" t="s">
        <v>59</v>
      </c>
      <c r="F306" s="67"/>
      <c r="G306" s="64">
        <f>C306</f>
        <v>540000</v>
      </c>
      <c r="H306" s="64"/>
      <c r="I306" s="64"/>
      <c r="J306" s="64"/>
      <c r="K306" s="64"/>
      <c r="L306" s="2">
        <f t="shared" si="14"/>
        <v>0</v>
      </c>
      <c r="M306" s="2"/>
      <c r="N306" s="2"/>
      <c r="O306" s="2"/>
      <c r="P306" s="2"/>
      <c r="Q306" s="2"/>
      <c r="R306" s="3"/>
      <c r="S306" s="3"/>
      <c r="T306" s="2"/>
      <c r="U306" s="2"/>
      <c r="V306" s="4"/>
      <c r="W306" s="4"/>
    </row>
    <row r="307" spans="1:23" s="5" customFormat="1" ht="15" customHeight="1">
      <c r="A307" s="375">
        <v>45399</v>
      </c>
      <c r="B307" s="78" t="s">
        <v>1065</v>
      </c>
      <c r="C307" s="101">
        <v>-500000</v>
      </c>
      <c r="D307" s="55">
        <f t="shared" si="13"/>
        <v>35986507</v>
      </c>
      <c r="E307" s="36" t="s">
        <v>801</v>
      </c>
      <c r="F307" s="67"/>
      <c r="G307" s="64"/>
      <c r="H307" s="64"/>
      <c r="I307" s="64"/>
      <c r="J307" s="64"/>
      <c r="K307" s="64">
        <f t="shared" si="12"/>
        <v>-500000</v>
      </c>
      <c r="L307" s="2">
        <f t="shared" si="14"/>
        <v>0</v>
      </c>
      <c r="M307" s="2"/>
      <c r="N307" s="2"/>
      <c r="O307" s="2"/>
      <c r="P307" s="2"/>
      <c r="Q307" s="2"/>
      <c r="R307" s="3"/>
      <c r="S307" s="3"/>
      <c r="T307" s="2"/>
      <c r="U307" s="2"/>
      <c r="V307" s="4"/>
      <c r="W307" s="4"/>
    </row>
    <row r="308" spans="1:23" s="5" customFormat="1" ht="15" customHeight="1">
      <c r="B308" s="78" t="s">
        <v>800</v>
      </c>
      <c r="C308" s="101">
        <v>-11000</v>
      </c>
      <c r="D308" s="55">
        <f t="shared" si="13"/>
        <v>35975507</v>
      </c>
      <c r="E308" s="36" t="s">
        <v>801</v>
      </c>
      <c r="F308" s="67"/>
      <c r="G308" s="64"/>
      <c r="H308" s="64"/>
      <c r="I308" s="64"/>
      <c r="J308" s="64"/>
      <c r="K308" s="64">
        <f t="shared" si="12"/>
        <v>-11000</v>
      </c>
      <c r="L308" s="2">
        <f t="shared" si="14"/>
        <v>0</v>
      </c>
      <c r="M308" s="2"/>
      <c r="N308" s="2"/>
      <c r="O308" s="2"/>
      <c r="P308" s="2"/>
      <c r="Q308" s="2"/>
      <c r="R308" s="3"/>
      <c r="S308" s="3"/>
      <c r="T308" s="2"/>
      <c r="U308" s="2"/>
      <c r="V308" s="4"/>
      <c r="W308" s="4"/>
    </row>
    <row r="309" spans="1:23" s="5" customFormat="1" ht="15" customHeight="1">
      <c r="A309" s="99"/>
      <c r="B309" s="78" t="s">
        <v>957</v>
      </c>
      <c r="C309" s="101">
        <v>-149500</v>
      </c>
      <c r="D309" s="55">
        <f t="shared" si="13"/>
        <v>35826007</v>
      </c>
      <c r="E309" s="36" t="s">
        <v>801</v>
      </c>
      <c r="F309" s="67"/>
      <c r="G309" s="64"/>
      <c r="H309" s="64"/>
      <c r="I309" s="64"/>
      <c r="J309" s="64"/>
      <c r="K309" s="64">
        <f t="shared" si="12"/>
        <v>-149500</v>
      </c>
      <c r="L309" s="2">
        <f t="shared" si="14"/>
        <v>0</v>
      </c>
      <c r="M309" s="2"/>
      <c r="N309" s="2"/>
      <c r="O309" s="2"/>
      <c r="P309" s="2"/>
      <c r="Q309" s="2"/>
      <c r="R309" s="3"/>
      <c r="S309" s="3"/>
      <c r="T309" s="2"/>
      <c r="U309" s="2"/>
      <c r="V309" s="4"/>
      <c r="W309" s="4"/>
    </row>
    <row r="310" spans="1:23" s="5" customFormat="1" ht="15" customHeight="1">
      <c r="B310" s="78" t="s">
        <v>1066</v>
      </c>
      <c r="C310" s="101">
        <v>-432000</v>
      </c>
      <c r="D310" s="55">
        <f t="shared" si="13"/>
        <v>35394007</v>
      </c>
      <c r="E310" s="36" t="s">
        <v>801</v>
      </c>
      <c r="F310" s="67"/>
      <c r="G310" s="64"/>
      <c r="H310" s="64"/>
      <c r="I310" s="64"/>
      <c r="J310" s="64"/>
      <c r="K310" s="64">
        <f t="shared" si="12"/>
        <v>-432000</v>
      </c>
      <c r="L310" s="2">
        <f t="shared" si="14"/>
        <v>0</v>
      </c>
      <c r="M310" s="2"/>
      <c r="N310" s="2"/>
      <c r="O310" s="2"/>
      <c r="P310" s="2"/>
      <c r="Q310" s="2"/>
      <c r="R310" s="3"/>
      <c r="S310" s="3"/>
      <c r="T310" s="2"/>
      <c r="U310" s="2"/>
      <c r="V310" s="4"/>
      <c r="W310" s="4"/>
    </row>
    <row r="311" spans="1:23" s="5" customFormat="1" ht="15" customHeight="1">
      <c r="A311" s="374"/>
      <c r="B311" s="78" t="s">
        <v>898</v>
      </c>
      <c r="C311" s="101">
        <v>-54000</v>
      </c>
      <c r="D311" s="55">
        <f t="shared" si="13"/>
        <v>35340007</v>
      </c>
      <c r="E311" s="36" t="s">
        <v>801</v>
      </c>
      <c r="F311" s="67"/>
      <c r="G311" s="64"/>
      <c r="H311" s="64"/>
      <c r="I311" s="64"/>
      <c r="J311" s="64"/>
      <c r="K311" s="64">
        <f t="shared" ref="K311:K374" si="15">C311</f>
        <v>-54000</v>
      </c>
      <c r="L311" s="2">
        <f t="shared" si="14"/>
        <v>0</v>
      </c>
      <c r="M311" s="2"/>
      <c r="N311" s="2"/>
      <c r="O311" s="2"/>
      <c r="P311" s="2"/>
      <c r="Q311" s="2"/>
      <c r="R311" s="3"/>
      <c r="S311" s="3"/>
      <c r="T311" s="2"/>
      <c r="U311" s="2"/>
      <c r="V311" s="4"/>
      <c r="W311" s="4"/>
    </row>
    <row r="312" spans="1:23" s="5" customFormat="1" ht="15" customHeight="1">
      <c r="A312" s="375"/>
      <c r="B312" s="78" t="s">
        <v>1067</v>
      </c>
      <c r="C312" s="101">
        <v>1000000</v>
      </c>
      <c r="D312" s="55">
        <f t="shared" si="13"/>
        <v>36340007</v>
      </c>
      <c r="E312" s="36" t="s">
        <v>61</v>
      </c>
      <c r="F312" s="67"/>
      <c r="G312" s="64"/>
      <c r="H312" s="64"/>
      <c r="I312" s="64">
        <f>C312</f>
        <v>1000000</v>
      </c>
      <c r="J312" s="64"/>
      <c r="K312" s="64"/>
      <c r="L312" s="2">
        <f t="shared" si="14"/>
        <v>0</v>
      </c>
      <c r="M312" s="2"/>
      <c r="N312" s="2"/>
      <c r="O312" s="2"/>
      <c r="P312" s="2"/>
      <c r="Q312" s="2"/>
      <c r="R312" s="3"/>
      <c r="S312" s="3"/>
      <c r="T312" s="2"/>
      <c r="U312" s="2"/>
      <c r="V312" s="4"/>
      <c r="W312" s="4"/>
    </row>
    <row r="313" spans="1:23" s="5" customFormat="1" ht="15" customHeight="1">
      <c r="A313" s="374"/>
      <c r="B313" s="78" t="s">
        <v>1068</v>
      </c>
      <c r="C313" s="101">
        <v>-49596</v>
      </c>
      <c r="D313" s="55">
        <f t="shared" si="13"/>
        <v>36290411</v>
      </c>
      <c r="E313" s="36" t="s">
        <v>801</v>
      </c>
      <c r="F313" s="67"/>
      <c r="G313" s="64"/>
      <c r="H313" s="64"/>
      <c r="I313" s="64"/>
      <c r="J313" s="64"/>
      <c r="K313" s="64">
        <f t="shared" si="15"/>
        <v>-49596</v>
      </c>
      <c r="L313" s="2">
        <f t="shared" si="14"/>
        <v>0</v>
      </c>
      <c r="M313" s="2"/>
      <c r="N313" s="2"/>
      <c r="O313" s="2"/>
      <c r="P313" s="2"/>
      <c r="Q313" s="2"/>
      <c r="R313" s="3"/>
      <c r="S313" s="3"/>
      <c r="T313" s="2"/>
      <c r="U313" s="2"/>
      <c r="V313" s="4"/>
      <c r="W313" s="4"/>
    </row>
    <row r="314" spans="1:23" s="5" customFormat="1" ht="15" customHeight="1">
      <c r="B314" s="78" t="s">
        <v>1069</v>
      </c>
      <c r="C314" s="101">
        <v>28000</v>
      </c>
      <c r="D314" s="55">
        <f t="shared" si="13"/>
        <v>36318411</v>
      </c>
      <c r="E314" s="36" t="s">
        <v>1</v>
      </c>
      <c r="F314" s="67"/>
      <c r="G314" s="64"/>
      <c r="H314" s="64">
        <f>C314</f>
        <v>28000</v>
      </c>
      <c r="I314" s="64"/>
      <c r="J314" s="64"/>
      <c r="K314" s="64"/>
      <c r="L314" s="2">
        <f t="shared" si="14"/>
        <v>0</v>
      </c>
      <c r="M314" s="2"/>
      <c r="N314" s="2"/>
      <c r="O314" s="2"/>
      <c r="P314" s="2"/>
      <c r="Q314" s="2"/>
      <c r="R314" s="3"/>
      <c r="S314" s="3"/>
      <c r="T314" s="2"/>
      <c r="U314" s="2"/>
      <c r="V314" s="4"/>
      <c r="W314" s="4"/>
    </row>
    <row r="315" spans="1:23" s="5" customFormat="1" ht="15" customHeight="1">
      <c r="A315" s="6"/>
      <c r="B315" s="78" t="s">
        <v>1070</v>
      </c>
      <c r="C315" s="101">
        <v>-1263000</v>
      </c>
      <c r="D315" s="55">
        <f t="shared" si="13"/>
        <v>35055411</v>
      </c>
      <c r="E315" s="36" t="s">
        <v>801</v>
      </c>
      <c r="F315" s="67"/>
      <c r="G315" s="64"/>
      <c r="H315" s="64"/>
      <c r="I315" s="64"/>
      <c r="J315" s="64"/>
      <c r="K315" s="64">
        <f t="shared" si="15"/>
        <v>-1263000</v>
      </c>
      <c r="L315" s="2">
        <f t="shared" si="14"/>
        <v>0</v>
      </c>
      <c r="M315" s="2"/>
      <c r="N315" s="2"/>
      <c r="O315" s="2"/>
      <c r="P315" s="2"/>
      <c r="Q315" s="2"/>
      <c r="R315" s="3"/>
      <c r="S315" s="3"/>
      <c r="T315" s="2"/>
      <c r="U315" s="2"/>
      <c r="V315" s="4"/>
      <c r="W315" s="4"/>
    </row>
    <row r="316" spans="1:23" s="5" customFormat="1" ht="15" customHeight="1">
      <c r="A316" s="374"/>
      <c r="B316" s="78" t="s">
        <v>1071</v>
      </c>
      <c r="C316" s="101">
        <v>-6198619</v>
      </c>
      <c r="D316" s="55">
        <f t="shared" si="13"/>
        <v>28856792</v>
      </c>
      <c r="E316" s="36" t="s">
        <v>801</v>
      </c>
      <c r="F316" s="67"/>
      <c r="G316" s="64"/>
      <c r="H316" s="64"/>
      <c r="I316" s="64"/>
      <c r="J316" s="64"/>
      <c r="K316" s="64">
        <f t="shared" si="15"/>
        <v>-6198619</v>
      </c>
      <c r="L316" s="2">
        <f t="shared" si="14"/>
        <v>0</v>
      </c>
      <c r="M316" s="2"/>
      <c r="N316" s="2"/>
      <c r="O316" s="2"/>
      <c r="P316" s="2"/>
      <c r="Q316" s="2"/>
      <c r="R316" s="3"/>
      <c r="S316" s="3"/>
      <c r="T316" s="2"/>
      <c r="U316" s="2"/>
      <c r="V316" s="4"/>
      <c r="W316" s="4"/>
    </row>
    <row r="317" spans="1:23" s="5" customFormat="1" ht="15" customHeight="1">
      <c r="A317" s="374"/>
      <c r="B317" s="78" t="s">
        <v>1072</v>
      </c>
      <c r="C317" s="101">
        <v>-1121850</v>
      </c>
      <c r="D317" s="55">
        <f t="shared" si="13"/>
        <v>27734942</v>
      </c>
      <c r="E317" s="36" t="s">
        <v>801</v>
      </c>
      <c r="F317" s="67"/>
      <c r="G317" s="64"/>
      <c r="H317" s="64"/>
      <c r="I317" s="64"/>
      <c r="J317" s="64"/>
      <c r="K317" s="64">
        <f t="shared" si="15"/>
        <v>-1121850</v>
      </c>
      <c r="L317" s="2">
        <f t="shared" si="14"/>
        <v>0</v>
      </c>
      <c r="M317" s="2"/>
      <c r="N317" s="2"/>
      <c r="O317" s="2"/>
      <c r="P317" s="2"/>
      <c r="Q317" s="2"/>
      <c r="R317" s="3"/>
      <c r="S317" s="3"/>
      <c r="T317" s="2"/>
      <c r="U317" s="2"/>
      <c r="V317" s="4"/>
      <c r="W317" s="4"/>
    </row>
    <row r="318" spans="1:23" s="5" customFormat="1" ht="15" customHeight="1">
      <c r="A318" s="375"/>
      <c r="B318" s="78" t="s">
        <v>1073</v>
      </c>
      <c r="C318" s="101">
        <v>-2282588</v>
      </c>
      <c r="D318" s="55">
        <f t="shared" si="13"/>
        <v>25452354</v>
      </c>
      <c r="E318" s="36" t="s">
        <v>801</v>
      </c>
      <c r="F318" s="67"/>
      <c r="G318" s="64"/>
      <c r="H318" s="64"/>
      <c r="I318" s="64"/>
      <c r="J318" s="64"/>
      <c r="K318" s="64">
        <f t="shared" si="15"/>
        <v>-2282588</v>
      </c>
      <c r="L318" s="2">
        <f t="shared" si="14"/>
        <v>0</v>
      </c>
      <c r="M318" s="2"/>
      <c r="N318" s="2"/>
      <c r="O318" s="2"/>
      <c r="P318" s="2"/>
      <c r="Q318" s="2"/>
      <c r="R318" s="3"/>
      <c r="S318" s="3"/>
      <c r="T318" s="2"/>
      <c r="U318" s="2"/>
      <c r="V318" s="4"/>
      <c r="W318" s="4"/>
    </row>
    <row r="319" spans="1:23" s="5" customFormat="1" ht="15" customHeight="1">
      <c r="A319" s="6"/>
      <c r="B319" s="78" t="s">
        <v>1074</v>
      </c>
      <c r="C319" s="101">
        <v>-1014267</v>
      </c>
      <c r="D319" s="55">
        <f t="shared" si="13"/>
        <v>24438087</v>
      </c>
      <c r="E319" s="36" t="s">
        <v>801</v>
      </c>
      <c r="F319" s="67"/>
      <c r="G319" s="64"/>
      <c r="H319" s="64"/>
      <c r="I319" s="64"/>
      <c r="J319" s="64"/>
      <c r="K319" s="64">
        <f t="shared" si="15"/>
        <v>-1014267</v>
      </c>
      <c r="L319" s="2">
        <f t="shared" si="14"/>
        <v>0</v>
      </c>
      <c r="M319" s="2"/>
      <c r="N319" s="2"/>
      <c r="O319" s="2"/>
      <c r="P319" s="2"/>
      <c r="Q319" s="2"/>
      <c r="R319" s="3"/>
      <c r="S319" s="3"/>
      <c r="T319" s="2"/>
      <c r="U319" s="2"/>
      <c r="V319" s="4"/>
      <c r="W319" s="4"/>
    </row>
    <row r="320" spans="1:23" s="5" customFormat="1" ht="15" customHeight="1">
      <c r="A320" s="374"/>
      <c r="B320" s="78" t="s">
        <v>1075</v>
      </c>
      <c r="C320" s="101">
        <v>-1019000</v>
      </c>
      <c r="D320" s="55">
        <f t="shared" si="13"/>
        <v>23419087</v>
      </c>
      <c r="E320" s="36" t="s">
        <v>801</v>
      </c>
      <c r="F320" s="67"/>
      <c r="G320" s="64"/>
      <c r="H320" s="64"/>
      <c r="I320" s="64"/>
      <c r="J320" s="64"/>
      <c r="K320" s="64">
        <f t="shared" si="15"/>
        <v>-1019000</v>
      </c>
      <c r="L320" s="2">
        <f t="shared" si="14"/>
        <v>0</v>
      </c>
      <c r="M320" s="2"/>
      <c r="N320" s="2"/>
      <c r="O320" s="2"/>
      <c r="P320" s="2"/>
      <c r="Q320" s="2"/>
      <c r="R320" s="3"/>
      <c r="S320" s="3"/>
      <c r="T320" s="2"/>
      <c r="U320" s="2"/>
      <c r="V320" s="4"/>
      <c r="W320" s="4"/>
    </row>
    <row r="321" spans="1:23" s="5" customFormat="1" ht="15" customHeight="1">
      <c r="A321" s="375"/>
      <c r="B321" s="78" t="s">
        <v>1076</v>
      </c>
      <c r="C321" s="101">
        <v>-662356</v>
      </c>
      <c r="D321" s="55">
        <f t="shared" si="13"/>
        <v>22756731</v>
      </c>
      <c r="E321" s="36" t="s">
        <v>801</v>
      </c>
      <c r="F321" s="67"/>
      <c r="G321" s="64"/>
      <c r="H321" s="64"/>
      <c r="I321" s="64"/>
      <c r="J321" s="64"/>
      <c r="K321" s="64">
        <f t="shared" si="15"/>
        <v>-662356</v>
      </c>
      <c r="L321" s="2">
        <f t="shared" si="14"/>
        <v>0</v>
      </c>
      <c r="M321" s="2"/>
      <c r="N321" s="2"/>
      <c r="O321" s="2"/>
      <c r="P321" s="2"/>
      <c r="Q321" s="2"/>
      <c r="R321" s="3"/>
      <c r="S321" s="3"/>
      <c r="T321" s="2"/>
      <c r="U321" s="2"/>
      <c r="V321" s="4"/>
      <c r="W321" s="4"/>
    </row>
    <row r="322" spans="1:23" s="5" customFormat="1" ht="15" customHeight="1">
      <c r="A322" s="375"/>
      <c r="B322" s="78" t="s">
        <v>1077</v>
      </c>
      <c r="C322" s="101">
        <v>-63108</v>
      </c>
      <c r="D322" s="55">
        <f t="shared" ref="D322:D385" si="16">SUM(D321,C322)</f>
        <v>22693623</v>
      </c>
      <c r="E322" s="36" t="s">
        <v>801</v>
      </c>
      <c r="F322" s="67"/>
      <c r="G322" s="64"/>
      <c r="H322" s="64"/>
      <c r="I322" s="64"/>
      <c r="J322" s="64"/>
      <c r="K322" s="64">
        <f t="shared" si="15"/>
        <v>-63108</v>
      </c>
      <c r="L322" s="2">
        <f t="shared" si="14"/>
        <v>0</v>
      </c>
      <c r="M322" s="2"/>
      <c r="N322" s="2"/>
      <c r="O322" s="2"/>
      <c r="P322" s="2"/>
      <c r="Q322" s="2"/>
      <c r="R322" s="3"/>
      <c r="S322" s="3"/>
      <c r="T322" s="2"/>
      <c r="U322" s="2"/>
      <c r="V322" s="4"/>
      <c r="W322" s="4"/>
    </row>
    <row r="323" spans="1:23" s="5" customFormat="1" ht="15" customHeight="1">
      <c r="B323" s="78" t="s">
        <v>1078</v>
      </c>
      <c r="C323" s="101">
        <v>-568600</v>
      </c>
      <c r="D323" s="55">
        <f t="shared" si="16"/>
        <v>22125023</v>
      </c>
      <c r="E323" s="36" t="s">
        <v>801</v>
      </c>
      <c r="F323" s="67"/>
      <c r="G323" s="64"/>
      <c r="H323" s="64"/>
      <c r="I323" s="64"/>
      <c r="J323" s="64"/>
      <c r="K323" s="64">
        <f t="shared" si="15"/>
        <v>-568600</v>
      </c>
      <c r="L323" s="2">
        <f t="shared" ref="L323:L386" si="17">C323-F323-G323-H323-I323-J323-K323</f>
        <v>0</v>
      </c>
      <c r="M323" s="2"/>
      <c r="N323" s="2"/>
      <c r="O323" s="2"/>
      <c r="P323" s="2"/>
      <c r="Q323" s="2"/>
      <c r="R323" s="3"/>
      <c r="S323" s="3"/>
      <c r="T323" s="2"/>
      <c r="U323" s="2"/>
      <c r="V323" s="4"/>
      <c r="W323" s="4"/>
    </row>
    <row r="324" spans="1:23" s="5" customFormat="1" ht="15" customHeight="1">
      <c r="A324" s="374"/>
      <c r="B324" s="78" t="s">
        <v>1079</v>
      </c>
      <c r="C324" s="101">
        <v>-22564236</v>
      </c>
      <c r="D324" s="55">
        <f t="shared" si="16"/>
        <v>-439213</v>
      </c>
      <c r="E324" s="36" t="s">
        <v>801</v>
      </c>
      <c r="F324" s="67"/>
      <c r="G324" s="64"/>
      <c r="H324" s="64"/>
      <c r="I324" s="64"/>
      <c r="J324" s="64"/>
      <c r="K324" s="64">
        <f t="shared" si="15"/>
        <v>-22564236</v>
      </c>
      <c r="L324" s="2">
        <f t="shared" si="17"/>
        <v>0</v>
      </c>
      <c r="M324" s="2"/>
      <c r="N324" s="2"/>
      <c r="O324" s="2"/>
      <c r="P324" s="2"/>
      <c r="Q324" s="2"/>
      <c r="R324" s="3"/>
      <c r="S324" s="3"/>
      <c r="T324" s="2"/>
      <c r="U324" s="2"/>
      <c r="V324" s="4"/>
      <c r="W324" s="4"/>
    </row>
    <row r="325" spans="1:23" s="5" customFormat="1" ht="15" customHeight="1">
      <c r="A325" s="374"/>
      <c r="B325" s="78" t="s">
        <v>1080</v>
      </c>
      <c r="C325" s="101">
        <v>38000000</v>
      </c>
      <c r="D325" s="55">
        <f t="shared" si="16"/>
        <v>37560787</v>
      </c>
      <c r="E325" s="36" t="s">
        <v>846</v>
      </c>
      <c r="F325" s="67"/>
      <c r="G325" s="64"/>
      <c r="H325" s="64"/>
      <c r="I325" s="64"/>
      <c r="J325" s="64">
        <f>C325</f>
        <v>38000000</v>
      </c>
      <c r="K325" s="64"/>
      <c r="L325" s="2">
        <f t="shared" si="17"/>
        <v>0</v>
      </c>
      <c r="M325" s="2"/>
      <c r="N325" s="2"/>
      <c r="O325" s="2"/>
      <c r="P325" s="2"/>
      <c r="Q325" s="2"/>
      <c r="R325" s="3"/>
      <c r="S325" s="3"/>
      <c r="T325" s="2"/>
      <c r="U325" s="2"/>
      <c r="V325" s="4"/>
      <c r="W325" s="4"/>
    </row>
    <row r="326" spans="1:23" s="5" customFormat="1" ht="15" customHeight="1">
      <c r="A326" s="374"/>
      <c r="B326" s="78" t="s">
        <v>1081</v>
      </c>
      <c r="C326" s="101">
        <v>-100000</v>
      </c>
      <c r="D326" s="55">
        <f t="shared" si="16"/>
        <v>37460787</v>
      </c>
      <c r="E326" s="36" t="s">
        <v>801</v>
      </c>
      <c r="F326" s="67"/>
      <c r="G326" s="64"/>
      <c r="H326" s="64"/>
      <c r="I326" s="64"/>
      <c r="J326" s="64"/>
      <c r="K326" s="64">
        <f t="shared" si="15"/>
        <v>-100000</v>
      </c>
      <c r="L326" s="2">
        <f t="shared" si="17"/>
        <v>0</v>
      </c>
      <c r="M326" s="2"/>
      <c r="N326" s="2"/>
      <c r="O326" s="2"/>
      <c r="P326" s="2"/>
      <c r="Q326" s="2"/>
      <c r="R326" s="3"/>
      <c r="S326" s="3"/>
      <c r="T326" s="2"/>
      <c r="U326" s="2"/>
      <c r="V326" s="4"/>
      <c r="W326" s="4"/>
    </row>
    <row r="327" spans="1:23" s="5" customFormat="1" ht="15" customHeight="1">
      <c r="A327" s="375"/>
      <c r="B327" s="78" t="s">
        <v>1082</v>
      </c>
      <c r="C327" s="101">
        <v>-1030000</v>
      </c>
      <c r="D327" s="55">
        <f t="shared" si="16"/>
        <v>36430787</v>
      </c>
      <c r="E327" s="36" t="s">
        <v>801</v>
      </c>
      <c r="F327" s="67"/>
      <c r="G327" s="64"/>
      <c r="H327" s="64"/>
      <c r="I327" s="64"/>
      <c r="J327" s="64"/>
      <c r="K327" s="64">
        <f t="shared" si="15"/>
        <v>-1030000</v>
      </c>
      <c r="L327" s="2">
        <f t="shared" si="17"/>
        <v>0</v>
      </c>
      <c r="M327" s="2"/>
      <c r="N327" s="2"/>
      <c r="O327" s="2"/>
      <c r="P327" s="2"/>
      <c r="Q327" s="2"/>
      <c r="R327" s="3"/>
      <c r="S327" s="3"/>
      <c r="T327" s="2"/>
      <c r="U327" s="2"/>
      <c r="V327" s="4"/>
      <c r="W327" s="4"/>
    </row>
    <row r="328" spans="1:23" s="5" customFormat="1" ht="15" customHeight="1">
      <c r="A328" s="99"/>
      <c r="B328" s="78" t="s">
        <v>1083</v>
      </c>
      <c r="C328" s="101">
        <v>510000</v>
      </c>
      <c r="D328" s="55">
        <f t="shared" si="16"/>
        <v>36940787</v>
      </c>
      <c r="E328" s="36" t="s">
        <v>59</v>
      </c>
      <c r="F328" s="67"/>
      <c r="G328" s="64">
        <f>C328</f>
        <v>510000</v>
      </c>
      <c r="H328" s="64"/>
      <c r="I328" s="64"/>
      <c r="J328" s="64"/>
      <c r="K328" s="64"/>
      <c r="L328" s="2">
        <f t="shared" si="17"/>
        <v>0</v>
      </c>
      <c r="M328" s="2"/>
      <c r="N328" s="2"/>
      <c r="O328" s="2"/>
      <c r="P328" s="2"/>
      <c r="Q328" s="2"/>
      <c r="R328" s="3"/>
      <c r="S328" s="3"/>
      <c r="T328" s="2"/>
      <c r="U328" s="2"/>
      <c r="V328" s="4"/>
      <c r="W328" s="4"/>
    </row>
    <row r="329" spans="1:23" s="5" customFormat="1" ht="15" customHeight="1">
      <c r="B329" s="78" t="s">
        <v>1084</v>
      </c>
      <c r="C329" s="101">
        <v>270000</v>
      </c>
      <c r="D329" s="55">
        <f t="shared" si="16"/>
        <v>37210787</v>
      </c>
      <c r="E329" s="36" t="s">
        <v>59</v>
      </c>
      <c r="F329" s="67"/>
      <c r="G329" s="64">
        <f>C329</f>
        <v>270000</v>
      </c>
      <c r="H329" s="64"/>
      <c r="I329" s="64"/>
      <c r="J329" s="64"/>
      <c r="K329" s="64"/>
      <c r="L329" s="2">
        <f t="shared" si="17"/>
        <v>0</v>
      </c>
      <c r="M329" s="2"/>
      <c r="N329" s="2"/>
      <c r="O329" s="2"/>
      <c r="P329" s="2"/>
      <c r="Q329" s="2"/>
      <c r="R329" s="3"/>
      <c r="S329" s="3"/>
      <c r="T329" s="2"/>
      <c r="U329" s="2"/>
      <c r="V329" s="4"/>
      <c r="W329" s="4"/>
    </row>
    <row r="330" spans="1:23" s="5" customFormat="1" ht="15" customHeight="1">
      <c r="B330" s="78" t="s">
        <v>1085</v>
      </c>
      <c r="C330" s="101">
        <v>-920000</v>
      </c>
      <c r="D330" s="55">
        <f t="shared" si="16"/>
        <v>36290787</v>
      </c>
      <c r="E330" s="36" t="s">
        <v>801</v>
      </c>
      <c r="F330" s="67"/>
      <c r="G330" s="64"/>
      <c r="H330" s="64"/>
      <c r="I330" s="64"/>
      <c r="J330" s="64"/>
      <c r="K330" s="64">
        <f t="shared" si="15"/>
        <v>-920000</v>
      </c>
      <c r="L330" s="2">
        <f t="shared" si="17"/>
        <v>0</v>
      </c>
      <c r="M330" s="2"/>
      <c r="N330" s="2"/>
      <c r="O330" s="2"/>
      <c r="P330" s="2"/>
      <c r="Q330" s="2"/>
      <c r="R330" s="3"/>
      <c r="S330" s="3"/>
      <c r="T330" s="2"/>
      <c r="U330" s="2"/>
      <c r="V330" s="4"/>
      <c r="W330" s="4"/>
    </row>
    <row r="331" spans="1:23" s="5" customFormat="1" ht="15" customHeight="1">
      <c r="A331" s="374"/>
      <c r="B331" s="78" t="s">
        <v>1086</v>
      </c>
      <c r="C331" s="101">
        <v>-2905000</v>
      </c>
      <c r="D331" s="55">
        <f t="shared" si="16"/>
        <v>33385787</v>
      </c>
      <c r="E331" s="36" t="s">
        <v>801</v>
      </c>
      <c r="F331" s="67"/>
      <c r="G331" s="64"/>
      <c r="H331" s="64"/>
      <c r="I331" s="64"/>
      <c r="J331" s="64"/>
      <c r="K331" s="64">
        <f t="shared" si="15"/>
        <v>-2905000</v>
      </c>
      <c r="L331" s="2">
        <f t="shared" si="17"/>
        <v>0</v>
      </c>
      <c r="M331" s="2"/>
      <c r="N331" s="2"/>
      <c r="O331" s="2"/>
      <c r="P331" s="2"/>
      <c r="Q331" s="2"/>
      <c r="R331" s="3"/>
      <c r="S331" s="3"/>
      <c r="T331" s="2"/>
      <c r="U331" s="2"/>
      <c r="V331" s="4"/>
      <c r="W331" s="4"/>
    </row>
    <row r="332" spans="1:23" s="5" customFormat="1" ht="15" customHeight="1">
      <c r="A332" s="374"/>
      <c r="B332" s="78" t="s">
        <v>1087</v>
      </c>
      <c r="C332" s="101">
        <v>200000</v>
      </c>
      <c r="D332" s="55">
        <f t="shared" si="16"/>
        <v>33585787</v>
      </c>
      <c r="E332" s="36" t="s">
        <v>59</v>
      </c>
      <c r="F332" s="67"/>
      <c r="G332" s="64">
        <f>C332</f>
        <v>200000</v>
      </c>
      <c r="H332" s="64"/>
      <c r="I332" s="64"/>
      <c r="J332" s="64"/>
      <c r="K332" s="64"/>
      <c r="L332" s="2">
        <f t="shared" si="17"/>
        <v>0</v>
      </c>
      <c r="M332" s="2"/>
      <c r="N332" s="2"/>
      <c r="O332" s="2"/>
      <c r="P332" s="2"/>
      <c r="Q332" s="2"/>
      <c r="R332" s="3"/>
      <c r="S332" s="3"/>
      <c r="T332" s="2"/>
      <c r="U332" s="2"/>
      <c r="V332" s="4"/>
      <c r="W332" s="4"/>
    </row>
    <row r="333" spans="1:23" s="5" customFormat="1" ht="15" customHeight="1">
      <c r="A333" s="374"/>
      <c r="B333" s="78" t="s">
        <v>1088</v>
      </c>
      <c r="C333" s="101">
        <v>200000</v>
      </c>
      <c r="D333" s="55">
        <f t="shared" si="16"/>
        <v>33785787</v>
      </c>
      <c r="E333" s="36" t="s">
        <v>59</v>
      </c>
      <c r="F333" s="67"/>
      <c r="G333" s="64">
        <f>C333</f>
        <v>200000</v>
      </c>
      <c r="H333" s="64"/>
      <c r="I333" s="64"/>
      <c r="J333" s="64"/>
      <c r="K333" s="64"/>
      <c r="L333" s="2">
        <f t="shared" si="17"/>
        <v>0</v>
      </c>
      <c r="M333" s="2"/>
      <c r="N333" s="2"/>
      <c r="O333" s="2"/>
      <c r="P333" s="2"/>
      <c r="Q333" s="2"/>
      <c r="R333" s="3"/>
      <c r="S333" s="3"/>
      <c r="T333" s="2"/>
      <c r="U333" s="2"/>
      <c r="V333" s="4"/>
      <c r="W333" s="4"/>
    </row>
    <row r="334" spans="1:23" s="5" customFormat="1" ht="15" customHeight="1">
      <c r="B334" s="78" t="s">
        <v>1089</v>
      </c>
      <c r="C334" s="101"/>
      <c r="D334" s="55">
        <f t="shared" si="16"/>
        <v>33785787</v>
      </c>
      <c r="E334" s="36" t="s">
        <v>61</v>
      </c>
      <c r="F334" s="67"/>
      <c r="G334" s="64"/>
      <c r="H334" s="64"/>
      <c r="I334" s="64"/>
      <c r="J334" s="64"/>
      <c r="K334" s="64">
        <f t="shared" si="15"/>
        <v>0</v>
      </c>
      <c r="L334" s="2">
        <f t="shared" si="17"/>
        <v>0</v>
      </c>
      <c r="M334" s="2"/>
      <c r="N334" s="2"/>
      <c r="O334" s="2"/>
      <c r="P334" s="2"/>
      <c r="Q334" s="2"/>
      <c r="R334" s="3"/>
      <c r="S334" s="3"/>
      <c r="T334" s="2"/>
      <c r="U334" s="2"/>
      <c r="V334" s="4"/>
      <c r="W334" s="4"/>
    </row>
    <row r="335" spans="1:23" s="5" customFormat="1" ht="15" customHeight="1">
      <c r="A335" s="374"/>
      <c r="B335" s="78" t="s">
        <v>18</v>
      </c>
      <c r="C335" s="101">
        <v>210000</v>
      </c>
      <c r="D335" s="55">
        <f t="shared" si="16"/>
        <v>33995787</v>
      </c>
      <c r="E335" s="36" t="s">
        <v>1</v>
      </c>
      <c r="F335" s="67"/>
      <c r="G335" s="64"/>
      <c r="H335" s="64">
        <f>C335</f>
        <v>210000</v>
      </c>
      <c r="I335" s="64"/>
      <c r="J335" s="64"/>
      <c r="K335" s="64"/>
      <c r="L335" s="2">
        <f t="shared" si="17"/>
        <v>0</v>
      </c>
      <c r="M335" s="2"/>
      <c r="N335" s="2"/>
      <c r="O335" s="2"/>
      <c r="P335" s="2"/>
      <c r="Q335" s="2"/>
      <c r="R335" s="3"/>
      <c r="S335" s="3"/>
      <c r="T335" s="2"/>
      <c r="U335" s="2"/>
      <c r="V335" s="4"/>
      <c r="W335" s="4"/>
    </row>
    <row r="336" spans="1:23" s="5" customFormat="1" ht="15" customHeight="1">
      <c r="A336" s="374"/>
      <c r="B336" s="78" t="s">
        <v>1090</v>
      </c>
      <c r="C336" s="101">
        <v>230000</v>
      </c>
      <c r="D336" s="55">
        <f t="shared" si="16"/>
        <v>34225787</v>
      </c>
      <c r="E336" s="36" t="s">
        <v>59</v>
      </c>
      <c r="F336" s="67"/>
      <c r="G336" s="64">
        <f>C336</f>
        <v>230000</v>
      </c>
      <c r="H336" s="64"/>
      <c r="I336" s="64"/>
      <c r="J336" s="64"/>
      <c r="K336" s="64"/>
      <c r="L336" s="2">
        <f t="shared" si="17"/>
        <v>0</v>
      </c>
      <c r="M336" s="2"/>
      <c r="N336" s="2"/>
      <c r="O336" s="2"/>
      <c r="P336" s="2"/>
      <c r="Q336" s="2"/>
      <c r="R336" s="3"/>
      <c r="S336" s="3"/>
      <c r="T336" s="2"/>
      <c r="U336" s="2"/>
      <c r="V336" s="4"/>
      <c r="W336" s="4"/>
    </row>
    <row r="337" spans="1:23" s="5" customFormat="1" ht="15" customHeight="1">
      <c r="A337" s="374"/>
      <c r="B337" s="78" t="s">
        <v>1091</v>
      </c>
      <c r="C337" s="101">
        <v>810000</v>
      </c>
      <c r="D337" s="55">
        <f t="shared" si="16"/>
        <v>35035787</v>
      </c>
      <c r="E337" s="36" t="s">
        <v>59</v>
      </c>
      <c r="F337" s="67"/>
      <c r="G337" s="64">
        <f>C337</f>
        <v>810000</v>
      </c>
      <c r="H337" s="64"/>
      <c r="I337" s="64"/>
      <c r="J337" s="64"/>
      <c r="K337" s="64"/>
      <c r="L337" s="2">
        <f t="shared" si="17"/>
        <v>0</v>
      </c>
      <c r="M337" s="2"/>
      <c r="N337" s="2"/>
      <c r="O337" s="2"/>
      <c r="P337" s="2"/>
      <c r="Q337" s="2"/>
      <c r="R337" s="3"/>
      <c r="S337" s="3"/>
      <c r="T337" s="2"/>
      <c r="U337" s="2"/>
      <c r="V337" s="4"/>
      <c r="W337" s="4"/>
    </row>
    <row r="338" spans="1:23" s="5" customFormat="1" ht="15" customHeight="1">
      <c r="A338" s="375">
        <v>45400</v>
      </c>
      <c r="B338" s="78" t="s">
        <v>800</v>
      </c>
      <c r="C338" s="101">
        <v>-11000</v>
      </c>
      <c r="D338" s="55">
        <f t="shared" si="16"/>
        <v>35024787</v>
      </c>
      <c r="E338" s="36" t="s">
        <v>801</v>
      </c>
      <c r="F338" s="67"/>
      <c r="G338" s="64"/>
      <c r="H338" s="64"/>
      <c r="I338" s="64"/>
      <c r="J338" s="64"/>
      <c r="K338" s="64">
        <f t="shared" si="15"/>
        <v>-11000</v>
      </c>
      <c r="L338" s="2">
        <f t="shared" si="17"/>
        <v>0</v>
      </c>
      <c r="M338" s="2"/>
      <c r="N338" s="2"/>
      <c r="O338" s="2"/>
      <c r="P338" s="2"/>
      <c r="Q338" s="2"/>
      <c r="R338" s="3"/>
      <c r="S338" s="3"/>
      <c r="T338" s="2"/>
      <c r="U338" s="2"/>
      <c r="V338" s="4"/>
      <c r="W338" s="4"/>
    </row>
    <row r="339" spans="1:23" s="5" customFormat="1" ht="15" customHeight="1">
      <c r="B339" s="78" t="s">
        <v>1092</v>
      </c>
      <c r="C339" s="101">
        <v>1500000</v>
      </c>
      <c r="D339" s="55">
        <f t="shared" si="16"/>
        <v>36524787</v>
      </c>
      <c r="E339" s="36" t="s">
        <v>61</v>
      </c>
      <c r="F339" s="67"/>
      <c r="G339" s="64"/>
      <c r="H339" s="64"/>
      <c r="I339" s="64">
        <f>C339</f>
        <v>1500000</v>
      </c>
      <c r="J339" s="64"/>
      <c r="K339" s="64"/>
      <c r="L339" s="2">
        <f t="shared" si="17"/>
        <v>0</v>
      </c>
      <c r="M339" s="2"/>
      <c r="N339" s="2"/>
      <c r="O339" s="2"/>
      <c r="P339" s="2"/>
      <c r="Q339" s="2"/>
      <c r="R339" s="3"/>
      <c r="S339" s="3"/>
      <c r="T339" s="2"/>
      <c r="U339" s="2"/>
      <c r="V339" s="4"/>
      <c r="W339" s="4"/>
    </row>
    <row r="340" spans="1:23" s="5" customFormat="1" ht="15" customHeight="1">
      <c r="A340" s="374"/>
      <c r="B340" s="78" t="s">
        <v>1093</v>
      </c>
      <c r="C340" s="101">
        <v>-23000</v>
      </c>
      <c r="D340" s="55">
        <f t="shared" si="16"/>
        <v>36501787</v>
      </c>
      <c r="E340" s="36" t="s">
        <v>801</v>
      </c>
      <c r="F340" s="67"/>
      <c r="G340" s="64"/>
      <c r="H340" s="64"/>
      <c r="I340" s="64"/>
      <c r="J340" s="64"/>
      <c r="K340" s="64">
        <f t="shared" si="15"/>
        <v>-23000</v>
      </c>
      <c r="L340" s="2">
        <f t="shared" si="17"/>
        <v>0</v>
      </c>
      <c r="M340" s="2"/>
      <c r="N340" s="2"/>
      <c r="O340" s="2"/>
      <c r="P340" s="2"/>
      <c r="Q340" s="2"/>
      <c r="R340" s="3"/>
      <c r="S340" s="3"/>
      <c r="T340" s="2"/>
      <c r="U340" s="2"/>
      <c r="V340" s="4"/>
      <c r="W340" s="4"/>
    </row>
    <row r="341" spans="1:23" s="5" customFormat="1" ht="15" customHeight="1">
      <c r="A341" s="99"/>
      <c r="B341" s="78" t="s">
        <v>958</v>
      </c>
      <c r="C341" s="101">
        <v>-10000</v>
      </c>
      <c r="D341" s="55">
        <f t="shared" si="16"/>
        <v>36491787</v>
      </c>
      <c r="E341" s="36" t="s">
        <v>801</v>
      </c>
      <c r="F341" s="67"/>
      <c r="G341" s="64"/>
      <c r="H341" s="64"/>
      <c r="I341" s="64"/>
      <c r="J341" s="64"/>
      <c r="K341" s="64">
        <f t="shared" si="15"/>
        <v>-10000</v>
      </c>
      <c r="L341" s="2">
        <f t="shared" si="17"/>
        <v>0</v>
      </c>
      <c r="M341" s="2"/>
      <c r="N341" s="2"/>
      <c r="O341" s="2"/>
      <c r="P341" s="2"/>
      <c r="Q341" s="2"/>
      <c r="R341" s="3"/>
      <c r="S341" s="3"/>
      <c r="T341" s="2"/>
      <c r="U341" s="2"/>
      <c r="V341" s="4"/>
      <c r="W341" s="4"/>
    </row>
    <row r="342" spans="1:23" s="5" customFormat="1" ht="15" customHeight="1">
      <c r="B342" s="78" t="s">
        <v>820</v>
      </c>
      <c r="C342" s="101">
        <v>-2147500</v>
      </c>
      <c r="D342" s="55">
        <f t="shared" si="16"/>
        <v>34344287</v>
      </c>
      <c r="E342" s="36" t="s">
        <v>801</v>
      </c>
      <c r="F342" s="67"/>
      <c r="G342" s="64"/>
      <c r="H342" s="64"/>
      <c r="I342" s="64"/>
      <c r="J342" s="64"/>
      <c r="K342" s="64">
        <f t="shared" si="15"/>
        <v>-2147500</v>
      </c>
      <c r="L342" s="2">
        <f t="shared" si="17"/>
        <v>0</v>
      </c>
      <c r="M342" s="2"/>
      <c r="N342" s="2"/>
      <c r="O342" s="2"/>
      <c r="P342" s="2"/>
      <c r="Q342" s="2"/>
      <c r="R342" s="3"/>
      <c r="S342" s="3"/>
      <c r="T342" s="2"/>
      <c r="U342" s="2"/>
      <c r="V342" s="4"/>
      <c r="W342" s="4"/>
    </row>
    <row r="343" spans="1:23" s="5" customFormat="1" ht="15" customHeight="1">
      <c r="A343" s="374"/>
      <c r="B343" s="78" t="s">
        <v>838</v>
      </c>
      <c r="C343" s="101">
        <v>-47500</v>
      </c>
      <c r="D343" s="55">
        <f t="shared" si="16"/>
        <v>34296787</v>
      </c>
      <c r="E343" s="36" t="s">
        <v>801</v>
      </c>
      <c r="F343" s="67"/>
      <c r="G343" s="64"/>
      <c r="H343" s="64"/>
      <c r="I343" s="64"/>
      <c r="J343" s="64"/>
      <c r="K343" s="64">
        <f t="shared" si="15"/>
        <v>-47500</v>
      </c>
      <c r="L343" s="2">
        <f t="shared" si="17"/>
        <v>0</v>
      </c>
      <c r="M343" s="2"/>
      <c r="N343" s="2"/>
      <c r="O343" s="2"/>
      <c r="P343" s="2"/>
      <c r="Q343" s="2"/>
      <c r="R343" s="3"/>
      <c r="S343" s="3"/>
      <c r="T343" s="2"/>
      <c r="U343" s="2"/>
      <c r="V343" s="4"/>
      <c r="W343" s="4"/>
    </row>
    <row r="344" spans="1:23" s="5" customFormat="1" ht="15" customHeight="1">
      <c r="A344" s="374"/>
      <c r="B344" s="78" t="s">
        <v>957</v>
      </c>
      <c r="C344" s="101">
        <v>-208500</v>
      </c>
      <c r="D344" s="55">
        <f t="shared" si="16"/>
        <v>34088287</v>
      </c>
      <c r="E344" s="36" t="s">
        <v>801</v>
      </c>
      <c r="F344" s="67"/>
      <c r="G344" s="64"/>
      <c r="H344" s="64"/>
      <c r="I344" s="64"/>
      <c r="J344" s="64"/>
      <c r="K344" s="64">
        <f t="shared" si="15"/>
        <v>-208500</v>
      </c>
      <c r="L344" s="2">
        <f t="shared" si="17"/>
        <v>0</v>
      </c>
      <c r="M344" s="2"/>
      <c r="N344" s="2"/>
      <c r="O344" s="2"/>
      <c r="P344" s="2"/>
      <c r="Q344" s="2"/>
      <c r="R344" s="3"/>
      <c r="S344" s="3"/>
      <c r="T344" s="2"/>
      <c r="U344" s="2"/>
      <c r="V344" s="4"/>
      <c r="W344" s="4"/>
    </row>
    <row r="345" spans="1:23" s="5" customFormat="1" ht="15" customHeight="1">
      <c r="A345" s="375"/>
      <c r="B345" s="78" t="s">
        <v>1094</v>
      </c>
      <c r="C345" s="101"/>
      <c r="D345" s="55">
        <f t="shared" si="16"/>
        <v>34088287</v>
      </c>
      <c r="E345" s="36" t="s">
        <v>61</v>
      </c>
      <c r="F345" s="67"/>
      <c r="G345" s="64"/>
      <c r="H345" s="64"/>
      <c r="I345" s="64"/>
      <c r="J345" s="64"/>
      <c r="K345" s="64">
        <f t="shared" si="15"/>
        <v>0</v>
      </c>
      <c r="L345" s="2">
        <f t="shared" si="17"/>
        <v>0</v>
      </c>
      <c r="M345" s="2"/>
      <c r="N345" s="2"/>
      <c r="O345" s="2"/>
      <c r="P345" s="2"/>
      <c r="Q345" s="2"/>
      <c r="R345" s="3"/>
      <c r="S345" s="3"/>
      <c r="T345" s="2"/>
      <c r="U345" s="2"/>
      <c r="V345" s="4"/>
      <c r="W345" s="4"/>
    </row>
    <row r="346" spans="1:23" s="5" customFormat="1" ht="15" customHeight="1">
      <c r="B346" s="78" t="s">
        <v>1095</v>
      </c>
      <c r="C346" s="101">
        <v>-10000</v>
      </c>
      <c r="D346" s="55">
        <f t="shared" si="16"/>
        <v>34078287</v>
      </c>
      <c r="E346" s="36" t="s">
        <v>801</v>
      </c>
      <c r="F346" s="67"/>
      <c r="G346" s="64"/>
      <c r="H346" s="64"/>
      <c r="I346" s="64"/>
      <c r="J346" s="64"/>
      <c r="K346" s="64">
        <f t="shared" si="15"/>
        <v>-10000</v>
      </c>
      <c r="L346" s="2">
        <f t="shared" si="17"/>
        <v>0</v>
      </c>
      <c r="M346" s="2"/>
      <c r="N346" s="2"/>
      <c r="O346" s="2"/>
      <c r="P346" s="2"/>
      <c r="Q346" s="2"/>
      <c r="R346" s="3"/>
      <c r="S346" s="3"/>
      <c r="T346" s="2"/>
      <c r="U346" s="2"/>
      <c r="V346" s="4"/>
      <c r="W346" s="4"/>
    </row>
    <row r="347" spans="1:23" s="5" customFormat="1" ht="15" customHeight="1">
      <c r="A347" s="6"/>
      <c r="B347" s="78" t="s">
        <v>1096</v>
      </c>
      <c r="C347" s="101"/>
      <c r="D347" s="55">
        <f t="shared" si="16"/>
        <v>34078287</v>
      </c>
      <c r="E347" s="36" t="s">
        <v>59</v>
      </c>
      <c r="F347" s="67"/>
      <c r="G347" s="64"/>
      <c r="H347" s="64"/>
      <c r="I347" s="64"/>
      <c r="J347" s="64"/>
      <c r="K347" s="64">
        <f t="shared" si="15"/>
        <v>0</v>
      </c>
      <c r="L347" s="2">
        <f t="shared" si="17"/>
        <v>0</v>
      </c>
      <c r="M347" s="2"/>
      <c r="N347" s="2"/>
      <c r="O347" s="2"/>
      <c r="P347" s="2"/>
      <c r="Q347" s="2"/>
      <c r="R347" s="3"/>
      <c r="S347" s="3"/>
      <c r="T347" s="2"/>
      <c r="U347" s="2"/>
      <c r="V347" s="4"/>
      <c r="W347" s="4"/>
    </row>
    <row r="348" spans="1:23" s="5" customFormat="1" ht="15" customHeight="1">
      <c r="A348" s="374"/>
      <c r="B348" s="78" t="s">
        <v>1097</v>
      </c>
      <c r="C348" s="101">
        <v>-70000</v>
      </c>
      <c r="D348" s="55">
        <f t="shared" si="16"/>
        <v>34008287</v>
      </c>
      <c r="E348" s="36" t="s">
        <v>801</v>
      </c>
      <c r="F348" s="67"/>
      <c r="G348" s="64"/>
      <c r="H348" s="64"/>
      <c r="I348" s="64"/>
      <c r="J348" s="64"/>
      <c r="K348" s="64">
        <f t="shared" si="15"/>
        <v>-70000</v>
      </c>
      <c r="L348" s="2">
        <f t="shared" si="17"/>
        <v>0</v>
      </c>
      <c r="M348" s="2"/>
      <c r="N348" s="2"/>
      <c r="O348" s="2"/>
      <c r="P348" s="2"/>
      <c r="Q348" s="2"/>
      <c r="R348" s="3"/>
      <c r="S348" s="3"/>
      <c r="T348" s="2"/>
      <c r="U348" s="2"/>
      <c r="V348" s="4"/>
      <c r="W348" s="4"/>
    </row>
    <row r="349" spans="1:23" s="5" customFormat="1" ht="15" customHeight="1">
      <c r="A349" s="374"/>
      <c r="B349" s="78" t="s">
        <v>1098</v>
      </c>
      <c r="C349" s="101">
        <v>-500000</v>
      </c>
      <c r="D349" s="55">
        <f t="shared" si="16"/>
        <v>33508287</v>
      </c>
      <c r="E349" s="36" t="s">
        <v>801</v>
      </c>
      <c r="F349" s="67"/>
      <c r="G349" s="64"/>
      <c r="H349" s="64"/>
      <c r="I349" s="64"/>
      <c r="J349" s="64"/>
      <c r="K349" s="64">
        <f t="shared" si="15"/>
        <v>-500000</v>
      </c>
      <c r="L349" s="2">
        <f t="shared" si="17"/>
        <v>0</v>
      </c>
      <c r="M349" s="2"/>
      <c r="N349" s="2"/>
      <c r="O349" s="2"/>
      <c r="P349" s="2"/>
      <c r="Q349" s="2"/>
      <c r="R349" s="3"/>
      <c r="S349" s="3"/>
      <c r="T349" s="2"/>
      <c r="U349" s="2"/>
      <c r="V349" s="4"/>
      <c r="W349" s="4"/>
    </row>
    <row r="350" spans="1:23" s="5" customFormat="1" ht="15" customHeight="1">
      <c r="A350" s="374"/>
      <c r="B350" s="78" t="s">
        <v>18</v>
      </c>
      <c r="C350" s="101">
        <v>100000</v>
      </c>
      <c r="D350" s="55">
        <f t="shared" si="16"/>
        <v>33608287</v>
      </c>
      <c r="E350" s="36" t="s">
        <v>1</v>
      </c>
      <c r="F350" s="67"/>
      <c r="G350" s="64"/>
      <c r="H350" s="64">
        <f>C350</f>
        <v>100000</v>
      </c>
      <c r="I350" s="64"/>
      <c r="J350" s="64"/>
      <c r="K350" s="64"/>
      <c r="L350" s="2">
        <f t="shared" si="17"/>
        <v>0</v>
      </c>
      <c r="M350" s="2"/>
      <c r="N350" s="2"/>
      <c r="O350" s="2"/>
      <c r="P350" s="2"/>
      <c r="Q350" s="2"/>
      <c r="R350" s="3"/>
      <c r="S350" s="3"/>
      <c r="T350" s="2"/>
      <c r="U350" s="2"/>
      <c r="V350" s="4"/>
      <c r="W350" s="4"/>
    </row>
    <row r="351" spans="1:23" s="5" customFormat="1" ht="15" customHeight="1">
      <c r="A351" s="374"/>
      <c r="B351" s="78" t="s">
        <v>1099</v>
      </c>
      <c r="C351" s="101">
        <v>270000</v>
      </c>
      <c r="D351" s="55">
        <f t="shared" si="16"/>
        <v>33878287</v>
      </c>
      <c r="E351" s="36" t="s">
        <v>59</v>
      </c>
      <c r="F351" s="67"/>
      <c r="G351" s="64">
        <f>C351</f>
        <v>270000</v>
      </c>
      <c r="H351" s="64"/>
      <c r="I351" s="64"/>
      <c r="J351" s="64"/>
      <c r="K351" s="64"/>
      <c r="L351" s="2">
        <f t="shared" si="17"/>
        <v>0</v>
      </c>
      <c r="M351" s="2"/>
      <c r="N351" s="2"/>
      <c r="O351" s="2"/>
      <c r="P351" s="2"/>
      <c r="Q351" s="2"/>
      <c r="R351" s="3"/>
      <c r="S351" s="3"/>
      <c r="T351" s="2"/>
      <c r="U351" s="2"/>
      <c r="V351" s="4"/>
      <c r="W351" s="4"/>
    </row>
    <row r="352" spans="1:23" s="5" customFormat="1" ht="15" customHeight="1">
      <c r="B352" s="78" t="s">
        <v>1100</v>
      </c>
      <c r="C352" s="101">
        <v>-20000</v>
      </c>
      <c r="D352" s="55">
        <f t="shared" si="16"/>
        <v>33858287</v>
      </c>
      <c r="E352" s="36" t="s">
        <v>801</v>
      </c>
      <c r="F352" s="67"/>
      <c r="G352" s="64"/>
      <c r="H352" s="64"/>
      <c r="I352" s="64"/>
      <c r="J352" s="64"/>
      <c r="K352" s="64">
        <f t="shared" si="15"/>
        <v>-20000</v>
      </c>
      <c r="L352" s="2">
        <f t="shared" si="17"/>
        <v>0</v>
      </c>
      <c r="M352" s="2"/>
      <c r="N352" s="2"/>
      <c r="O352" s="2"/>
      <c r="P352" s="2"/>
      <c r="Q352" s="2"/>
      <c r="R352" s="3"/>
      <c r="S352" s="3"/>
      <c r="T352" s="2"/>
      <c r="U352" s="2"/>
      <c r="V352" s="4"/>
      <c r="W352" s="4"/>
    </row>
    <row r="353" spans="1:23" s="5" customFormat="1" ht="15" customHeight="1">
      <c r="A353" s="99"/>
      <c r="B353" s="78" t="s">
        <v>1101</v>
      </c>
      <c r="C353" s="101">
        <v>-64000</v>
      </c>
      <c r="D353" s="55">
        <f t="shared" si="16"/>
        <v>33794287</v>
      </c>
      <c r="E353" s="36" t="s">
        <v>801</v>
      </c>
      <c r="F353" s="67"/>
      <c r="G353" s="64"/>
      <c r="H353" s="64"/>
      <c r="I353" s="64"/>
      <c r="J353" s="64"/>
      <c r="K353" s="64">
        <f t="shared" si="15"/>
        <v>-64000</v>
      </c>
      <c r="L353" s="2">
        <f t="shared" si="17"/>
        <v>0</v>
      </c>
      <c r="M353" s="2"/>
      <c r="N353" s="2"/>
      <c r="O353" s="2"/>
      <c r="P353" s="2"/>
      <c r="Q353" s="2"/>
      <c r="R353" s="3"/>
      <c r="S353" s="3"/>
      <c r="T353" s="2"/>
      <c r="U353" s="2"/>
      <c r="V353" s="4"/>
      <c r="W353" s="4"/>
    </row>
    <row r="354" spans="1:23" s="5" customFormat="1" ht="15" customHeight="1">
      <c r="B354" s="78" t="s">
        <v>1102</v>
      </c>
      <c r="C354" s="101"/>
      <c r="D354" s="55">
        <f t="shared" si="16"/>
        <v>33794287</v>
      </c>
      <c r="E354" s="36" t="s">
        <v>59</v>
      </c>
      <c r="F354" s="67"/>
      <c r="G354" s="64"/>
      <c r="H354" s="64"/>
      <c r="I354" s="64"/>
      <c r="J354" s="64"/>
      <c r="K354" s="64">
        <f t="shared" si="15"/>
        <v>0</v>
      </c>
      <c r="L354" s="2">
        <f t="shared" si="17"/>
        <v>0</v>
      </c>
      <c r="M354" s="2"/>
      <c r="N354" s="2"/>
      <c r="O354" s="2"/>
      <c r="P354" s="2"/>
      <c r="Q354" s="2"/>
      <c r="R354" s="3"/>
      <c r="S354" s="3"/>
      <c r="T354" s="2"/>
      <c r="U354" s="2"/>
      <c r="V354" s="4"/>
      <c r="W354" s="4"/>
    </row>
    <row r="355" spans="1:23" s="5" customFormat="1" ht="15" customHeight="1">
      <c r="A355" s="374"/>
      <c r="B355" s="78" t="s">
        <v>1103</v>
      </c>
      <c r="C355" s="101">
        <v>200000</v>
      </c>
      <c r="D355" s="55">
        <f t="shared" si="16"/>
        <v>33994287</v>
      </c>
      <c r="E355" s="36" t="s">
        <v>59</v>
      </c>
      <c r="F355" s="67"/>
      <c r="G355" s="64">
        <f>C355</f>
        <v>200000</v>
      </c>
      <c r="H355" s="64"/>
      <c r="I355" s="64"/>
      <c r="J355" s="64"/>
      <c r="K355" s="64"/>
      <c r="L355" s="2">
        <f t="shared" si="17"/>
        <v>0</v>
      </c>
      <c r="M355" s="2"/>
      <c r="N355" s="2"/>
      <c r="O355" s="2"/>
      <c r="P355" s="2"/>
      <c r="Q355" s="2"/>
      <c r="R355" s="3"/>
      <c r="S355" s="3"/>
      <c r="T355" s="2"/>
      <c r="U355" s="2"/>
      <c r="V355" s="4"/>
      <c r="W355" s="4"/>
    </row>
    <row r="356" spans="1:23" s="5" customFormat="1" ht="15" customHeight="1">
      <c r="A356" s="375"/>
      <c r="B356" s="78" t="s">
        <v>1104</v>
      </c>
      <c r="C356" s="101"/>
      <c r="D356" s="55">
        <f t="shared" si="16"/>
        <v>33994287</v>
      </c>
      <c r="E356" s="36" t="s">
        <v>59</v>
      </c>
      <c r="F356" s="67"/>
      <c r="G356" s="64"/>
      <c r="H356" s="64"/>
      <c r="I356" s="64"/>
      <c r="J356" s="64"/>
      <c r="K356" s="64">
        <f t="shared" si="15"/>
        <v>0</v>
      </c>
      <c r="L356" s="2">
        <f t="shared" si="17"/>
        <v>0</v>
      </c>
      <c r="M356" s="2"/>
      <c r="N356" s="2"/>
      <c r="O356" s="2"/>
      <c r="P356" s="2"/>
      <c r="Q356" s="2"/>
      <c r="R356" s="3"/>
      <c r="S356" s="3"/>
      <c r="T356" s="2"/>
      <c r="U356" s="2"/>
      <c r="V356" s="4"/>
      <c r="W356" s="4"/>
    </row>
    <row r="357" spans="1:23" s="5" customFormat="1" ht="15" customHeight="1">
      <c r="A357" s="375">
        <v>45401</v>
      </c>
      <c r="B357" s="78" t="s">
        <v>800</v>
      </c>
      <c r="C357" s="101">
        <v>-11000</v>
      </c>
      <c r="D357" s="55">
        <f t="shared" si="16"/>
        <v>33983287</v>
      </c>
      <c r="E357" s="36" t="s">
        <v>801</v>
      </c>
      <c r="F357" s="67"/>
      <c r="G357" s="64"/>
      <c r="H357" s="64"/>
      <c r="I357" s="64"/>
      <c r="J357" s="64"/>
      <c r="K357" s="64">
        <f t="shared" si="15"/>
        <v>-11000</v>
      </c>
      <c r="L357" s="2">
        <f t="shared" si="17"/>
        <v>0</v>
      </c>
      <c r="M357" s="2"/>
      <c r="N357" s="2"/>
      <c r="O357" s="2"/>
      <c r="P357" s="2"/>
      <c r="Q357" s="2"/>
      <c r="R357" s="3"/>
      <c r="S357" s="3"/>
      <c r="T357" s="2"/>
      <c r="U357" s="2"/>
      <c r="V357" s="4"/>
      <c r="W357" s="4"/>
    </row>
    <row r="358" spans="1:23" s="5" customFormat="1" ht="15" customHeight="1">
      <c r="B358" s="78" t="s">
        <v>957</v>
      </c>
      <c r="C358" s="101">
        <v>-158000</v>
      </c>
      <c r="D358" s="55">
        <f t="shared" si="16"/>
        <v>33825287</v>
      </c>
      <c r="E358" s="36" t="s">
        <v>801</v>
      </c>
      <c r="F358" s="67"/>
      <c r="G358" s="64"/>
      <c r="H358" s="64"/>
      <c r="I358" s="64"/>
      <c r="J358" s="64"/>
      <c r="K358" s="64">
        <f t="shared" si="15"/>
        <v>-158000</v>
      </c>
      <c r="L358" s="2">
        <f t="shared" si="17"/>
        <v>0</v>
      </c>
      <c r="M358" s="2"/>
      <c r="N358" s="2"/>
      <c r="O358" s="2"/>
      <c r="P358" s="2"/>
      <c r="Q358" s="2"/>
      <c r="R358" s="3"/>
      <c r="S358" s="3"/>
      <c r="T358" s="2"/>
      <c r="U358" s="2"/>
      <c r="V358" s="4"/>
      <c r="W358" s="4"/>
    </row>
    <row r="359" spans="1:23" s="5" customFormat="1" ht="15" customHeight="1">
      <c r="B359" s="78" t="s">
        <v>1105</v>
      </c>
      <c r="C359" s="101">
        <v>-992000</v>
      </c>
      <c r="D359" s="55">
        <f t="shared" si="16"/>
        <v>32833287</v>
      </c>
      <c r="E359" s="36" t="s">
        <v>801</v>
      </c>
      <c r="F359" s="67"/>
      <c r="G359" s="64"/>
      <c r="H359" s="64"/>
      <c r="I359" s="64"/>
      <c r="J359" s="64"/>
      <c r="K359" s="64">
        <f t="shared" si="15"/>
        <v>-992000</v>
      </c>
      <c r="L359" s="2">
        <f t="shared" si="17"/>
        <v>0</v>
      </c>
      <c r="M359" s="2"/>
      <c r="N359" s="2"/>
      <c r="O359" s="2"/>
      <c r="P359" s="2"/>
      <c r="Q359" s="2"/>
      <c r="R359" s="3"/>
      <c r="S359" s="3"/>
      <c r="T359" s="2"/>
      <c r="U359" s="2"/>
      <c r="V359" s="4"/>
      <c r="W359" s="4"/>
    </row>
    <row r="360" spans="1:23" s="5" customFormat="1" ht="15" customHeight="1">
      <c r="A360" s="375"/>
      <c r="B360" s="78" t="s">
        <v>852</v>
      </c>
      <c r="C360" s="101">
        <v>-1343000</v>
      </c>
      <c r="D360" s="55">
        <f t="shared" si="16"/>
        <v>31490287</v>
      </c>
      <c r="E360" s="36" t="s">
        <v>801</v>
      </c>
      <c r="F360" s="67"/>
      <c r="G360" s="64"/>
      <c r="H360" s="64"/>
      <c r="I360" s="64"/>
      <c r="J360" s="64"/>
      <c r="K360" s="64">
        <f t="shared" si="15"/>
        <v>-1343000</v>
      </c>
      <c r="L360" s="2">
        <f t="shared" si="17"/>
        <v>0</v>
      </c>
      <c r="M360" s="2"/>
      <c r="N360" s="2"/>
      <c r="O360" s="2"/>
      <c r="P360" s="2"/>
      <c r="Q360" s="2"/>
      <c r="R360" s="3"/>
      <c r="S360" s="3"/>
      <c r="T360" s="2"/>
      <c r="U360" s="2"/>
      <c r="V360" s="4"/>
      <c r="W360" s="4"/>
    </row>
    <row r="361" spans="1:23" s="5" customFormat="1" ht="15" customHeight="1">
      <c r="A361" s="375"/>
      <c r="B361" s="78" t="s">
        <v>1106</v>
      </c>
      <c r="C361" s="101">
        <v>-294000</v>
      </c>
      <c r="D361" s="55">
        <f t="shared" si="16"/>
        <v>31196287</v>
      </c>
      <c r="E361" s="36" t="s">
        <v>801</v>
      </c>
      <c r="F361" s="67"/>
      <c r="G361" s="64"/>
      <c r="H361" s="64"/>
      <c r="I361" s="64"/>
      <c r="J361" s="64"/>
      <c r="K361" s="64">
        <f t="shared" si="15"/>
        <v>-294000</v>
      </c>
      <c r="L361" s="2">
        <f t="shared" si="17"/>
        <v>0</v>
      </c>
      <c r="M361" s="2"/>
      <c r="N361" s="2"/>
      <c r="O361" s="2"/>
      <c r="P361" s="2"/>
      <c r="Q361" s="2"/>
      <c r="R361" s="3"/>
      <c r="S361" s="3"/>
      <c r="T361" s="2"/>
      <c r="U361" s="2"/>
      <c r="V361" s="4"/>
      <c r="W361" s="4"/>
    </row>
    <row r="362" spans="1:23" s="5" customFormat="1" ht="15" customHeight="1">
      <c r="A362" s="375"/>
      <c r="B362" s="78" t="s">
        <v>1107</v>
      </c>
      <c r="C362" s="101">
        <v>-181500</v>
      </c>
      <c r="D362" s="55">
        <f t="shared" si="16"/>
        <v>31014787</v>
      </c>
      <c r="E362" s="36" t="s">
        <v>801</v>
      </c>
      <c r="F362" s="67"/>
      <c r="G362" s="64"/>
      <c r="H362" s="64"/>
      <c r="I362" s="64"/>
      <c r="J362" s="64"/>
      <c r="K362" s="64">
        <f t="shared" si="15"/>
        <v>-181500</v>
      </c>
      <c r="L362" s="2">
        <f t="shared" si="17"/>
        <v>0</v>
      </c>
      <c r="M362" s="2"/>
      <c r="N362" s="2"/>
      <c r="O362" s="2"/>
      <c r="P362" s="2"/>
      <c r="Q362" s="2"/>
      <c r="R362" s="3"/>
      <c r="S362" s="3"/>
      <c r="T362" s="2"/>
      <c r="U362" s="2"/>
      <c r="V362" s="4"/>
      <c r="W362" s="4"/>
    </row>
    <row r="363" spans="1:23" s="5" customFormat="1" ht="15" customHeight="1">
      <c r="A363" s="375"/>
      <c r="B363" s="78" t="s">
        <v>1108</v>
      </c>
      <c r="C363" s="101">
        <v>-142500</v>
      </c>
      <c r="D363" s="55">
        <f t="shared" si="16"/>
        <v>30872287</v>
      </c>
      <c r="E363" s="36" t="s">
        <v>801</v>
      </c>
      <c r="F363" s="67"/>
      <c r="G363" s="64"/>
      <c r="H363" s="64"/>
      <c r="I363" s="64"/>
      <c r="J363" s="64"/>
      <c r="K363" s="64">
        <f t="shared" si="15"/>
        <v>-142500</v>
      </c>
      <c r="L363" s="2">
        <f t="shared" si="17"/>
        <v>0</v>
      </c>
      <c r="M363" s="2"/>
      <c r="N363" s="2"/>
      <c r="O363" s="2"/>
      <c r="P363" s="2"/>
      <c r="Q363" s="2"/>
      <c r="R363" s="3"/>
      <c r="S363" s="3"/>
      <c r="T363" s="2"/>
      <c r="U363" s="2"/>
      <c r="V363" s="4"/>
      <c r="W363" s="4"/>
    </row>
    <row r="364" spans="1:23" s="5" customFormat="1" ht="15" customHeight="1">
      <c r="A364" s="375"/>
      <c r="B364" s="78" t="s">
        <v>1109</v>
      </c>
      <c r="C364" s="101">
        <v>13700000</v>
      </c>
      <c r="D364" s="55">
        <f t="shared" si="16"/>
        <v>44572287</v>
      </c>
      <c r="E364" s="36" t="s">
        <v>857</v>
      </c>
      <c r="F364" s="67">
        <f>C364</f>
        <v>13700000</v>
      </c>
      <c r="G364" s="64"/>
      <c r="H364" s="64"/>
      <c r="I364" s="64"/>
      <c r="J364" s="64"/>
      <c r="K364" s="64"/>
      <c r="L364" s="2">
        <f t="shared" si="17"/>
        <v>0</v>
      </c>
      <c r="M364" s="2"/>
      <c r="N364" s="2"/>
      <c r="O364" s="2"/>
      <c r="P364" s="2"/>
      <c r="Q364" s="2"/>
      <c r="R364" s="3"/>
      <c r="S364" s="3"/>
      <c r="T364" s="2"/>
      <c r="U364" s="2"/>
      <c r="V364" s="4"/>
      <c r="W364" s="4"/>
    </row>
    <row r="365" spans="1:23" s="5" customFormat="1" ht="15" customHeight="1">
      <c r="A365" s="375"/>
      <c r="B365" s="78" t="s">
        <v>1110</v>
      </c>
      <c r="C365" s="101">
        <v>-55800</v>
      </c>
      <c r="D365" s="55">
        <f t="shared" si="16"/>
        <v>44516487</v>
      </c>
      <c r="E365" s="36" t="s">
        <v>801</v>
      </c>
      <c r="F365" s="67"/>
      <c r="G365" s="64"/>
      <c r="H365" s="64"/>
      <c r="I365" s="64"/>
      <c r="J365" s="64"/>
      <c r="K365" s="64">
        <f t="shared" si="15"/>
        <v>-55800</v>
      </c>
      <c r="L365" s="2">
        <f t="shared" si="17"/>
        <v>0</v>
      </c>
      <c r="M365" s="2"/>
      <c r="N365" s="2"/>
      <c r="O365" s="2"/>
      <c r="P365" s="2"/>
      <c r="Q365" s="2"/>
      <c r="R365" s="3"/>
      <c r="S365" s="3"/>
      <c r="T365" s="2"/>
      <c r="U365" s="2"/>
      <c r="V365" s="4"/>
      <c r="W365" s="4"/>
    </row>
    <row r="366" spans="1:23" s="5" customFormat="1" ht="15" customHeight="1">
      <c r="A366" s="375"/>
      <c r="B366" s="78" t="s">
        <v>1111</v>
      </c>
      <c r="C366" s="101">
        <v>2000000</v>
      </c>
      <c r="D366" s="55">
        <f t="shared" si="16"/>
        <v>46516487</v>
      </c>
      <c r="E366" s="36" t="s">
        <v>61</v>
      </c>
      <c r="F366" s="67"/>
      <c r="G366" s="64"/>
      <c r="H366" s="64"/>
      <c r="I366" s="64">
        <f>C366</f>
        <v>2000000</v>
      </c>
      <c r="J366" s="64"/>
      <c r="K366" s="64"/>
      <c r="L366" s="2">
        <f t="shared" si="17"/>
        <v>0</v>
      </c>
      <c r="M366" s="2"/>
      <c r="N366" s="2"/>
      <c r="O366" s="2"/>
      <c r="P366" s="2"/>
      <c r="Q366" s="2"/>
      <c r="R366" s="3"/>
      <c r="S366" s="3"/>
      <c r="T366" s="2"/>
      <c r="U366" s="2"/>
      <c r="V366" s="4"/>
      <c r="W366" s="4"/>
    </row>
    <row r="367" spans="1:23" s="5" customFormat="1" ht="15" customHeight="1">
      <c r="B367" s="78" t="s">
        <v>1112</v>
      </c>
      <c r="C367" s="101">
        <v>200000</v>
      </c>
      <c r="D367" s="55">
        <f t="shared" si="16"/>
        <v>46716487</v>
      </c>
      <c r="E367" s="36" t="s">
        <v>59</v>
      </c>
      <c r="F367" s="67"/>
      <c r="G367" s="64">
        <f>C367</f>
        <v>200000</v>
      </c>
      <c r="H367" s="64"/>
      <c r="I367" s="64"/>
      <c r="J367" s="64"/>
      <c r="K367" s="64"/>
      <c r="L367" s="2">
        <f t="shared" si="17"/>
        <v>0</v>
      </c>
      <c r="M367" s="2"/>
      <c r="N367" s="2"/>
      <c r="O367" s="2"/>
      <c r="P367" s="2"/>
      <c r="Q367" s="2"/>
      <c r="R367" s="3"/>
      <c r="S367" s="3"/>
      <c r="T367" s="2"/>
      <c r="U367" s="2"/>
      <c r="V367" s="4"/>
      <c r="W367" s="4"/>
    </row>
    <row r="368" spans="1:23" s="5" customFormat="1" ht="15" customHeight="1">
      <c r="A368" s="375"/>
      <c r="B368" s="78" t="s">
        <v>1113</v>
      </c>
      <c r="C368" s="101"/>
      <c r="D368" s="55">
        <f t="shared" si="16"/>
        <v>46716487</v>
      </c>
      <c r="E368" s="36" t="s">
        <v>61</v>
      </c>
      <c r="F368" s="67"/>
      <c r="G368" s="64"/>
      <c r="H368" s="64"/>
      <c r="I368" s="64"/>
      <c r="J368" s="64"/>
      <c r="K368" s="64">
        <f t="shared" si="15"/>
        <v>0</v>
      </c>
      <c r="L368" s="2">
        <f t="shared" si="17"/>
        <v>0</v>
      </c>
      <c r="M368" s="2"/>
      <c r="N368" s="2"/>
      <c r="O368" s="2"/>
      <c r="P368" s="2"/>
      <c r="Q368" s="2"/>
      <c r="R368" s="3"/>
      <c r="S368" s="3"/>
      <c r="T368" s="2"/>
      <c r="U368" s="2"/>
      <c r="V368" s="4"/>
      <c r="W368" s="4"/>
    </row>
    <row r="369" spans="1:23" s="5" customFormat="1" ht="15" customHeight="1">
      <c r="A369" s="374"/>
      <c r="B369" s="78" t="s">
        <v>1114</v>
      </c>
      <c r="C369" s="101"/>
      <c r="D369" s="55">
        <f t="shared" si="16"/>
        <v>46716487</v>
      </c>
      <c r="E369" s="36" t="s">
        <v>857</v>
      </c>
      <c r="F369" s="67"/>
      <c r="G369" s="64"/>
      <c r="H369" s="64"/>
      <c r="I369" s="64"/>
      <c r="J369" s="64"/>
      <c r="K369" s="64">
        <f t="shared" si="15"/>
        <v>0</v>
      </c>
      <c r="L369" s="2">
        <f t="shared" si="17"/>
        <v>0</v>
      </c>
      <c r="M369" s="2"/>
      <c r="N369" s="2"/>
      <c r="O369" s="2"/>
      <c r="P369" s="2"/>
      <c r="Q369" s="2"/>
      <c r="R369" s="3"/>
      <c r="S369" s="3"/>
      <c r="T369" s="2"/>
      <c r="U369" s="2"/>
      <c r="V369" s="4"/>
      <c r="W369" s="4"/>
    </row>
    <row r="370" spans="1:23" s="5" customFormat="1" ht="15" customHeight="1">
      <c r="B370" s="78" t="s">
        <v>18</v>
      </c>
      <c r="C370" s="101">
        <v>150000</v>
      </c>
      <c r="D370" s="55">
        <f t="shared" si="16"/>
        <v>46866487</v>
      </c>
      <c r="E370" s="36" t="s">
        <v>1</v>
      </c>
      <c r="F370" s="67"/>
      <c r="G370" s="64"/>
      <c r="H370" s="64">
        <f>C370</f>
        <v>150000</v>
      </c>
      <c r="I370" s="64"/>
      <c r="J370" s="64"/>
      <c r="K370" s="64"/>
      <c r="L370" s="2">
        <f t="shared" si="17"/>
        <v>0</v>
      </c>
      <c r="M370" s="2"/>
      <c r="N370" s="2"/>
      <c r="O370" s="2"/>
      <c r="P370" s="2"/>
      <c r="Q370" s="2"/>
      <c r="R370" s="3"/>
      <c r="S370" s="3"/>
      <c r="T370" s="2"/>
      <c r="U370" s="2"/>
      <c r="V370" s="4"/>
      <c r="W370" s="4"/>
    </row>
    <row r="371" spans="1:23" s="5" customFormat="1" ht="15" customHeight="1">
      <c r="A371" s="375"/>
      <c r="B371" s="78" t="s">
        <v>1115</v>
      </c>
      <c r="C371" s="101"/>
      <c r="D371" s="55">
        <f t="shared" si="16"/>
        <v>46866487</v>
      </c>
      <c r="E371" s="36" t="s">
        <v>61</v>
      </c>
      <c r="F371" s="67"/>
      <c r="G371" s="64"/>
      <c r="H371" s="64"/>
      <c r="I371" s="64"/>
      <c r="J371" s="64"/>
      <c r="K371" s="64">
        <f t="shared" si="15"/>
        <v>0</v>
      </c>
      <c r="L371" s="2">
        <f t="shared" si="17"/>
        <v>0</v>
      </c>
      <c r="M371" s="2"/>
      <c r="N371" s="2"/>
      <c r="O371" s="2"/>
      <c r="P371" s="2"/>
      <c r="Q371" s="2"/>
      <c r="R371" s="3"/>
      <c r="S371" s="3"/>
      <c r="T371" s="2"/>
      <c r="U371" s="2"/>
      <c r="V371" s="4"/>
      <c r="W371" s="4"/>
    </row>
    <row r="372" spans="1:23" s="5" customFormat="1" ht="15" customHeight="1">
      <c r="A372" s="375"/>
      <c r="B372" s="78" t="s">
        <v>1116</v>
      </c>
      <c r="C372" s="101">
        <v>-1056000</v>
      </c>
      <c r="D372" s="55">
        <f t="shared" si="16"/>
        <v>45810487</v>
      </c>
      <c r="E372" s="36" t="s">
        <v>801</v>
      </c>
      <c r="F372" s="67"/>
      <c r="G372" s="64"/>
      <c r="H372" s="64"/>
      <c r="I372" s="64"/>
      <c r="J372" s="64"/>
      <c r="K372" s="64">
        <f t="shared" si="15"/>
        <v>-1056000</v>
      </c>
      <c r="L372" s="2">
        <f t="shared" si="17"/>
        <v>0</v>
      </c>
      <c r="M372" s="2"/>
      <c r="N372" s="2"/>
      <c r="O372" s="2"/>
      <c r="P372" s="2"/>
      <c r="Q372" s="2"/>
      <c r="R372" s="3"/>
      <c r="S372" s="3"/>
      <c r="T372" s="2"/>
      <c r="U372" s="2"/>
      <c r="V372" s="4"/>
      <c r="W372" s="4"/>
    </row>
    <row r="373" spans="1:23" s="5" customFormat="1" ht="15" customHeight="1">
      <c r="A373" s="375">
        <v>45402</v>
      </c>
      <c r="B373" s="78" t="s">
        <v>800</v>
      </c>
      <c r="C373" s="101">
        <v>-11000</v>
      </c>
      <c r="D373" s="55">
        <f t="shared" si="16"/>
        <v>45799487</v>
      </c>
      <c r="E373" s="36" t="s">
        <v>801</v>
      </c>
      <c r="F373" s="67"/>
      <c r="G373" s="64"/>
      <c r="H373" s="64"/>
      <c r="I373" s="64"/>
      <c r="J373" s="64"/>
      <c r="K373" s="64">
        <f t="shared" si="15"/>
        <v>-11000</v>
      </c>
      <c r="L373" s="2">
        <f t="shared" si="17"/>
        <v>0</v>
      </c>
      <c r="M373" s="2"/>
      <c r="N373" s="2"/>
      <c r="O373" s="2"/>
      <c r="P373" s="2"/>
      <c r="Q373" s="2"/>
      <c r="R373" s="3"/>
      <c r="S373" s="3"/>
      <c r="T373" s="2"/>
      <c r="U373" s="2"/>
      <c r="V373" s="4"/>
      <c r="W373" s="4"/>
    </row>
    <row r="374" spans="1:23" s="5" customFormat="1" ht="15" customHeight="1">
      <c r="B374" s="78" t="s">
        <v>1117</v>
      </c>
      <c r="C374" s="101">
        <v>-3262000</v>
      </c>
      <c r="D374" s="55">
        <f t="shared" si="16"/>
        <v>42537487</v>
      </c>
      <c r="E374" s="36" t="s">
        <v>801</v>
      </c>
      <c r="F374" s="67"/>
      <c r="G374" s="64"/>
      <c r="H374" s="64"/>
      <c r="I374" s="64"/>
      <c r="J374" s="64"/>
      <c r="K374" s="64">
        <f t="shared" si="15"/>
        <v>-3262000</v>
      </c>
      <c r="L374" s="2">
        <f t="shared" si="17"/>
        <v>0</v>
      </c>
      <c r="M374" s="2"/>
      <c r="N374" s="2"/>
      <c r="O374" s="2"/>
      <c r="P374" s="2"/>
      <c r="Q374" s="2"/>
      <c r="R374" s="3"/>
      <c r="S374" s="3"/>
      <c r="T374" s="2"/>
      <c r="U374" s="2"/>
      <c r="V374" s="4"/>
      <c r="W374" s="4"/>
    </row>
    <row r="375" spans="1:23" s="5" customFormat="1" ht="15" customHeight="1">
      <c r="B375" s="78" t="s">
        <v>1118</v>
      </c>
      <c r="C375" s="101">
        <v>-24000</v>
      </c>
      <c r="D375" s="55">
        <f t="shared" si="16"/>
        <v>42513487</v>
      </c>
      <c r="E375" s="36" t="s">
        <v>801</v>
      </c>
      <c r="F375" s="67"/>
      <c r="G375" s="64"/>
      <c r="H375" s="64"/>
      <c r="I375" s="64"/>
      <c r="J375" s="64"/>
      <c r="K375" s="64">
        <f t="shared" ref="K375:K438" si="18">C375</f>
        <v>-24000</v>
      </c>
      <c r="L375" s="2">
        <f t="shared" si="17"/>
        <v>0</v>
      </c>
      <c r="M375" s="2"/>
      <c r="N375" s="2"/>
      <c r="O375" s="2"/>
      <c r="P375" s="2"/>
      <c r="Q375" s="2"/>
      <c r="R375" s="3"/>
      <c r="S375" s="3"/>
      <c r="T375" s="2"/>
      <c r="U375" s="2"/>
      <c r="V375" s="4"/>
      <c r="W375" s="4"/>
    </row>
    <row r="376" spans="1:23" s="5" customFormat="1" ht="15" customHeight="1">
      <c r="A376" s="375"/>
      <c r="B376" s="78" t="s">
        <v>1119</v>
      </c>
      <c r="C376" s="101">
        <v>1300000</v>
      </c>
      <c r="D376" s="55">
        <f t="shared" si="16"/>
        <v>43813487</v>
      </c>
      <c r="E376" s="36" t="s">
        <v>61</v>
      </c>
      <c r="F376" s="67"/>
      <c r="G376" s="64"/>
      <c r="H376" s="64"/>
      <c r="I376" s="64">
        <f>C376</f>
        <v>1300000</v>
      </c>
      <c r="J376" s="64"/>
      <c r="K376" s="64"/>
      <c r="L376" s="2">
        <f t="shared" si="17"/>
        <v>0</v>
      </c>
      <c r="M376" s="2"/>
      <c r="N376" s="2"/>
      <c r="O376" s="2"/>
      <c r="P376" s="2"/>
      <c r="Q376" s="2"/>
      <c r="R376" s="3"/>
      <c r="S376" s="3"/>
      <c r="T376" s="2"/>
      <c r="U376" s="2"/>
      <c r="V376" s="4"/>
      <c r="W376" s="4"/>
    </row>
    <row r="377" spans="1:23" s="5" customFormat="1" ht="15" customHeight="1">
      <c r="A377" s="375"/>
      <c r="B377" s="78" t="s">
        <v>1120</v>
      </c>
      <c r="C377" s="101">
        <v>-20000</v>
      </c>
      <c r="D377" s="55">
        <f t="shared" si="16"/>
        <v>43793487</v>
      </c>
      <c r="E377" s="36" t="s">
        <v>801</v>
      </c>
      <c r="F377" s="67"/>
      <c r="G377" s="64"/>
      <c r="H377" s="64"/>
      <c r="I377" s="64"/>
      <c r="J377" s="64"/>
      <c r="K377" s="64">
        <f t="shared" si="18"/>
        <v>-20000</v>
      </c>
      <c r="L377" s="2">
        <f t="shared" si="17"/>
        <v>0</v>
      </c>
      <c r="M377" s="2"/>
      <c r="N377" s="2"/>
      <c r="O377" s="2"/>
      <c r="P377" s="2"/>
      <c r="Q377" s="2"/>
      <c r="R377" s="3"/>
      <c r="S377" s="3"/>
      <c r="T377" s="2"/>
      <c r="U377" s="2"/>
      <c r="V377" s="4"/>
      <c r="W377" s="4"/>
    </row>
    <row r="378" spans="1:23" s="5" customFormat="1" ht="15" customHeight="1">
      <c r="A378" s="375"/>
      <c r="B378" s="78" t="s">
        <v>1121</v>
      </c>
      <c r="C378" s="101">
        <v>-41000</v>
      </c>
      <c r="D378" s="55">
        <f t="shared" si="16"/>
        <v>43752487</v>
      </c>
      <c r="E378" s="36" t="s">
        <v>801</v>
      </c>
      <c r="F378" s="67"/>
      <c r="G378" s="64"/>
      <c r="H378" s="64"/>
      <c r="I378" s="64"/>
      <c r="J378" s="64"/>
      <c r="K378" s="64">
        <f t="shared" si="18"/>
        <v>-41000</v>
      </c>
      <c r="L378" s="2">
        <f t="shared" si="17"/>
        <v>0</v>
      </c>
      <c r="M378" s="2"/>
      <c r="N378" s="2"/>
      <c r="O378" s="2"/>
      <c r="P378" s="2"/>
      <c r="Q378" s="2"/>
      <c r="R378" s="3"/>
      <c r="S378" s="3"/>
      <c r="T378" s="2"/>
      <c r="U378" s="2"/>
      <c r="V378" s="4"/>
      <c r="W378" s="4"/>
    </row>
    <row r="379" spans="1:23" s="5" customFormat="1" ht="15" customHeight="1">
      <c r="A379" s="375"/>
      <c r="B379" s="78" t="s">
        <v>1122</v>
      </c>
      <c r="C379" s="101"/>
      <c r="D379" s="55">
        <f t="shared" si="16"/>
        <v>43752487</v>
      </c>
      <c r="E379" s="36" t="s">
        <v>857</v>
      </c>
      <c r="F379" s="67"/>
      <c r="G379" s="64"/>
      <c r="H379" s="64"/>
      <c r="I379" s="64"/>
      <c r="J379" s="64"/>
      <c r="K379" s="64">
        <f t="shared" si="18"/>
        <v>0</v>
      </c>
      <c r="L379" s="2">
        <f t="shared" si="17"/>
        <v>0</v>
      </c>
      <c r="M379" s="2"/>
      <c r="N379" s="2"/>
      <c r="O379" s="2"/>
      <c r="P379" s="2"/>
      <c r="Q379" s="2"/>
      <c r="R379" s="3"/>
      <c r="S379" s="3"/>
      <c r="T379" s="2"/>
      <c r="U379" s="2"/>
      <c r="V379" s="4"/>
      <c r="W379" s="4"/>
    </row>
    <row r="380" spans="1:23" s="5" customFormat="1" ht="15" customHeight="1">
      <c r="A380" s="375"/>
      <c r="B380" s="78" t="s">
        <v>865</v>
      </c>
      <c r="C380" s="101">
        <v>-433000</v>
      </c>
      <c r="D380" s="55">
        <f t="shared" si="16"/>
        <v>43319487</v>
      </c>
      <c r="E380" s="36" t="s">
        <v>801</v>
      </c>
      <c r="F380" s="67"/>
      <c r="G380" s="64"/>
      <c r="H380" s="64"/>
      <c r="I380" s="64"/>
      <c r="J380" s="64"/>
      <c r="K380" s="64">
        <f t="shared" si="18"/>
        <v>-433000</v>
      </c>
      <c r="L380" s="2">
        <f t="shared" si="17"/>
        <v>0</v>
      </c>
      <c r="M380" s="2"/>
      <c r="N380" s="2"/>
      <c r="O380" s="2"/>
      <c r="P380" s="2"/>
      <c r="Q380" s="2"/>
      <c r="R380" s="3"/>
      <c r="S380" s="3"/>
      <c r="T380" s="2"/>
      <c r="U380" s="2"/>
      <c r="V380" s="4"/>
      <c r="W380" s="4"/>
    </row>
    <row r="381" spans="1:23" s="5" customFormat="1" ht="15" customHeight="1">
      <c r="A381" s="375"/>
      <c r="B381" s="78" t="s">
        <v>1123</v>
      </c>
      <c r="C381" s="101">
        <v>-980700</v>
      </c>
      <c r="D381" s="55">
        <f t="shared" si="16"/>
        <v>42338787</v>
      </c>
      <c r="E381" s="36" t="s">
        <v>801</v>
      </c>
      <c r="F381" s="67"/>
      <c r="G381" s="64"/>
      <c r="H381" s="64"/>
      <c r="I381" s="64"/>
      <c r="J381" s="64"/>
      <c r="K381" s="64">
        <f t="shared" si="18"/>
        <v>-980700</v>
      </c>
      <c r="L381" s="2">
        <f t="shared" si="17"/>
        <v>0</v>
      </c>
      <c r="M381" s="2"/>
      <c r="N381" s="2"/>
      <c r="O381" s="2"/>
      <c r="P381" s="2"/>
      <c r="Q381" s="2"/>
      <c r="R381" s="3"/>
      <c r="S381" s="3"/>
      <c r="T381" s="2"/>
      <c r="U381" s="2"/>
      <c r="V381" s="4"/>
      <c r="W381" s="4"/>
    </row>
    <row r="382" spans="1:23" s="5" customFormat="1" ht="15" customHeight="1">
      <c r="B382" s="78" t="s">
        <v>957</v>
      </c>
      <c r="C382" s="101">
        <v>-97000</v>
      </c>
      <c r="D382" s="55">
        <f t="shared" si="16"/>
        <v>42241787</v>
      </c>
      <c r="E382" s="36" t="s">
        <v>801</v>
      </c>
      <c r="F382" s="67"/>
      <c r="G382" s="64"/>
      <c r="H382" s="64"/>
      <c r="I382" s="64"/>
      <c r="J382" s="64"/>
      <c r="K382" s="64">
        <f t="shared" si="18"/>
        <v>-97000</v>
      </c>
      <c r="L382" s="2">
        <f t="shared" si="17"/>
        <v>0</v>
      </c>
      <c r="M382" s="2"/>
      <c r="N382" s="2"/>
      <c r="O382" s="2"/>
      <c r="P382" s="2"/>
      <c r="Q382" s="2"/>
      <c r="R382" s="3"/>
      <c r="S382" s="3"/>
      <c r="T382" s="2"/>
      <c r="U382" s="2"/>
      <c r="V382" s="4"/>
      <c r="W382" s="4"/>
    </row>
    <row r="383" spans="1:23" s="5" customFormat="1" ht="15" customHeight="1">
      <c r="A383" s="374"/>
      <c r="B383" s="78" t="s">
        <v>1124</v>
      </c>
      <c r="C383" s="101">
        <v>-1395000</v>
      </c>
      <c r="D383" s="55">
        <f t="shared" si="16"/>
        <v>40846787</v>
      </c>
      <c r="E383" s="36" t="s">
        <v>801</v>
      </c>
      <c r="F383" s="67"/>
      <c r="G383" s="64"/>
      <c r="H383" s="64"/>
      <c r="I383" s="64"/>
      <c r="J383" s="64"/>
      <c r="K383" s="64">
        <f t="shared" si="18"/>
        <v>-1395000</v>
      </c>
      <c r="L383" s="2">
        <f t="shared" si="17"/>
        <v>0</v>
      </c>
      <c r="M383" s="2"/>
      <c r="N383" s="2"/>
      <c r="O383" s="2"/>
      <c r="P383" s="2"/>
      <c r="Q383" s="2"/>
      <c r="R383" s="3"/>
      <c r="S383" s="3"/>
      <c r="T383" s="2"/>
      <c r="U383" s="2"/>
      <c r="V383" s="4"/>
      <c r="W383" s="4"/>
    </row>
    <row r="384" spans="1:23" s="5" customFormat="1" ht="15" customHeight="1">
      <c r="B384" s="78" t="s">
        <v>957</v>
      </c>
      <c r="C384" s="101">
        <v>-10000</v>
      </c>
      <c r="D384" s="55">
        <f t="shared" si="16"/>
        <v>40836787</v>
      </c>
      <c r="E384" s="36" t="s">
        <v>801</v>
      </c>
      <c r="F384" s="67"/>
      <c r="G384" s="64"/>
      <c r="H384" s="64"/>
      <c r="I384" s="64"/>
      <c r="J384" s="64"/>
      <c r="K384" s="64">
        <f t="shared" si="18"/>
        <v>-10000</v>
      </c>
      <c r="L384" s="2">
        <f t="shared" si="17"/>
        <v>0</v>
      </c>
      <c r="M384" s="2"/>
      <c r="N384" s="2"/>
      <c r="O384" s="2"/>
      <c r="P384" s="2"/>
      <c r="Q384" s="2"/>
      <c r="R384" s="3"/>
      <c r="S384" s="3"/>
      <c r="T384" s="2"/>
      <c r="U384" s="2"/>
      <c r="V384" s="4"/>
      <c r="W384" s="4"/>
    </row>
    <row r="385" spans="1:23" s="5" customFormat="1" ht="15" customHeight="1">
      <c r="B385" s="78" t="s">
        <v>1125</v>
      </c>
      <c r="C385" s="101">
        <v>-95340</v>
      </c>
      <c r="D385" s="55">
        <f t="shared" si="16"/>
        <v>40741447</v>
      </c>
      <c r="E385" s="36" t="s">
        <v>801</v>
      </c>
      <c r="F385" s="67"/>
      <c r="G385" s="64"/>
      <c r="H385" s="64"/>
      <c r="I385" s="64"/>
      <c r="J385" s="64"/>
      <c r="K385" s="64">
        <f t="shared" si="18"/>
        <v>-95340</v>
      </c>
      <c r="L385" s="2">
        <f t="shared" si="17"/>
        <v>0</v>
      </c>
      <c r="M385" s="2"/>
      <c r="N385" s="2"/>
      <c r="O385" s="2"/>
      <c r="P385" s="2"/>
      <c r="Q385" s="2"/>
      <c r="R385" s="3"/>
      <c r="S385" s="3"/>
      <c r="T385" s="2"/>
      <c r="U385" s="2"/>
      <c r="V385" s="4"/>
      <c r="W385" s="4"/>
    </row>
    <row r="386" spans="1:23" s="5" customFormat="1" ht="15" customHeight="1">
      <c r="A386" s="375"/>
      <c r="B386" s="78" t="s">
        <v>1126</v>
      </c>
      <c r="C386" s="101">
        <v>-75000</v>
      </c>
      <c r="D386" s="55">
        <f t="shared" ref="D386:D449" si="19">SUM(D385,C386)</f>
        <v>40666447</v>
      </c>
      <c r="E386" s="36" t="s">
        <v>801</v>
      </c>
      <c r="F386" s="67"/>
      <c r="G386" s="64"/>
      <c r="H386" s="64"/>
      <c r="I386" s="64"/>
      <c r="J386" s="64"/>
      <c r="K386" s="64">
        <f t="shared" si="18"/>
        <v>-75000</v>
      </c>
      <c r="L386" s="2">
        <f t="shared" si="17"/>
        <v>0</v>
      </c>
      <c r="M386" s="2"/>
      <c r="N386" s="2"/>
      <c r="O386" s="2"/>
      <c r="P386" s="2"/>
      <c r="Q386" s="2"/>
      <c r="R386" s="3"/>
      <c r="S386" s="3"/>
      <c r="T386" s="2"/>
      <c r="U386" s="2"/>
      <c r="V386" s="4"/>
      <c r="W386" s="4"/>
    </row>
    <row r="387" spans="1:23" s="5" customFormat="1" ht="15" customHeight="1">
      <c r="A387" s="375"/>
      <c r="B387" s="78" t="s">
        <v>1127</v>
      </c>
      <c r="C387" s="101">
        <v>-97500</v>
      </c>
      <c r="D387" s="55">
        <f t="shared" si="19"/>
        <v>40568947</v>
      </c>
      <c r="E387" s="36" t="s">
        <v>801</v>
      </c>
      <c r="F387" s="67"/>
      <c r="G387" s="64"/>
      <c r="H387" s="64"/>
      <c r="I387" s="64"/>
      <c r="J387" s="64"/>
      <c r="K387" s="64">
        <f t="shared" si="18"/>
        <v>-97500</v>
      </c>
      <c r="L387" s="2">
        <f t="shared" ref="L387:L473" si="20">C387-F387-G387-H387-I387-J387-K387</f>
        <v>0</v>
      </c>
      <c r="M387" s="2"/>
      <c r="N387" s="2"/>
      <c r="O387" s="2"/>
      <c r="P387" s="2"/>
      <c r="Q387" s="2"/>
      <c r="R387" s="3"/>
      <c r="S387" s="3"/>
      <c r="T387" s="2"/>
      <c r="U387" s="2"/>
      <c r="V387" s="4"/>
      <c r="W387" s="4"/>
    </row>
    <row r="388" spans="1:23" s="5" customFormat="1" ht="15" customHeight="1">
      <c r="A388" s="375"/>
      <c r="B388" s="78" t="s">
        <v>18</v>
      </c>
      <c r="C388" s="101">
        <v>270000</v>
      </c>
      <c r="D388" s="55">
        <f t="shared" si="19"/>
        <v>40838947</v>
      </c>
      <c r="E388" s="36" t="s">
        <v>1</v>
      </c>
      <c r="F388" s="67"/>
      <c r="G388" s="64"/>
      <c r="H388" s="64">
        <f>C388</f>
        <v>270000</v>
      </c>
      <c r="I388" s="64"/>
      <c r="J388" s="64"/>
      <c r="K388" s="64"/>
      <c r="L388" s="2">
        <f t="shared" si="20"/>
        <v>0</v>
      </c>
      <c r="M388" s="2"/>
      <c r="N388" s="2"/>
      <c r="O388" s="2"/>
      <c r="P388" s="2"/>
      <c r="Q388" s="2"/>
      <c r="R388" s="3"/>
      <c r="S388" s="3"/>
      <c r="T388" s="2"/>
      <c r="U388" s="2"/>
      <c r="V388" s="4"/>
      <c r="W388" s="4"/>
    </row>
    <row r="389" spans="1:23" s="5" customFormat="1" ht="15" customHeight="1">
      <c r="A389" s="375"/>
      <c r="B389" s="78" t="s">
        <v>1128</v>
      </c>
      <c r="C389" s="101">
        <v>-480000</v>
      </c>
      <c r="D389" s="55">
        <f t="shared" si="19"/>
        <v>40358947</v>
      </c>
      <c r="E389" s="36" t="s">
        <v>801</v>
      </c>
      <c r="F389" s="67"/>
      <c r="G389" s="64"/>
      <c r="H389" s="64"/>
      <c r="I389" s="64"/>
      <c r="J389" s="64"/>
      <c r="K389" s="64">
        <f t="shared" si="18"/>
        <v>-480000</v>
      </c>
      <c r="L389" s="2">
        <f t="shared" si="20"/>
        <v>0</v>
      </c>
      <c r="M389" s="2"/>
      <c r="N389" s="2"/>
      <c r="O389" s="2"/>
      <c r="P389" s="2"/>
      <c r="Q389" s="2"/>
      <c r="R389" s="3"/>
      <c r="S389" s="3"/>
      <c r="T389" s="2"/>
      <c r="U389" s="2"/>
      <c r="V389" s="4"/>
      <c r="W389" s="4"/>
    </row>
    <row r="390" spans="1:23" s="5" customFormat="1" ht="15" customHeight="1">
      <c r="A390" s="375"/>
      <c r="B390" s="78" t="s">
        <v>1129</v>
      </c>
      <c r="C390" s="101">
        <v>14128000</v>
      </c>
      <c r="D390" s="55">
        <f t="shared" si="19"/>
        <v>54486947</v>
      </c>
      <c r="E390" s="36" t="s">
        <v>857</v>
      </c>
      <c r="F390" s="67">
        <f>C390</f>
        <v>14128000</v>
      </c>
      <c r="G390" s="64"/>
      <c r="H390" s="64"/>
      <c r="I390" s="64"/>
      <c r="J390" s="64"/>
      <c r="K390" s="64"/>
      <c r="L390" s="2">
        <f t="shared" si="20"/>
        <v>0</v>
      </c>
      <c r="M390" s="2"/>
      <c r="N390" s="2"/>
      <c r="O390" s="2"/>
      <c r="P390" s="2"/>
      <c r="Q390" s="2"/>
      <c r="R390" s="3"/>
      <c r="S390" s="3"/>
      <c r="T390" s="2"/>
      <c r="U390" s="2"/>
      <c r="V390" s="4"/>
      <c r="W390" s="4"/>
    </row>
    <row r="391" spans="1:23" s="5" customFormat="1" ht="15" customHeight="1">
      <c r="B391" s="78" t="s">
        <v>1130</v>
      </c>
      <c r="C391" s="101">
        <v>-65000</v>
      </c>
      <c r="D391" s="55">
        <f t="shared" si="19"/>
        <v>54421947</v>
      </c>
      <c r="E391" s="36" t="s">
        <v>801</v>
      </c>
      <c r="F391" s="67"/>
      <c r="G391" s="64"/>
      <c r="H391" s="64"/>
      <c r="I391" s="64"/>
      <c r="J391" s="64"/>
      <c r="K391" s="64">
        <f t="shared" si="18"/>
        <v>-65000</v>
      </c>
      <c r="L391" s="2">
        <f t="shared" si="20"/>
        <v>0</v>
      </c>
      <c r="M391" s="2"/>
      <c r="N391" s="2"/>
      <c r="O391" s="2"/>
      <c r="P391" s="2"/>
      <c r="Q391" s="2"/>
      <c r="R391" s="3"/>
      <c r="S391" s="3"/>
      <c r="T391" s="2"/>
      <c r="U391" s="2"/>
      <c r="V391" s="4"/>
      <c r="W391" s="4"/>
    </row>
    <row r="392" spans="1:23" s="5" customFormat="1" ht="15" customHeight="1">
      <c r="A392" s="375">
        <v>45403</v>
      </c>
      <c r="B392" s="78" t="s">
        <v>800</v>
      </c>
      <c r="C392" s="101">
        <v>-11000</v>
      </c>
      <c r="D392" s="55">
        <f t="shared" si="19"/>
        <v>54410947</v>
      </c>
      <c r="E392" s="36" t="s">
        <v>801</v>
      </c>
      <c r="F392" s="67"/>
      <c r="G392" s="64"/>
      <c r="H392" s="64"/>
      <c r="I392" s="64"/>
      <c r="J392" s="64"/>
      <c r="K392" s="64">
        <f t="shared" si="18"/>
        <v>-11000</v>
      </c>
      <c r="L392" s="2">
        <f t="shared" si="20"/>
        <v>0</v>
      </c>
      <c r="M392" s="2"/>
      <c r="N392" s="2"/>
      <c r="O392" s="2"/>
      <c r="P392" s="2"/>
      <c r="Q392" s="2"/>
      <c r="R392" s="3"/>
      <c r="S392" s="3"/>
      <c r="T392" s="2"/>
      <c r="U392" s="2"/>
      <c r="V392" s="4"/>
      <c r="W392" s="4"/>
    </row>
    <row r="393" spans="1:23" s="5" customFormat="1" ht="15" customHeight="1">
      <c r="B393" s="78" t="s">
        <v>1131</v>
      </c>
      <c r="C393" s="101"/>
      <c r="D393" s="55">
        <f t="shared" si="19"/>
        <v>54410947</v>
      </c>
      <c r="E393" s="36" t="s">
        <v>857</v>
      </c>
      <c r="F393" s="67"/>
      <c r="G393" s="64"/>
      <c r="H393" s="64"/>
      <c r="I393" s="64"/>
      <c r="J393" s="64"/>
      <c r="K393" s="64">
        <f t="shared" si="18"/>
        <v>0</v>
      </c>
      <c r="L393" s="2">
        <f t="shared" si="20"/>
        <v>0</v>
      </c>
      <c r="M393" s="2"/>
      <c r="N393" s="2"/>
      <c r="O393" s="2"/>
      <c r="P393" s="2"/>
      <c r="Q393" s="2"/>
      <c r="R393" s="3"/>
      <c r="S393" s="3"/>
      <c r="T393" s="2"/>
      <c r="U393" s="2"/>
      <c r="V393" s="4"/>
      <c r="W393" s="4"/>
    </row>
    <row r="394" spans="1:23" s="5" customFormat="1" ht="15" customHeight="1">
      <c r="B394" s="78" t="s">
        <v>1132</v>
      </c>
      <c r="C394" s="101">
        <v>-180000</v>
      </c>
      <c r="D394" s="55">
        <f t="shared" si="19"/>
        <v>54230947</v>
      </c>
      <c r="E394" s="36" t="s">
        <v>801</v>
      </c>
      <c r="F394" s="67"/>
      <c r="G394" s="64"/>
      <c r="H394" s="64"/>
      <c r="I394" s="64"/>
      <c r="J394" s="64"/>
      <c r="K394" s="64">
        <f t="shared" si="18"/>
        <v>-180000</v>
      </c>
      <c r="L394" s="2">
        <f t="shared" si="20"/>
        <v>0</v>
      </c>
      <c r="M394" s="2"/>
      <c r="N394" s="2"/>
      <c r="O394" s="2"/>
      <c r="P394" s="2"/>
      <c r="Q394" s="2"/>
      <c r="R394" s="3"/>
      <c r="S394" s="3"/>
      <c r="T394" s="2"/>
      <c r="U394" s="2"/>
      <c r="V394" s="4"/>
      <c r="W394" s="4"/>
    </row>
    <row r="395" spans="1:23" s="5" customFormat="1" ht="15" customHeight="1">
      <c r="A395" s="375"/>
      <c r="B395" s="78" t="s">
        <v>1133</v>
      </c>
      <c r="C395" s="101">
        <v>-200000</v>
      </c>
      <c r="D395" s="55">
        <f t="shared" si="19"/>
        <v>54030947</v>
      </c>
      <c r="E395" s="36" t="s">
        <v>801</v>
      </c>
      <c r="F395" s="67"/>
      <c r="G395" s="64"/>
      <c r="H395" s="64"/>
      <c r="I395" s="64"/>
      <c r="J395" s="64"/>
      <c r="K395" s="64">
        <f t="shared" si="18"/>
        <v>-200000</v>
      </c>
      <c r="L395" s="2">
        <f t="shared" si="20"/>
        <v>0</v>
      </c>
      <c r="M395" s="2"/>
      <c r="N395" s="2"/>
      <c r="O395" s="2"/>
      <c r="P395" s="2"/>
      <c r="Q395" s="2"/>
      <c r="R395" s="3"/>
      <c r="S395" s="3"/>
      <c r="T395" s="2"/>
      <c r="U395" s="2"/>
      <c r="V395" s="4"/>
      <c r="W395" s="4"/>
    </row>
    <row r="396" spans="1:23" s="5" customFormat="1" ht="15" customHeight="1">
      <c r="B396" s="78" t="s">
        <v>1134</v>
      </c>
      <c r="C396" s="101">
        <v>-495000</v>
      </c>
      <c r="D396" s="55">
        <f t="shared" si="19"/>
        <v>53535947</v>
      </c>
      <c r="E396" s="36" t="s">
        <v>801</v>
      </c>
      <c r="F396" s="67"/>
      <c r="G396" s="64"/>
      <c r="H396" s="64"/>
      <c r="I396" s="64"/>
      <c r="J396" s="64"/>
      <c r="K396" s="64">
        <f t="shared" si="18"/>
        <v>-495000</v>
      </c>
      <c r="L396" s="2">
        <f t="shared" si="20"/>
        <v>0</v>
      </c>
      <c r="M396" s="2"/>
      <c r="N396" s="2"/>
      <c r="O396" s="2"/>
      <c r="P396" s="2"/>
      <c r="Q396" s="2"/>
      <c r="R396" s="3"/>
      <c r="S396" s="3"/>
      <c r="T396" s="2"/>
      <c r="U396" s="2"/>
      <c r="V396" s="4"/>
      <c r="W396" s="4"/>
    </row>
    <row r="397" spans="1:23" s="5" customFormat="1" ht="15" customHeight="1">
      <c r="A397" s="375"/>
      <c r="B397" s="78" t="s">
        <v>1135</v>
      </c>
      <c r="C397" s="101">
        <v>-100000</v>
      </c>
      <c r="D397" s="55">
        <f t="shared" si="19"/>
        <v>53435947</v>
      </c>
      <c r="E397" s="36" t="s">
        <v>801</v>
      </c>
      <c r="F397" s="67"/>
      <c r="G397" s="64"/>
      <c r="H397" s="64"/>
      <c r="I397" s="64"/>
      <c r="J397" s="64"/>
      <c r="K397" s="64">
        <f t="shared" si="18"/>
        <v>-100000</v>
      </c>
      <c r="L397" s="2">
        <f t="shared" si="20"/>
        <v>0</v>
      </c>
      <c r="M397" s="2"/>
      <c r="N397" s="2"/>
      <c r="O397" s="2"/>
      <c r="P397" s="2"/>
      <c r="Q397" s="2"/>
      <c r="R397" s="3"/>
      <c r="S397" s="3"/>
      <c r="T397" s="2"/>
      <c r="U397" s="2"/>
      <c r="V397" s="4"/>
      <c r="W397" s="4"/>
    </row>
    <row r="398" spans="1:23" s="5" customFormat="1" ht="15" customHeight="1">
      <c r="A398" s="375"/>
      <c r="B398" s="78" t="s">
        <v>1136</v>
      </c>
      <c r="C398" s="101">
        <v>-217000</v>
      </c>
      <c r="D398" s="55">
        <f t="shared" si="19"/>
        <v>53218947</v>
      </c>
      <c r="E398" s="36" t="s">
        <v>801</v>
      </c>
      <c r="F398" s="67"/>
      <c r="G398" s="64"/>
      <c r="H398" s="64"/>
      <c r="I398" s="64"/>
      <c r="J398" s="64"/>
      <c r="K398" s="64">
        <f t="shared" si="18"/>
        <v>-217000</v>
      </c>
      <c r="L398" s="2">
        <f t="shared" si="20"/>
        <v>0</v>
      </c>
      <c r="M398" s="2"/>
      <c r="N398" s="2"/>
      <c r="O398" s="2"/>
      <c r="P398" s="2"/>
      <c r="Q398" s="2"/>
      <c r="R398" s="3"/>
      <c r="S398" s="3"/>
      <c r="T398" s="2"/>
      <c r="U398" s="2"/>
      <c r="V398" s="4"/>
      <c r="W398" s="4"/>
    </row>
    <row r="399" spans="1:23" s="5" customFormat="1" ht="15" customHeight="1">
      <c r="A399" s="375"/>
      <c r="B399" s="78" t="s">
        <v>1137</v>
      </c>
      <c r="C399" s="101">
        <v>-65000</v>
      </c>
      <c r="D399" s="55">
        <f t="shared" si="19"/>
        <v>53153947</v>
      </c>
      <c r="E399" s="36" t="s">
        <v>801</v>
      </c>
      <c r="F399" s="67"/>
      <c r="G399" s="64"/>
      <c r="H399" s="64"/>
      <c r="I399" s="64"/>
      <c r="J399" s="64"/>
      <c r="K399" s="64">
        <f t="shared" si="18"/>
        <v>-65000</v>
      </c>
      <c r="L399" s="2">
        <f t="shared" si="20"/>
        <v>0</v>
      </c>
      <c r="M399" s="2"/>
      <c r="N399" s="2"/>
      <c r="O399" s="2"/>
      <c r="P399" s="2"/>
      <c r="Q399" s="2"/>
      <c r="R399" s="3"/>
      <c r="S399" s="3"/>
      <c r="T399" s="2"/>
      <c r="U399" s="2"/>
      <c r="V399" s="4"/>
      <c r="W399" s="4"/>
    </row>
    <row r="400" spans="1:23" s="5" customFormat="1" ht="15" customHeight="1">
      <c r="A400" s="375"/>
      <c r="B400" s="78" t="s">
        <v>1138</v>
      </c>
      <c r="C400" s="101">
        <v>-87800</v>
      </c>
      <c r="D400" s="55">
        <f t="shared" si="19"/>
        <v>53066147</v>
      </c>
      <c r="E400" s="36" t="s">
        <v>801</v>
      </c>
      <c r="F400" s="67"/>
      <c r="G400" s="64"/>
      <c r="H400" s="64"/>
      <c r="I400" s="64"/>
      <c r="J400" s="64"/>
      <c r="K400" s="64">
        <f t="shared" si="18"/>
        <v>-87800</v>
      </c>
      <c r="L400" s="2">
        <f t="shared" si="20"/>
        <v>0</v>
      </c>
      <c r="M400" s="2"/>
      <c r="N400" s="2"/>
      <c r="O400" s="2"/>
      <c r="P400" s="2"/>
      <c r="Q400" s="2"/>
      <c r="R400" s="3"/>
      <c r="S400" s="3"/>
      <c r="T400" s="2"/>
      <c r="U400" s="2"/>
      <c r="V400" s="4"/>
      <c r="W400" s="4"/>
    </row>
    <row r="401" spans="1:23" s="5" customFormat="1" ht="15" customHeight="1">
      <c r="A401" s="375"/>
      <c r="B401" s="78" t="s">
        <v>1139</v>
      </c>
      <c r="C401" s="101">
        <v>-100000</v>
      </c>
      <c r="D401" s="55">
        <f t="shared" si="19"/>
        <v>52966147</v>
      </c>
      <c r="E401" s="36" t="s">
        <v>801</v>
      </c>
      <c r="F401" s="67"/>
      <c r="G401" s="64"/>
      <c r="H401" s="64"/>
      <c r="I401" s="64"/>
      <c r="J401" s="64"/>
      <c r="K401" s="64">
        <f t="shared" si="18"/>
        <v>-100000</v>
      </c>
      <c r="L401" s="2">
        <f t="shared" si="20"/>
        <v>0</v>
      </c>
      <c r="M401" s="2"/>
      <c r="N401" s="2"/>
      <c r="O401" s="2"/>
      <c r="P401" s="2"/>
      <c r="Q401" s="2"/>
      <c r="R401" s="3"/>
      <c r="S401" s="3"/>
      <c r="T401" s="2"/>
      <c r="U401" s="2"/>
      <c r="V401" s="4"/>
      <c r="W401" s="4"/>
    </row>
    <row r="402" spans="1:23" s="5" customFormat="1" ht="15" customHeight="1">
      <c r="A402" s="375"/>
      <c r="B402" s="78" t="s">
        <v>1140</v>
      </c>
      <c r="C402" s="101">
        <v>-3898000</v>
      </c>
      <c r="D402" s="55">
        <f t="shared" si="19"/>
        <v>49068147</v>
      </c>
      <c r="E402" s="36" t="s">
        <v>801</v>
      </c>
      <c r="F402" s="67"/>
      <c r="G402" s="64"/>
      <c r="H402" s="64"/>
      <c r="I402" s="64"/>
      <c r="J402" s="64"/>
      <c r="K402" s="64">
        <f t="shared" si="18"/>
        <v>-3898000</v>
      </c>
      <c r="L402" s="2">
        <f t="shared" si="20"/>
        <v>0</v>
      </c>
      <c r="M402" s="2"/>
      <c r="N402" s="2"/>
      <c r="O402" s="2"/>
      <c r="P402" s="2"/>
      <c r="Q402" s="2"/>
      <c r="R402" s="3"/>
      <c r="S402" s="3"/>
      <c r="T402" s="2"/>
      <c r="U402" s="2"/>
      <c r="V402" s="4"/>
      <c r="W402" s="4"/>
    </row>
    <row r="403" spans="1:23" s="5" customFormat="1" ht="15" customHeight="1">
      <c r="B403" s="78" t="s">
        <v>1141</v>
      </c>
      <c r="C403" s="101">
        <v>-75000</v>
      </c>
      <c r="D403" s="55">
        <f t="shared" si="19"/>
        <v>48993147</v>
      </c>
      <c r="E403" s="36" t="s">
        <v>801</v>
      </c>
      <c r="F403" s="67"/>
      <c r="G403" s="64"/>
      <c r="H403" s="64"/>
      <c r="I403" s="64"/>
      <c r="J403" s="64"/>
      <c r="K403" s="64">
        <f t="shared" si="18"/>
        <v>-75000</v>
      </c>
      <c r="L403" s="2">
        <f t="shared" si="20"/>
        <v>0</v>
      </c>
      <c r="M403" s="2"/>
      <c r="N403" s="2"/>
      <c r="O403" s="2"/>
      <c r="P403" s="2"/>
      <c r="Q403" s="2"/>
      <c r="R403" s="3"/>
      <c r="S403" s="3"/>
      <c r="T403" s="2"/>
      <c r="U403" s="2"/>
      <c r="V403" s="4"/>
      <c r="W403" s="4"/>
    </row>
    <row r="404" spans="1:23" s="5" customFormat="1" ht="15" customHeight="1">
      <c r="A404" s="375"/>
      <c r="B404" s="78" t="s">
        <v>18</v>
      </c>
      <c r="C404" s="101">
        <v>190000</v>
      </c>
      <c r="D404" s="55">
        <f t="shared" si="19"/>
        <v>49183147</v>
      </c>
      <c r="E404" s="36" t="s">
        <v>1</v>
      </c>
      <c r="F404" s="67"/>
      <c r="G404" s="64"/>
      <c r="H404" s="64">
        <f>C404</f>
        <v>190000</v>
      </c>
      <c r="I404" s="64"/>
      <c r="J404" s="64"/>
      <c r="K404" s="64"/>
      <c r="L404" s="2">
        <f t="shared" si="20"/>
        <v>0</v>
      </c>
      <c r="M404" s="2"/>
      <c r="N404" s="2"/>
      <c r="O404" s="2"/>
      <c r="P404" s="2"/>
      <c r="Q404" s="2"/>
      <c r="R404" s="3"/>
      <c r="S404" s="3"/>
      <c r="T404" s="2"/>
      <c r="U404" s="2"/>
      <c r="V404" s="4"/>
      <c r="W404" s="4"/>
    </row>
    <row r="405" spans="1:23" s="5" customFormat="1" ht="15" customHeight="1">
      <c r="A405" s="375">
        <v>45404</v>
      </c>
      <c r="B405" s="78" t="s">
        <v>1142</v>
      </c>
      <c r="C405" s="101">
        <v>33060000</v>
      </c>
      <c r="D405" s="55">
        <f t="shared" si="19"/>
        <v>82243147</v>
      </c>
      <c r="E405" s="36" t="s">
        <v>61</v>
      </c>
      <c r="F405" s="67"/>
      <c r="G405" s="64"/>
      <c r="H405" s="64"/>
      <c r="I405" s="64">
        <f>C405</f>
        <v>33060000</v>
      </c>
      <c r="J405" s="64"/>
      <c r="K405" s="64"/>
      <c r="L405" s="2">
        <f t="shared" si="20"/>
        <v>0</v>
      </c>
      <c r="M405" s="2"/>
      <c r="N405" s="2"/>
      <c r="O405" s="2"/>
      <c r="P405" s="2"/>
      <c r="Q405" s="2"/>
      <c r="R405" s="3"/>
      <c r="S405" s="3"/>
      <c r="T405" s="2"/>
      <c r="U405" s="2"/>
      <c r="V405" s="4"/>
      <c r="W405" s="4"/>
    </row>
    <row r="406" spans="1:23" s="5" customFormat="1" ht="15" customHeight="1">
      <c r="B406" s="78" t="s">
        <v>800</v>
      </c>
      <c r="C406" s="101">
        <v>-11000</v>
      </c>
      <c r="D406" s="55">
        <f t="shared" si="19"/>
        <v>82232147</v>
      </c>
      <c r="E406" s="36" t="s">
        <v>801</v>
      </c>
      <c r="F406" s="67"/>
      <c r="G406" s="64"/>
      <c r="H406" s="64"/>
      <c r="I406" s="64"/>
      <c r="J406" s="64"/>
      <c r="K406" s="64">
        <f t="shared" si="18"/>
        <v>-11000</v>
      </c>
      <c r="L406" s="2">
        <f t="shared" si="20"/>
        <v>0</v>
      </c>
      <c r="M406" s="2"/>
      <c r="N406" s="2"/>
      <c r="O406" s="2"/>
      <c r="P406" s="2"/>
      <c r="Q406" s="2"/>
      <c r="R406" s="3"/>
      <c r="S406" s="3"/>
      <c r="T406" s="2"/>
      <c r="U406" s="2"/>
      <c r="V406" s="4"/>
      <c r="W406" s="4"/>
    </row>
    <row r="407" spans="1:23" s="5" customFormat="1" ht="15" customHeight="1">
      <c r="A407" s="375"/>
      <c r="B407" s="78" t="s">
        <v>1143</v>
      </c>
      <c r="C407" s="101">
        <v>2400000</v>
      </c>
      <c r="D407" s="55">
        <f t="shared" si="19"/>
        <v>84632147</v>
      </c>
      <c r="E407" s="36" t="s">
        <v>61</v>
      </c>
      <c r="F407" s="67"/>
      <c r="G407" s="64"/>
      <c r="H407" s="64"/>
      <c r="I407" s="64">
        <f>C407</f>
        <v>2400000</v>
      </c>
      <c r="J407" s="64"/>
      <c r="K407" s="64"/>
      <c r="L407" s="2">
        <f t="shared" si="20"/>
        <v>0</v>
      </c>
      <c r="M407" s="2"/>
      <c r="N407" s="2"/>
      <c r="O407" s="2"/>
      <c r="P407" s="2"/>
      <c r="Q407" s="2"/>
      <c r="R407" s="3"/>
      <c r="S407" s="3"/>
      <c r="T407" s="2"/>
      <c r="U407" s="2"/>
      <c r="V407" s="4"/>
      <c r="W407" s="4"/>
    </row>
    <row r="408" spans="1:23" s="5" customFormat="1" ht="15" customHeight="1">
      <c r="A408" s="375"/>
      <c r="B408" s="78" t="s">
        <v>1144</v>
      </c>
      <c r="C408" s="101">
        <v>-20000</v>
      </c>
      <c r="D408" s="55">
        <f t="shared" si="19"/>
        <v>84612147</v>
      </c>
      <c r="E408" s="36" t="s">
        <v>801</v>
      </c>
      <c r="F408" s="67"/>
      <c r="G408" s="64"/>
      <c r="H408" s="64"/>
      <c r="I408" s="64"/>
      <c r="J408" s="64"/>
      <c r="K408" s="64">
        <f t="shared" si="18"/>
        <v>-20000</v>
      </c>
      <c r="L408" s="2">
        <f t="shared" si="20"/>
        <v>0</v>
      </c>
      <c r="M408" s="2"/>
      <c r="N408" s="2"/>
      <c r="O408" s="2"/>
      <c r="P408" s="2"/>
      <c r="Q408" s="2"/>
      <c r="R408" s="3"/>
      <c r="S408" s="3"/>
      <c r="T408" s="2"/>
      <c r="U408" s="2"/>
      <c r="V408" s="4"/>
      <c r="W408" s="4"/>
    </row>
    <row r="409" spans="1:23" s="5" customFormat="1" ht="15" customHeight="1">
      <c r="A409" s="375"/>
      <c r="B409" s="78" t="s">
        <v>898</v>
      </c>
      <c r="C409" s="101">
        <v>-74300</v>
      </c>
      <c r="D409" s="55">
        <f t="shared" si="19"/>
        <v>84537847</v>
      </c>
      <c r="E409" s="36" t="s">
        <v>801</v>
      </c>
      <c r="F409" s="67"/>
      <c r="G409" s="64"/>
      <c r="H409" s="64"/>
      <c r="I409" s="64"/>
      <c r="J409" s="64"/>
      <c r="K409" s="64">
        <f t="shared" si="18"/>
        <v>-74300</v>
      </c>
      <c r="L409" s="2">
        <f t="shared" si="20"/>
        <v>0</v>
      </c>
      <c r="M409" s="2"/>
      <c r="N409" s="2"/>
      <c r="O409" s="2"/>
      <c r="P409" s="2"/>
      <c r="Q409" s="2"/>
      <c r="R409" s="3"/>
      <c r="S409" s="3"/>
      <c r="T409" s="2"/>
      <c r="U409" s="2"/>
      <c r="V409" s="4"/>
      <c r="W409" s="4"/>
    </row>
    <row r="410" spans="1:23" s="5" customFormat="1" ht="15" customHeight="1">
      <c r="A410" s="375"/>
      <c r="B410" s="78" t="s">
        <v>1145</v>
      </c>
      <c r="C410" s="101">
        <v>-630000</v>
      </c>
      <c r="D410" s="55">
        <f t="shared" si="19"/>
        <v>83907847</v>
      </c>
      <c r="E410" s="36" t="s">
        <v>801</v>
      </c>
      <c r="F410" s="67"/>
      <c r="G410" s="64"/>
      <c r="H410" s="64"/>
      <c r="I410" s="64"/>
      <c r="J410" s="64"/>
      <c r="K410" s="64">
        <f t="shared" si="18"/>
        <v>-630000</v>
      </c>
      <c r="L410" s="2">
        <f t="shared" si="20"/>
        <v>0</v>
      </c>
      <c r="M410" s="2"/>
      <c r="N410" s="2"/>
      <c r="O410" s="2"/>
      <c r="P410" s="2"/>
      <c r="Q410" s="2"/>
      <c r="R410" s="3"/>
      <c r="S410" s="3"/>
      <c r="T410" s="2"/>
      <c r="U410" s="2"/>
      <c r="V410" s="4"/>
      <c r="W410" s="4"/>
    </row>
    <row r="411" spans="1:23" s="5" customFormat="1" ht="15" customHeight="1">
      <c r="A411" s="374"/>
      <c r="B411" s="78" t="s">
        <v>865</v>
      </c>
      <c r="C411" s="101">
        <v>-433000</v>
      </c>
      <c r="D411" s="55">
        <f t="shared" si="19"/>
        <v>83474847</v>
      </c>
      <c r="E411" s="36" t="s">
        <v>801</v>
      </c>
      <c r="F411" s="67"/>
      <c r="G411" s="64"/>
      <c r="H411" s="64"/>
      <c r="I411" s="64"/>
      <c r="J411" s="64"/>
      <c r="K411" s="64">
        <f t="shared" si="18"/>
        <v>-433000</v>
      </c>
      <c r="L411" s="2">
        <f t="shared" si="20"/>
        <v>0</v>
      </c>
      <c r="M411" s="2"/>
      <c r="N411" s="2"/>
      <c r="O411" s="2"/>
      <c r="P411" s="2"/>
      <c r="Q411" s="2"/>
      <c r="R411" s="3"/>
      <c r="S411" s="3"/>
      <c r="T411" s="2"/>
      <c r="U411" s="2"/>
      <c r="V411" s="4"/>
      <c r="W411" s="4"/>
    </row>
    <row r="412" spans="1:23" s="5" customFormat="1" ht="15" customHeight="1">
      <c r="B412" s="78" t="s">
        <v>1146</v>
      </c>
      <c r="C412" s="101">
        <v>-100000</v>
      </c>
      <c r="D412" s="55">
        <f t="shared" si="19"/>
        <v>83374847</v>
      </c>
      <c r="E412" s="36" t="s">
        <v>801</v>
      </c>
      <c r="F412" s="67"/>
      <c r="G412" s="64"/>
      <c r="H412" s="64"/>
      <c r="I412" s="64"/>
      <c r="J412" s="64"/>
      <c r="K412" s="64">
        <f t="shared" si="18"/>
        <v>-100000</v>
      </c>
      <c r="L412" s="2">
        <f t="shared" si="20"/>
        <v>0</v>
      </c>
      <c r="M412" s="2"/>
      <c r="N412" s="2"/>
      <c r="O412" s="2"/>
      <c r="P412" s="2"/>
      <c r="Q412" s="2"/>
      <c r="R412" s="3"/>
      <c r="S412" s="3"/>
      <c r="T412" s="2"/>
      <c r="U412" s="2"/>
      <c r="V412" s="4"/>
      <c r="W412" s="4"/>
    </row>
    <row r="413" spans="1:23" s="5" customFormat="1" ht="15" customHeight="1">
      <c r="A413" s="375"/>
      <c r="B413" s="78" t="s">
        <v>1070</v>
      </c>
      <c r="C413" s="101">
        <v>-384000</v>
      </c>
      <c r="D413" s="55">
        <f t="shared" si="19"/>
        <v>82990847</v>
      </c>
      <c r="E413" s="36" t="s">
        <v>801</v>
      </c>
      <c r="F413" s="67"/>
      <c r="G413" s="64"/>
      <c r="H413" s="64"/>
      <c r="I413" s="64"/>
      <c r="J413" s="64"/>
      <c r="K413" s="64">
        <f t="shared" si="18"/>
        <v>-384000</v>
      </c>
      <c r="L413" s="2"/>
      <c r="M413" s="2"/>
      <c r="N413" s="2"/>
      <c r="O413" s="2"/>
      <c r="P413" s="2"/>
      <c r="Q413" s="2"/>
      <c r="R413" s="3"/>
      <c r="S413" s="3"/>
      <c r="T413" s="2"/>
      <c r="U413" s="2"/>
      <c r="V413" s="4"/>
      <c r="W413" s="4"/>
    </row>
    <row r="414" spans="1:23" s="5" customFormat="1" ht="15" customHeight="1">
      <c r="A414" s="375"/>
      <c r="B414" s="78" t="s">
        <v>1147</v>
      </c>
      <c r="C414" s="101">
        <v>-1800000</v>
      </c>
      <c r="D414" s="55">
        <f t="shared" si="19"/>
        <v>81190847</v>
      </c>
      <c r="E414" s="36" t="s">
        <v>801</v>
      </c>
      <c r="F414" s="67"/>
      <c r="G414" s="64"/>
      <c r="H414" s="64"/>
      <c r="I414" s="64"/>
      <c r="J414" s="64"/>
      <c r="K414" s="64">
        <f t="shared" si="18"/>
        <v>-1800000</v>
      </c>
      <c r="L414" s="2"/>
      <c r="M414" s="2"/>
      <c r="N414" s="2"/>
      <c r="O414" s="2"/>
      <c r="P414" s="2"/>
      <c r="Q414" s="2"/>
      <c r="R414" s="3"/>
      <c r="S414" s="3"/>
      <c r="T414" s="2"/>
      <c r="U414" s="2"/>
      <c r="V414" s="4"/>
      <c r="W414" s="4"/>
    </row>
    <row r="415" spans="1:23" s="5" customFormat="1" ht="15" customHeight="1">
      <c r="A415" s="375"/>
      <c r="B415" s="78" t="s">
        <v>957</v>
      </c>
      <c r="C415" s="101">
        <v>-4434000</v>
      </c>
      <c r="D415" s="55">
        <f t="shared" si="19"/>
        <v>76756847</v>
      </c>
      <c r="E415" s="36" t="s">
        <v>801</v>
      </c>
      <c r="F415" s="67"/>
      <c r="G415" s="64"/>
      <c r="H415" s="64"/>
      <c r="I415" s="64"/>
      <c r="J415" s="64"/>
      <c r="K415" s="64">
        <f t="shared" si="18"/>
        <v>-4434000</v>
      </c>
      <c r="L415" s="2"/>
      <c r="M415" s="2"/>
      <c r="N415" s="2"/>
      <c r="O415" s="2"/>
      <c r="P415" s="2"/>
      <c r="Q415" s="2"/>
      <c r="R415" s="3"/>
      <c r="S415" s="3"/>
      <c r="T415" s="2"/>
      <c r="U415" s="2"/>
      <c r="V415" s="4"/>
      <c r="W415" s="4"/>
    </row>
    <row r="416" spans="1:23" s="5" customFormat="1" ht="15" customHeight="1">
      <c r="A416" s="375"/>
      <c r="B416" s="78" t="s">
        <v>1148</v>
      </c>
      <c r="C416" s="101">
        <v>-97500</v>
      </c>
      <c r="D416" s="55">
        <f t="shared" si="19"/>
        <v>76659347</v>
      </c>
      <c r="E416" s="36" t="s">
        <v>801</v>
      </c>
      <c r="F416" s="67"/>
      <c r="G416" s="64"/>
      <c r="H416" s="64"/>
      <c r="I416" s="64"/>
      <c r="J416" s="64"/>
      <c r="K416" s="64">
        <f t="shared" si="18"/>
        <v>-97500</v>
      </c>
      <c r="L416" s="2"/>
      <c r="M416" s="2"/>
      <c r="N416" s="2"/>
      <c r="O416" s="2"/>
      <c r="P416" s="2"/>
      <c r="Q416" s="2"/>
      <c r="R416" s="3"/>
      <c r="S416" s="3"/>
      <c r="T416" s="2"/>
      <c r="U416" s="2"/>
      <c r="V416" s="4"/>
      <c r="W416" s="4"/>
    </row>
    <row r="417" spans="1:23" s="5" customFormat="1" ht="15" customHeight="1">
      <c r="A417" s="375"/>
      <c r="B417" s="78" t="s">
        <v>18</v>
      </c>
      <c r="C417" s="101">
        <v>40000</v>
      </c>
      <c r="D417" s="55">
        <f t="shared" si="19"/>
        <v>76699347</v>
      </c>
      <c r="E417" s="36" t="s">
        <v>1</v>
      </c>
      <c r="F417" s="67"/>
      <c r="G417" s="64"/>
      <c r="H417" s="64">
        <f>C417</f>
        <v>40000</v>
      </c>
      <c r="I417" s="64"/>
      <c r="J417" s="64"/>
      <c r="K417" s="64"/>
      <c r="L417" s="2"/>
      <c r="M417" s="2"/>
      <c r="N417" s="2"/>
      <c r="O417" s="2"/>
      <c r="P417" s="2"/>
      <c r="Q417" s="2"/>
      <c r="R417" s="3"/>
      <c r="S417" s="3"/>
      <c r="T417" s="2"/>
      <c r="U417" s="2"/>
      <c r="V417" s="4"/>
      <c r="W417" s="4"/>
    </row>
    <row r="418" spans="1:23" s="5" customFormat="1" ht="15" customHeight="1">
      <c r="A418" s="375"/>
      <c r="B418" s="78" t="s">
        <v>1149</v>
      </c>
      <c r="C418" s="101"/>
      <c r="D418" s="55">
        <f t="shared" si="19"/>
        <v>76699347</v>
      </c>
      <c r="E418" s="36" t="s">
        <v>61</v>
      </c>
      <c r="F418" s="67"/>
      <c r="G418" s="64"/>
      <c r="H418" s="64"/>
      <c r="I418" s="64"/>
      <c r="J418" s="64"/>
      <c r="K418" s="64">
        <f t="shared" si="18"/>
        <v>0</v>
      </c>
      <c r="L418" s="2"/>
      <c r="M418" s="2"/>
      <c r="N418" s="2"/>
      <c r="O418" s="2"/>
      <c r="P418" s="2"/>
      <c r="Q418" s="2"/>
      <c r="R418" s="3"/>
      <c r="S418" s="3"/>
      <c r="T418" s="2"/>
      <c r="U418" s="2"/>
      <c r="V418" s="4"/>
      <c r="W418" s="4"/>
    </row>
    <row r="419" spans="1:23" s="5" customFormat="1" ht="15" customHeight="1">
      <c r="A419" s="375"/>
      <c r="B419" s="78" t="s">
        <v>1150</v>
      </c>
      <c r="C419" s="101">
        <v>-56400</v>
      </c>
      <c r="D419" s="55">
        <f t="shared" si="19"/>
        <v>76642947</v>
      </c>
      <c r="E419" s="36" t="s">
        <v>801</v>
      </c>
      <c r="F419" s="67"/>
      <c r="G419" s="64"/>
      <c r="H419" s="64"/>
      <c r="I419" s="64"/>
      <c r="J419" s="64"/>
      <c r="K419" s="64">
        <f t="shared" si="18"/>
        <v>-56400</v>
      </c>
      <c r="L419" s="2"/>
      <c r="M419" s="2"/>
      <c r="N419" s="2"/>
      <c r="O419" s="2"/>
      <c r="P419" s="2"/>
      <c r="Q419" s="2"/>
      <c r="R419" s="3"/>
      <c r="S419" s="3"/>
      <c r="T419" s="2"/>
      <c r="U419" s="2"/>
      <c r="V419" s="4"/>
      <c r="W419" s="4"/>
    </row>
    <row r="420" spans="1:23" s="5" customFormat="1" ht="15" customHeight="1">
      <c r="A420" s="375"/>
      <c r="B420" s="78" t="s">
        <v>1151</v>
      </c>
      <c r="C420" s="101">
        <v>-14500</v>
      </c>
      <c r="D420" s="55">
        <f t="shared" si="19"/>
        <v>76628447</v>
      </c>
      <c r="E420" s="36" t="s">
        <v>801</v>
      </c>
      <c r="F420" s="67"/>
      <c r="G420" s="64"/>
      <c r="H420" s="64"/>
      <c r="I420" s="64"/>
      <c r="J420" s="64"/>
      <c r="K420" s="64">
        <f t="shared" si="18"/>
        <v>-14500</v>
      </c>
      <c r="L420" s="2"/>
      <c r="M420" s="2"/>
      <c r="N420" s="2"/>
      <c r="O420" s="2"/>
      <c r="P420" s="2"/>
      <c r="Q420" s="2"/>
      <c r="R420" s="3"/>
      <c r="S420" s="3"/>
      <c r="T420" s="2"/>
      <c r="U420" s="2"/>
      <c r="V420" s="4"/>
      <c r="W420" s="4"/>
    </row>
    <row r="421" spans="1:23" s="5" customFormat="1" ht="15" customHeight="1">
      <c r="A421" s="375"/>
      <c r="B421" s="78" t="s">
        <v>1152</v>
      </c>
      <c r="C421" s="101">
        <v>14100000</v>
      </c>
      <c r="D421" s="55">
        <f t="shared" si="19"/>
        <v>90728447</v>
      </c>
      <c r="E421" s="36" t="s">
        <v>857</v>
      </c>
      <c r="F421" s="67">
        <f>C421</f>
        <v>14100000</v>
      </c>
      <c r="G421" s="64"/>
      <c r="H421" s="64"/>
      <c r="I421" s="64"/>
      <c r="J421" s="64"/>
      <c r="K421" s="64"/>
      <c r="L421" s="2"/>
      <c r="M421" s="2"/>
      <c r="N421" s="2"/>
      <c r="O421" s="2"/>
      <c r="P421" s="2"/>
      <c r="Q421" s="2"/>
      <c r="R421" s="3"/>
      <c r="S421" s="3"/>
      <c r="T421" s="2"/>
      <c r="U421" s="2"/>
      <c r="V421" s="4"/>
      <c r="W421" s="4"/>
    </row>
    <row r="422" spans="1:23" s="5" customFormat="1" ht="15" customHeight="1">
      <c r="A422" s="375">
        <v>45405</v>
      </c>
      <c r="B422" s="78" t="s">
        <v>800</v>
      </c>
      <c r="C422" s="101">
        <v>-11000</v>
      </c>
      <c r="D422" s="55">
        <f t="shared" si="19"/>
        <v>90717447</v>
      </c>
      <c r="E422" s="36" t="s">
        <v>801</v>
      </c>
      <c r="F422" s="67"/>
      <c r="G422" s="64"/>
      <c r="H422" s="64"/>
      <c r="I422" s="64"/>
      <c r="J422" s="64"/>
      <c r="K422" s="64">
        <f t="shared" si="18"/>
        <v>-11000</v>
      </c>
      <c r="L422" s="2"/>
      <c r="M422" s="2"/>
      <c r="N422" s="2"/>
      <c r="O422" s="2"/>
      <c r="P422" s="2"/>
      <c r="Q422" s="2"/>
      <c r="R422" s="3"/>
      <c r="S422" s="3"/>
      <c r="T422" s="2"/>
      <c r="U422" s="2"/>
      <c r="V422" s="4"/>
      <c r="W422" s="4"/>
    </row>
    <row r="423" spans="1:23" s="5" customFormat="1" ht="15" customHeight="1">
      <c r="B423" s="78" t="s">
        <v>1153</v>
      </c>
      <c r="C423" s="101">
        <v>-595950</v>
      </c>
      <c r="D423" s="55">
        <f t="shared" si="19"/>
        <v>90121497</v>
      </c>
      <c r="E423" s="36" t="s">
        <v>801</v>
      </c>
      <c r="F423" s="67"/>
      <c r="G423" s="64"/>
      <c r="H423" s="64"/>
      <c r="I423" s="64"/>
      <c r="J423" s="64"/>
      <c r="K423" s="64">
        <f t="shared" si="18"/>
        <v>-595950</v>
      </c>
      <c r="L423" s="2"/>
      <c r="M423" s="2"/>
      <c r="N423" s="2"/>
      <c r="O423" s="2"/>
      <c r="P423" s="2"/>
      <c r="Q423" s="2"/>
      <c r="R423" s="3"/>
      <c r="S423" s="3"/>
      <c r="T423" s="2"/>
      <c r="U423" s="2"/>
      <c r="V423" s="4"/>
      <c r="W423" s="4"/>
    </row>
    <row r="424" spans="1:23" s="5" customFormat="1" ht="15" customHeight="1">
      <c r="A424" s="375"/>
      <c r="B424" s="78" t="s">
        <v>1154</v>
      </c>
      <c r="C424" s="101">
        <v>-65000</v>
      </c>
      <c r="D424" s="55">
        <f t="shared" si="19"/>
        <v>90056497</v>
      </c>
      <c r="E424" s="36" t="s">
        <v>801</v>
      </c>
      <c r="F424" s="67"/>
      <c r="G424" s="64"/>
      <c r="H424" s="64"/>
      <c r="I424" s="64"/>
      <c r="J424" s="64"/>
      <c r="K424" s="64">
        <f t="shared" si="18"/>
        <v>-65000</v>
      </c>
      <c r="L424" s="2"/>
      <c r="M424" s="2"/>
      <c r="N424" s="2"/>
      <c r="O424" s="2"/>
      <c r="P424" s="2"/>
      <c r="Q424" s="2"/>
      <c r="R424" s="3"/>
      <c r="S424" s="3"/>
      <c r="T424" s="2"/>
      <c r="U424" s="2"/>
      <c r="V424" s="4"/>
      <c r="W424" s="4"/>
    </row>
    <row r="425" spans="1:23" s="5" customFormat="1" ht="15" customHeight="1">
      <c r="A425" s="375"/>
      <c r="B425" s="78" t="s">
        <v>957</v>
      </c>
      <c r="C425" s="101">
        <v>-643500</v>
      </c>
      <c r="D425" s="55">
        <f t="shared" si="19"/>
        <v>89412997</v>
      </c>
      <c r="E425" s="36" t="s">
        <v>801</v>
      </c>
      <c r="F425" s="67"/>
      <c r="G425" s="64"/>
      <c r="H425" s="64"/>
      <c r="I425" s="64"/>
      <c r="J425" s="64"/>
      <c r="K425" s="64">
        <f t="shared" si="18"/>
        <v>-643500</v>
      </c>
      <c r="L425" s="2"/>
      <c r="M425" s="2"/>
      <c r="N425" s="2"/>
      <c r="O425" s="2"/>
      <c r="P425" s="2"/>
      <c r="Q425" s="2"/>
      <c r="R425" s="3"/>
      <c r="S425" s="3"/>
      <c r="T425" s="2"/>
      <c r="U425" s="2"/>
      <c r="V425" s="4"/>
      <c r="W425" s="4"/>
    </row>
    <row r="426" spans="1:23" s="5" customFormat="1" ht="15" customHeight="1">
      <c r="A426" s="375"/>
      <c r="B426" s="78" t="s">
        <v>1155</v>
      </c>
      <c r="C426" s="101">
        <v>-65000</v>
      </c>
      <c r="D426" s="55">
        <f t="shared" si="19"/>
        <v>89347997</v>
      </c>
      <c r="E426" s="36" t="s">
        <v>801</v>
      </c>
      <c r="F426" s="67"/>
      <c r="G426" s="64"/>
      <c r="H426" s="64"/>
      <c r="I426" s="64"/>
      <c r="J426" s="64"/>
      <c r="K426" s="64">
        <f t="shared" si="18"/>
        <v>-65000</v>
      </c>
      <c r="L426" s="2"/>
      <c r="M426" s="2"/>
      <c r="N426" s="2"/>
      <c r="O426" s="2"/>
      <c r="P426" s="2"/>
      <c r="Q426" s="2"/>
      <c r="R426" s="3"/>
      <c r="S426" s="3"/>
      <c r="T426" s="2"/>
      <c r="U426" s="2"/>
      <c r="V426" s="4"/>
      <c r="W426" s="4"/>
    </row>
    <row r="427" spans="1:23" s="5" customFormat="1" ht="15" customHeight="1">
      <c r="A427" s="375"/>
      <c r="B427" s="78" t="s">
        <v>1036</v>
      </c>
      <c r="C427" s="101">
        <v>-229000</v>
      </c>
      <c r="D427" s="55">
        <f t="shared" si="19"/>
        <v>89118997</v>
      </c>
      <c r="E427" s="36" t="s">
        <v>801</v>
      </c>
      <c r="F427" s="67"/>
      <c r="G427" s="64"/>
      <c r="H427" s="64"/>
      <c r="I427" s="64"/>
      <c r="J427" s="64"/>
      <c r="K427" s="64">
        <f t="shared" si="18"/>
        <v>-229000</v>
      </c>
      <c r="L427" s="2"/>
      <c r="M427" s="2"/>
      <c r="N427" s="2"/>
      <c r="O427" s="2"/>
      <c r="P427" s="2"/>
      <c r="Q427" s="2"/>
      <c r="R427" s="3"/>
      <c r="S427" s="3"/>
      <c r="T427" s="2"/>
      <c r="U427" s="2"/>
      <c r="V427" s="4"/>
      <c r="W427" s="4"/>
    </row>
    <row r="428" spans="1:23" s="5" customFormat="1" ht="15" customHeight="1">
      <c r="A428" s="375"/>
      <c r="B428" s="78" t="s">
        <v>1156</v>
      </c>
      <c r="C428" s="101">
        <v>-70000000</v>
      </c>
      <c r="D428" s="55">
        <f t="shared" si="19"/>
        <v>19118997</v>
      </c>
      <c r="E428" s="36" t="s">
        <v>846</v>
      </c>
      <c r="F428" s="67"/>
      <c r="G428" s="64"/>
      <c r="H428" s="64"/>
      <c r="I428" s="64"/>
      <c r="J428" s="64">
        <f>C428</f>
        <v>-70000000</v>
      </c>
      <c r="K428" s="64"/>
      <c r="L428" s="2"/>
      <c r="M428" s="2"/>
      <c r="N428" s="2"/>
      <c r="O428" s="2"/>
      <c r="P428" s="2"/>
      <c r="Q428" s="2"/>
      <c r="R428" s="3"/>
      <c r="S428" s="3"/>
      <c r="T428" s="2"/>
      <c r="U428" s="2"/>
      <c r="V428" s="4"/>
      <c r="W428" s="4"/>
    </row>
    <row r="429" spans="1:23" s="5" customFormat="1" ht="15" customHeight="1">
      <c r="A429" s="375"/>
      <c r="B429" s="78" t="s">
        <v>1157</v>
      </c>
      <c r="C429" s="101">
        <v>-376000</v>
      </c>
      <c r="D429" s="55">
        <f t="shared" si="19"/>
        <v>18742997</v>
      </c>
      <c r="E429" s="36" t="s">
        <v>801</v>
      </c>
      <c r="F429" s="67"/>
      <c r="G429" s="64"/>
      <c r="H429" s="64"/>
      <c r="I429" s="64"/>
      <c r="J429" s="64"/>
      <c r="K429" s="64">
        <f t="shared" si="18"/>
        <v>-376000</v>
      </c>
      <c r="L429" s="2"/>
      <c r="M429" s="2"/>
      <c r="N429" s="2"/>
      <c r="O429" s="2"/>
      <c r="P429" s="2"/>
      <c r="Q429" s="2"/>
      <c r="R429" s="3"/>
      <c r="S429" s="3"/>
      <c r="T429" s="2"/>
      <c r="U429" s="2"/>
      <c r="V429" s="4"/>
      <c r="W429" s="4"/>
    </row>
    <row r="430" spans="1:23" s="5" customFormat="1" ht="15" customHeight="1">
      <c r="A430" s="375"/>
      <c r="B430" s="78" t="s">
        <v>1158</v>
      </c>
      <c r="C430" s="101">
        <v>-52000</v>
      </c>
      <c r="D430" s="55">
        <f t="shared" si="19"/>
        <v>18690997</v>
      </c>
      <c r="E430" s="36" t="s">
        <v>801</v>
      </c>
      <c r="F430" s="67"/>
      <c r="G430" s="64"/>
      <c r="H430" s="64"/>
      <c r="I430" s="64"/>
      <c r="J430" s="64"/>
      <c r="K430" s="64">
        <f t="shared" si="18"/>
        <v>-52000</v>
      </c>
      <c r="L430" s="2"/>
      <c r="M430" s="2"/>
      <c r="N430" s="2"/>
      <c r="O430" s="2"/>
      <c r="P430" s="2"/>
      <c r="Q430" s="2"/>
      <c r="R430" s="3"/>
      <c r="S430" s="3"/>
      <c r="T430" s="2"/>
      <c r="U430" s="2"/>
      <c r="V430" s="4"/>
      <c r="W430" s="4"/>
    </row>
    <row r="431" spans="1:23" s="5" customFormat="1" ht="15" customHeight="1">
      <c r="A431" s="375"/>
      <c r="B431" s="78" t="s">
        <v>1159</v>
      </c>
      <c r="C431" s="101">
        <v>-340000</v>
      </c>
      <c r="D431" s="55">
        <f t="shared" si="19"/>
        <v>18350997</v>
      </c>
      <c r="E431" s="36" t="s">
        <v>801</v>
      </c>
      <c r="F431" s="67"/>
      <c r="G431" s="64"/>
      <c r="H431" s="64"/>
      <c r="I431" s="64"/>
      <c r="J431" s="64"/>
      <c r="K431" s="64">
        <f t="shared" si="18"/>
        <v>-340000</v>
      </c>
      <c r="L431" s="2"/>
      <c r="M431" s="2"/>
      <c r="N431" s="2"/>
      <c r="O431" s="2"/>
      <c r="P431" s="2"/>
      <c r="Q431" s="2"/>
      <c r="R431" s="3"/>
      <c r="S431" s="3"/>
      <c r="T431" s="2"/>
      <c r="U431" s="2"/>
      <c r="V431" s="4"/>
      <c r="W431" s="4"/>
    </row>
    <row r="432" spans="1:23" s="5" customFormat="1" ht="15" customHeight="1">
      <c r="A432" s="375"/>
      <c r="B432" s="78" t="s">
        <v>1157</v>
      </c>
      <c r="C432" s="101">
        <v>-280000</v>
      </c>
      <c r="D432" s="55">
        <f t="shared" si="19"/>
        <v>18070997</v>
      </c>
      <c r="E432" s="36" t="s">
        <v>801</v>
      </c>
      <c r="F432" s="67"/>
      <c r="G432" s="64"/>
      <c r="H432" s="64"/>
      <c r="I432" s="64"/>
      <c r="J432" s="64"/>
      <c r="K432" s="64">
        <f t="shared" si="18"/>
        <v>-280000</v>
      </c>
      <c r="L432" s="2"/>
      <c r="M432" s="2"/>
      <c r="N432" s="2"/>
      <c r="O432" s="2"/>
      <c r="P432" s="2"/>
      <c r="Q432" s="2"/>
      <c r="R432" s="3"/>
      <c r="S432" s="3"/>
      <c r="T432" s="2"/>
      <c r="U432" s="2"/>
      <c r="V432" s="4"/>
      <c r="W432" s="4"/>
    </row>
    <row r="433" spans="1:23" s="5" customFormat="1" ht="15" customHeight="1">
      <c r="A433" s="375"/>
      <c r="B433" s="78" t="s">
        <v>1160</v>
      </c>
      <c r="C433" s="101">
        <v>200000</v>
      </c>
      <c r="D433" s="55">
        <f t="shared" si="19"/>
        <v>18270997</v>
      </c>
      <c r="E433" s="36" t="s">
        <v>59</v>
      </c>
      <c r="F433" s="67"/>
      <c r="G433" s="64">
        <f>C433</f>
        <v>200000</v>
      </c>
      <c r="H433" s="64"/>
      <c r="I433" s="64"/>
      <c r="J433" s="64"/>
      <c r="K433" s="64"/>
      <c r="L433" s="2"/>
      <c r="M433" s="2"/>
      <c r="N433" s="2"/>
      <c r="O433" s="2"/>
      <c r="P433" s="2"/>
      <c r="Q433" s="2"/>
      <c r="R433" s="3"/>
      <c r="S433" s="3"/>
      <c r="T433" s="2"/>
      <c r="U433" s="2"/>
      <c r="V433" s="4"/>
      <c r="W433" s="4"/>
    </row>
    <row r="434" spans="1:23" s="5" customFormat="1" ht="15" customHeight="1">
      <c r="A434" s="375"/>
      <c r="B434" s="78" t="s">
        <v>1033</v>
      </c>
      <c r="C434" s="101">
        <v>-911000</v>
      </c>
      <c r="D434" s="55">
        <f t="shared" si="19"/>
        <v>17359997</v>
      </c>
      <c r="E434" s="36" t="s">
        <v>801</v>
      </c>
      <c r="F434" s="67"/>
      <c r="G434" s="64"/>
      <c r="H434" s="64"/>
      <c r="I434" s="64"/>
      <c r="J434" s="64"/>
      <c r="K434" s="64">
        <f t="shared" si="18"/>
        <v>-911000</v>
      </c>
      <c r="L434" s="2"/>
      <c r="M434" s="2"/>
      <c r="N434" s="2"/>
      <c r="O434" s="2"/>
      <c r="P434" s="2"/>
      <c r="Q434" s="2"/>
      <c r="R434" s="3"/>
      <c r="S434" s="3"/>
      <c r="T434" s="2"/>
      <c r="U434" s="2"/>
      <c r="V434" s="4"/>
      <c r="W434" s="4"/>
    </row>
    <row r="435" spans="1:23" s="5" customFormat="1" ht="15" customHeight="1">
      <c r="A435" s="375"/>
      <c r="B435" s="78" t="s">
        <v>1161</v>
      </c>
      <c r="C435" s="101">
        <v>-366000</v>
      </c>
      <c r="D435" s="55">
        <f t="shared" si="19"/>
        <v>16993997</v>
      </c>
      <c r="E435" s="36" t="s">
        <v>801</v>
      </c>
      <c r="F435" s="67"/>
      <c r="G435" s="64"/>
      <c r="H435" s="64"/>
      <c r="I435" s="64"/>
      <c r="J435" s="64"/>
      <c r="K435" s="64">
        <f t="shared" si="18"/>
        <v>-366000</v>
      </c>
      <c r="L435" s="2"/>
      <c r="M435" s="2"/>
      <c r="N435" s="2"/>
      <c r="O435" s="2"/>
      <c r="P435" s="2"/>
      <c r="Q435" s="2"/>
      <c r="R435" s="3"/>
      <c r="S435" s="3"/>
      <c r="T435" s="2"/>
      <c r="U435" s="2"/>
      <c r="V435" s="4"/>
      <c r="W435" s="4"/>
    </row>
    <row r="436" spans="1:23" s="5" customFormat="1" ht="15" customHeight="1">
      <c r="A436" s="375"/>
      <c r="B436" s="78" t="s">
        <v>1162</v>
      </c>
      <c r="C436" s="101">
        <v>-338000</v>
      </c>
      <c r="D436" s="55">
        <f t="shared" si="19"/>
        <v>16655997</v>
      </c>
      <c r="E436" s="36" t="s">
        <v>801</v>
      </c>
      <c r="F436" s="67"/>
      <c r="G436" s="64"/>
      <c r="H436" s="64"/>
      <c r="I436" s="64"/>
      <c r="J436" s="64"/>
      <c r="K436" s="64">
        <f t="shared" si="18"/>
        <v>-338000</v>
      </c>
      <c r="L436" s="2"/>
      <c r="M436" s="2"/>
      <c r="N436" s="2"/>
      <c r="O436" s="2"/>
      <c r="P436" s="2"/>
      <c r="Q436" s="2"/>
      <c r="R436" s="3"/>
      <c r="S436" s="3"/>
      <c r="T436" s="2"/>
      <c r="U436" s="2"/>
      <c r="V436" s="4"/>
      <c r="W436" s="4"/>
    </row>
    <row r="437" spans="1:23" s="5" customFormat="1" ht="15" customHeight="1">
      <c r="A437" s="375"/>
      <c r="B437" s="78" t="s">
        <v>1163</v>
      </c>
      <c r="C437" s="101">
        <v>-130425</v>
      </c>
      <c r="D437" s="55">
        <f t="shared" si="19"/>
        <v>16525572</v>
      </c>
      <c r="E437" s="36" t="s">
        <v>801</v>
      </c>
      <c r="F437" s="67"/>
      <c r="G437" s="64"/>
      <c r="H437" s="64"/>
      <c r="I437" s="64"/>
      <c r="J437" s="64"/>
      <c r="K437" s="64">
        <f t="shared" si="18"/>
        <v>-130425</v>
      </c>
      <c r="L437" s="2"/>
      <c r="M437" s="2"/>
      <c r="N437" s="2"/>
      <c r="O437" s="2"/>
      <c r="P437" s="2"/>
      <c r="Q437" s="2"/>
      <c r="R437" s="3"/>
      <c r="S437" s="3"/>
      <c r="T437" s="2"/>
      <c r="U437" s="2"/>
      <c r="V437" s="4"/>
      <c r="W437" s="4"/>
    </row>
    <row r="438" spans="1:23" s="5" customFormat="1" ht="15" customHeight="1">
      <c r="A438" s="375"/>
      <c r="B438" s="78" t="s">
        <v>1164</v>
      </c>
      <c r="C438" s="101">
        <v>-55000</v>
      </c>
      <c r="D438" s="55">
        <f t="shared" si="19"/>
        <v>16470572</v>
      </c>
      <c r="E438" s="36" t="s">
        <v>801</v>
      </c>
      <c r="F438" s="67"/>
      <c r="G438" s="64"/>
      <c r="H438" s="64"/>
      <c r="I438" s="64"/>
      <c r="J438" s="64"/>
      <c r="K438" s="64">
        <f t="shared" si="18"/>
        <v>-55000</v>
      </c>
      <c r="L438" s="2"/>
      <c r="M438" s="2"/>
      <c r="N438" s="2"/>
      <c r="O438" s="2"/>
      <c r="P438" s="2"/>
      <c r="Q438" s="2"/>
      <c r="R438" s="3"/>
      <c r="S438" s="3"/>
      <c r="T438" s="2"/>
      <c r="U438" s="2"/>
      <c r="V438" s="4"/>
      <c r="W438" s="4"/>
    </row>
    <row r="439" spans="1:23" s="5" customFormat="1" ht="15" customHeight="1">
      <c r="A439" s="375">
        <v>45406</v>
      </c>
      <c r="B439" s="78" t="s">
        <v>800</v>
      </c>
      <c r="C439" s="101">
        <v>-11000</v>
      </c>
      <c r="D439" s="55">
        <f t="shared" si="19"/>
        <v>16459572</v>
      </c>
      <c r="E439" s="36" t="s">
        <v>801</v>
      </c>
      <c r="F439" s="67"/>
      <c r="G439" s="64"/>
      <c r="H439" s="64"/>
      <c r="I439" s="64"/>
      <c r="J439" s="64"/>
      <c r="K439" s="64">
        <f t="shared" ref="K439:K471" si="21">C439</f>
        <v>-11000</v>
      </c>
      <c r="L439" s="2"/>
      <c r="M439" s="2"/>
      <c r="N439" s="2"/>
      <c r="O439" s="2"/>
      <c r="P439" s="2"/>
      <c r="Q439" s="2"/>
      <c r="R439" s="3"/>
      <c r="S439" s="3"/>
      <c r="T439" s="2"/>
      <c r="U439" s="2"/>
      <c r="V439" s="4"/>
      <c r="W439" s="4"/>
    </row>
    <row r="440" spans="1:23" s="5" customFormat="1" ht="15" customHeight="1">
      <c r="B440" s="78" t="s">
        <v>1165</v>
      </c>
      <c r="C440" s="101"/>
      <c r="D440" s="55">
        <f t="shared" si="19"/>
        <v>16459572</v>
      </c>
      <c r="E440" s="36" t="s">
        <v>857</v>
      </c>
      <c r="F440" s="67"/>
      <c r="G440" s="64"/>
      <c r="H440" s="64"/>
      <c r="I440" s="64"/>
      <c r="J440" s="64"/>
      <c r="K440" s="64">
        <f t="shared" si="21"/>
        <v>0</v>
      </c>
      <c r="L440" s="2"/>
      <c r="M440" s="2"/>
      <c r="N440" s="2"/>
      <c r="O440" s="2"/>
      <c r="P440" s="2"/>
      <c r="Q440" s="2"/>
      <c r="R440" s="3"/>
      <c r="S440" s="3"/>
      <c r="T440" s="2"/>
      <c r="U440" s="2"/>
      <c r="V440" s="4"/>
      <c r="W440" s="4"/>
    </row>
    <row r="441" spans="1:23" s="5" customFormat="1" ht="15" customHeight="1">
      <c r="A441" s="375"/>
      <c r="B441" s="78" t="s">
        <v>1166</v>
      </c>
      <c r="C441" s="101">
        <v>-260000</v>
      </c>
      <c r="D441" s="55">
        <f t="shared" si="19"/>
        <v>16199572</v>
      </c>
      <c r="E441" s="36" t="s">
        <v>801</v>
      </c>
      <c r="F441" s="67"/>
      <c r="G441" s="64"/>
      <c r="H441" s="64"/>
      <c r="I441" s="64"/>
      <c r="J441" s="64"/>
      <c r="K441" s="64">
        <f t="shared" si="21"/>
        <v>-260000</v>
      </c>
      <c r="L441" s="2"/>
      <c r="M441" s="2"/>
      <c r="N441" s="2"/>
      <c r="O441" s="2"/>
      <c r="P441" s="2"/>
      <c r="Q441" s="2"/>
      <c r="R441" s="3"/>
      <c r="S441" s="3"/>
      <c r="T441" s="2"/>
      <c r="U441" s="2"/>
      <c r="V441" s="4"/>
      <c r="W441" s="4"/>
    </row>
    <row r="442" spans="1:23" s="5" customFormat="1" ht="15" customHeight="1">
      <c r="A442" s="375"/>
      <c r="B442" s="78" t="s">
        <v>1167</v>
      </c>
      <c r="C442" s="101"/>
      <c r="D442" s="55">
        <f t="shared" si="19"/>
        <v>16199572</v>
      </c>
      <c r="E442" s="36" t="s">
        <v>61</v>
      </c>
      <c r="F442" s="67"/>
      <c r="G442" s="64"/>
      <c r="H442" s="64"/>
      <c r="I442" s="64"/>
      <c r="J442" s="64"/>
      <c r="K442" s="64">
        <f t="shared" si="21"/>
        <v>0</v>
      </c>
      <c r="L442" s="2"/>
      <c r="M442" s="2"/>
      <c r="N442" s="2"/>
      <c r="O442" s="2"/>
      <c r="P442" s="2"/>
      <c r="Q442" s="2"/>
      <c r="R442" s="3"/>
      <c r="S442" s="3"/>
      <c r="T442" s="2"/>
      <c r="U442" s="2"/>
      <c r="V442" s="4"/>
      <c r="W442" s="4"/>
    </row>
    <row r="443" spans="1:23" s="5" customFormat="1" ht="15" customHeight="1">
      <c r="A443" s="375"/>
      <c r="B443" s="78" t="s">
        <v>1168</v>
      </c>
      <c r="C443" s="101">
        <v>1300000</v>
      </c>
      <c r="D443" s="55">
        <f t="shared" si="19"/>
        <v>17499572</v>
      </c>
      <c r="E443" s="36" t="s">
        <v>61</v>
      </c>
      <c r="F443" s="67"/>
      <c r="G443" s="64"/>
      <c r="H443" s="64"/>
      <c r="I443" s="64">
        <f>C443</f>
        <v>1300000</v>
      </c>
      <c r="J443" s="64"/>
      <c r="K443" s="64"/>
      <c r="L443" s="2"/>
      <c r="M443" s="2"/>
      <c r="N443" s="2"/>
      <c r="O443" s="2"/>
      <c r="P443" s="2"/>
      <c r="Q443" s="2"/>
      <c r="R443" s="3"/>
      <c r="S443" s="3"/>
      <c r="T443" s="2"/>
      <c r="U443" s="2"/>
      <c r="V443" s="4"/>
      <c r="W443" s="4"/>
    </row>
    <row r="444" spans="1:23" s="5" customFormat="1" ht="15" customHeight="1">
      <c r="A444" s="375"/>
      <c r="B444" s="78" t="s">
        <v>957</v>
      </c>
      <c r="C444" s="101">
        <v>-2652500</v>
      </c>
      <c r="D444" s="55">
        <f t="shared" si="19"/>
        <v>14847072</v>
      </c>
      <c r="E444" s="36" t="s">
        <v>801</v>
      </c>
      <c r="F444" s="67"/>
      <c r="G444" s="64"/>
      <c r="H444" s="64"/>
      <c r="I444" s="64"/>
      <c r="J444" s="64"/>
      <c r="K444" s="64">
        <f t="shared" si="21"/>
        <v>-2652500</v>
      </c>
      <c r="L444" s="2"/>
      <c r="M444" s="2"/>
      <c r="N444" s="2"/>
      <c r="O444" s="2"/>
      <c r="P444" s="2"/>
      <c r="Q444" s="2"/>
      <c r="R444" s="3"/>
      <c r="S444" s="3"/>
      <c r="T444" s="2"/>
      <c r="U444" s="2"/>
      <c r="V444" s="4"/>
      <c r="W444" s="4"/>
    </row>
    <row r="445" spans="1:23" s="5" customFormat="1" ht="15" customHeight="1">
      <c r="A445" s="375"/>
      <c r="B445" s="78" t="s">
        <v>1169</v>
      </c>
      <c r="C445" s="101">
        <v>-100000</v>
      </c>
      <c r="D445" s="55">
        <f t="shared" si="19"/>
        <v>14747072</v>
      </c>
      <c r="E445" s="36" t="s">
        <v>801</v>
      </c>
      <c r="F445" s="67"/>
      <c r="G445" s="64"/>
      <c r="H445" s="64"/>
      <c r="I445" s="64"/>
      <c r="J445" s="64"/>
      <c r="K445" s="64">
        <f t="shared" si="21"/>
        <v>-100000</v>
      </c>
      <c r="L445" s="2"/>
      <c r="M445" s="2"/>
      <c r="N445" s="2"/>
      <c r="O445" s="2"/>
      <c r="P445" s="2"/>
      <c r="Q445" s="2"/>
      <c r="R445" s="3"/>
      <c r="S445" s="3"/>
      <c r="T445" s="2"/>
      <c r="U445" s="2"/>
      <c r="V445" s="4"/>
      <c r="W445" s="4"/>
    </row>
    <row r="446" spans="1:23" s="5" customFormat="1" ht="15" customHeight="1">
      <c r="A446" s="375"/>
      <c r="B446" s="78" t="s">
        <v>957</v>
      </c>
      <c r="C446" s="101">
        <v>-2110000</v>
      </c>
      <c r="D446" s="55">
        <f t="shared" si="19"/>
        <v>12637072</v>
      </c>
      <c r="E446" s="36" t="s">
        <v>801</v>
      </c>
      <c r="F446" s="67"/>
      <c r="G446" s="64"/>
      <c r="H446" s="64"/>
      <c r="I446" s="64"/>
      <c r="J446" s="64"/>
      <c r="K446" s="64">
        <f t="shared" si="21"/>
        <v>-2110000</v>
      </c>
      <c r="L446" s="2"/>
      <c r="M446" s="2"/>
      <c r="N446" s="2"/>
      <c r="O446" s="2"/>
      <c r="P446" s="2"/>
      <c r="Q446" s="2"/>
      <c r="R446" s="3"/>
      <c r="S446" s="3"/>
      <c r="T446" s="2"/>
      <c r="U446" s="2"/>
      <c r="V446" s="4"/>
      <c r="W446" s="4"/>
    </row>
    <row r="447" spans="1:23" s="5" customFormat="1" ht="15" customHeight="1">
      <c r="A447" s="375"/>
      <c r="B447" s="78" t="s">
        <v>18</v>
      </c>
      <c r="C447" s="101">
        <v>30000</v>
      </c>
      <c r="D447" s="55">
        <f t="shared" si="19"/>
        <v>12667072</v>
      </c>
      <c r="E447" s="36" t="s">
        <v>1</v>
      </c>
      <c r="F447" s="67"/>
      <c r="G447" s="64"/>
      <c r="H447" s="64">
        <f>C447</f>
        <v>30000</v>
      </c>
      <c r="I447" s="64"/>
      <c r="J447" s="64"/>
      <c r="K447" s="64"/>
      <c r="L447" s="2"/>
      <c r="M447" s="2"/>
      <c r="N447" s="2"/>
      <c r="O447" s="2"/>
      <c r="P447" s="2"/>
      <c r="Q447" s="2"/>
      <c r="R447" s="3"/>
      <c r="S447" s="3"/>
      <c r="T447" s="2"/>
      <c r="U447" s="2"/>
      <c r="V447" s="4"/>
      <c r="W447" s="4"/>
    </row>
    <row r="448" spans="1:23" s="5" customFormat="1" ht="15" customHeight="1">
      <c r="A448" s="375"/>
      <c r="B448" s="78" t="s">
        <v>1170</v>
      </c>
      <c r="C448" s="101">
        <v>24365000</v>
      </c>
      <c r="D448" s="55">
        <f t="shared" si="19"/>
        <v>37032072</v>
      </c>
      <c r="E448" s="36" t="s">
        <v>857</v>
      </c>
      <c r="F448" s="67">
        <f>C448</f>
        <v>24365000</v>
      </c>
      <c r="G448" s="64"/>
      <c r="H448" s="64"/>
      <c r="I448" s="64"/>
      <c r="J448" s="64"/>
      <c r="K448" s="64"/>
      <c r="L448" s="2"/>
      <c r="M448" s="2"/>
      <c r="N448" s="2"/>
      <c r="O448" s="2"/>
      <c r="P448" s="2"/>
      <c r="Q448" s="2"/>
      <c r="R448" s="3"/>
      <c r="S448" s="3"/>
      <c r="T448" s="2"/>
      <c r="U448" s="2"/>
      <c r="V448" s="4"/>
      <c r="W448" s="4"/>
    </row>
    <row r="449" spans="1:23" s="5" customFormat="1" ht="15" customHeight="1">
      <c r="A449" s="375"/>
      <c r="B449" s="78" t="s">
        <v>1171</v>
      </c>
      <c r="C449" s="101"/>
      <c r="D449" s="55">
        <f t="shared" si="19"/>
        <v>37032072</v>
      </c>
      <c r="E449" s="36" t="s">
        <v>61</v>
      </c>
      <c r="F449" s="67"/>
      <c r="G449" s="64"/>
      <c r="H449" s="64"/>
      <c r="I449" s="64"/>
      <c r="J449" s="64"/>
      <c r="K449" s="64">
        <f t="shared" si="21"/>
        <v>0</v>
      </c>
      <c r="L449" s="2"/>
      <c r="M449" s="2"/>
      <c r="N449" s="2"/>
      <c r="O449" s="2"/>
      <c r="P449" s="2"/>
      <c r="Q449" s="2"/>
      <c r="R449" s="3"/>
      <c r="S449" s="3"/>
      <c r="T449" s="2"/>
      <c r="U449" s="2"/>
      <c r="V449" s="4"/>
      <c r="W449" s="4"/>
    </row>
    <row r="450" spans="1:23" s="5" customFormat="1" ht="15" customHeight="1">
      <c r="A450" s="375"/>
      <c r="B450" s="78" t="s">
        <v>1172</v>
      </c>
      <c r="C450" s="101">
        <v>-65000</v>
      </c>
      <c r="D450" s="55">
        <f t="shared" ref="D450:D513" si="22">SUM(D449,C450)</f>
        <v>36967072</v>
      </c>
      <c r="E450" s="36" t="s">
        <v>801</v>
      </c>
      <c r="F450" s="67"/>
      <c r="H450" s="64"/>
      <c r="I450" s="64"/>
      <c r="J450" s="64"/>
      <c r="K450" s="64">
        <f t="shared" si="21"/>
        <v>-65000</v>
      </c>
      <c r="L450" s="2"/>
      <c r="M450" s="2"/>
      <c r="N450" s="2"/>
      <c r="O450" s="2"/>
      <c r="P450" s="2"/>
      <c r="Q450" s="2"/>
      <c r="R450" s="3"/>
      <c r="S450" s="3"/>
      <c r="T450" s="2"/>
      <c r="U450" s="2"/>
      <c r="V450" s="4"/>
      <c r="W450" s="4"/>
    </row>
    <row r="451" spans="1:23" s="5" customFormat="1" ht="15" customHeight="1">
      <c r="A451" s="375"/>
      <c r="B451" s="78" t="s">
        <v>957</v>
      </c>
      <c r="C451" s="101">
        <v>-78000</v>
      </c>
      <c r="D451" s="55">
        <f t="shared" si="22"/>
        <v>36889072</v>
      </c>
      <c r="E451" s="36" t="s">
        <v>801</v>
      </c>
      <c r="F451" s="67"/>
      <c r="G451" s="64"/>
      <c r="H451" s="64"/>
      <c r="I451" s="64"/>
      <c r="J451" s="64"/>
      <c r="K451" s="64">
        <f t="shared" si="21"/>
        <v>-78000</v>
      </c>
      <c r="L451" s="2"/>
      <c r="M451" s="2"/>
      <c r="N451" s="2"/>
      <c r="O451" s="2"/>
      <c r="P451" s="2"/>
      <c r="Q451" s="2"/>
      <c r="R451" s="3"/>
      <c r="S451" s="3"/>
      <c r="T451" s="2"/>
      <c r="U451" s="2"/>
      <c r="V451" s="4"/>
      <c r="W451" s="4"/>
    </row>
    <row r="452" spans="1:23" s="5" customFormat="1" ht="15" customHeight="1">
      <c r="A452" s="375"/>
      <c r="B452" s="78" t="s">
        <v>1125</v>
      </c>
      <c r="C452" s="101">
        <v>-125840</v>
      </c>
      <c r="D452" s="55">
        <f t="shared" si="22"/>
        <v>36763232</v>
      </c>
      <c r="E452" s="36" t="s">
        <v>801</v>
      </c>
      <c r="F452" s="67"/>
      <c r="G452" s="64"/>
      <c r="H452" s="64"/>
      <c r="I452" s="64"/>
      <c r="J452" s="64"/>
      <c r="K452" s="64">
        <f t="shared" si="21"/>
        <v>-125840</v>
      </c>
      <c r="L452" s="2"/>
      <c r="M452" s="2"/>
      <c r="N452" s="2"/>
      <c r="O452" s="2"/>
      <c r="P452" s="2"/>
      <c r="Q452" s="2"/>
      <c r="R452" s="3"/>
      <c r="S452" s="3"/>
      <c r="T452" s="2"/>
      <c r="U452" s="2"/>
      <c r="V452" s="4"/>
      <c r="W452" s="4"/>
    </row>
    <row r="453" spans="1:23" s="5" customFormat="1" ht="15" customHeight="1">
      <c r="A453" s="375">
        <v>45407</v>
      </c>
      <c r="B453" s="417" t="s">
        <v>800</v>
      </c>
      <c r="C453" s="101">
        <v>-11000</v>
      </c>
      <c r="D453" s="55">
        <f t="shared" si="22"/>
        <v>36752232</v>
      </c>
      <c r="E453" s="36" t="s">
        <v>801</v>
      </c>
      <c r="F453" s="67"/>
      <c r="G453" s="64"/>
      <c r="H453" s="64"/>
      <c r="I453" s="64"/>
      <c r="J453" s="64"/>
      <c r="K453" s="64">
        <f t="shared" si="21"/>
        <v>-11000</v>
      </c>
      <c r="L453" s="2"/>
      <c r="M453" s="2"/>
      <c r="N453" s="2"/>
      <c r="O453" s="2"/>
      <c r="P453" s="2"/>
      <c r="Q453" s="2"/>
      <c r="R453" s="3"/>
      <c r="S453" s="3"/>
      <c r="T453" s="2"/>
      <c r="U453" s="2"/>
      <c r="V453" s="4"/>
      <c r="W453" s="4"/>
    </row>
    <row r="454" spans="1:23" s="5" customFormat="1" ht="15" customHeight="1">
      <c r="A454" s="375"/>
      <c r="B454" s="417" t="s">
        <v>1173</v>
      </c>
      <c r="C454" s="101">
        <v>1000000</v>
      </c>
      <c r="D454" s="55">
        <f t="shared" si="22"/>
        <v>37752232</v>
      </c>
      <c r="E454" s="36" t="s">
        <v>61</v>
      </c>
      <c r="F454" s="67"/>
      <c r="G454" s="64"/>
      <c r="H454" s="64"/>
      <c r="I454" s="64">
        <f>C454</f>
        <v>1000000</v>
      </c>
      <c r="J454" s="64"/>
      <c r="K454" s="64"/>
      <c r="L454" s="2">
        <f t="shared" si="20"/>
        <v>0</v>
      </c>
      <c r="M454" s="2"/>
      <c r="N454" s="2"/>
      <c r="O454" s="2"/>
      <c r="P454" s="2"/>
      <c r="Q454" s="2"/>
      <c r="R454" s="3"/>
      <c r="S454" s="3"/>
      <c r="T454" s="2"/>
      <c r="U454" s="2"/>
      <c r="V454" s="4"/>
      <c r="W454" s="4"/>
    </row>
    <row r="455" spans="1:23" s="5" customFormat="1" ht="15" customHeight="1">
      <c r="A455" s="375"/>
      <c r="B455" s="417" t="s">
        <v>898</v>
      </c>
      <c r="C455" s="101">
        <v>-101400</v>
      </c>
      <c r="D455" s="55">
        <f t="shared" si="22"/>
        <v>37650832</v>
      </c>
      <c r="E455" s="36" t="s">
        <v>801</v>
      </c>
      <c r="F455" s="67"/>
      <c r="G455" s="64"/>
      <c r="H455" s="64"/>
      <c r="I455" s="64"/>
      <c r="J455" s="64"/>
      <c r="K455" s="64">
        <f t="shared" si="21"/>
        <v>-101400</v>
      </c>
      <c r="L455" s="2">
        <f t="shared" si="20"/>
        <v>0</v>
      </c>
      <c r="M455" s="2"/>
      <c r="N455" s="2"/>
      <c r="O455" s="2"/>
      <c r="P455" s="2"/>
      <c r="Q455" s="2"/>
      <c r="R455" s="3"/>
      <c r="S455" s="3"/>
      <c r="T455" s="2"/>
      <c r="U455" s="2"/>
      <c r="V455" s="4"/>
      <c r="W455" s="4"/>
    </row>
    <row r="456" spans="1:23" s="5" customFormat="1" ht="15" customHeight="1">
      <c r="A456" s="375"/>
      <c r="B456" s="417" t="s">
        <v>1070</v>
      </c>
      <c r="C456" s="101">
        <v>-630000</v>
      </c>
      <c r="D456" s="55">
        <f t="shared" si="22"/>
        <v>37020832</v>
      </c>
      <c r="E456" s="36" t="s">
        <v>801</v>
      </c>
      <c r="F456" s="67"/>
      <c r="G456" s="64"/>
      <c r="H456" s="64"/>
      <c r="I456" s="64"/>
      <c r="J456" s="64"/>
      <c r="K456" s="64">
        <f t="shared" si="21"/>
        <v>-630000</v>
      </c>
      <c r="L456" s="2">
        <f t="shared" si="20"/>
        <v>0</v>
      </c>
      <c r="M456" s="2"/>
      <c r="N456" s="2"/>
      <c r="O456" s="2"/>
      <c r="P456" s="2"/>
      <c r="Q456" s="2"/>
      <c r="R456" s="3"/>
      <c r="S456" s="3"/>
      <c r="T456" s="2"/>
      <c r="U456" s="2"/>
      <c r="V456" s="4"/>
      <c r="W456" s="4"/>
    </row>
    <row r="457" spans="1:23" s="5" customFormat="1" ht="15" customHeight="1">
      <c r="A457" s="375"/>
      <c r="B457" s="417" t="s">
        <v>1174</v>
      </c>
      <c r="C457" s="101">
        <v>-65000</v>
      </c>
      <c r="D457" s="55">
        <f t="shared" si="22"/>
        <v>36955832</v>
      </c>
      <c r="E457" s="36" t="s">
        <v>801</v>
      </c>
      <c r="F457" s="67"/>
      <c r="G457" s="64"/>
      <c r="H457" s="64"/>
      <c r="I457" s="64"/>
      <c r="J457" s="64"/>
      <c r="K457" s="64">
        <f t="shared" si="21"/>
        <v>-65000</v>
      </c>
      <c r="L457" s="2">
        <f t="shared" si="20"/>
        <v>0</v>
      </c>
      <c r="M457" s="2"/>
      <c r="N457" s="2"/>
      <c r="O457" s="2"/>
      <c r="P457" s="2"/>
      <c r="Q457" s="2"/>
      <c r="R457" s="3"/>
      <c r="S457" s="3"/>
      <c r="T457" s="2"/>
      <c r="U457" s="2"/>
      <c r="V457" s="4"/>
      <c r="W457" s="4"/>
    </row>
    <row r="458" spans="1:23" s="5" customFormat="1" ht="15" customHeight="1">
      <c r="A458" s="375"/>
      <c r="B458" s="417" t="s">
        <v>957</v>
      </c>
      <c r="C458" s="101">
        <v>-2515000</v>
      </c>
      <c r="D458" s="55">
        <f t="shared" si="22"/>
        <v>34440832</v>
      </c>
      <c r="E458" s="36" t="s">
        <v>801</v>
      </c>
      <c r="F458" s="67"/>
      <c r="G458" s="64"/>
      <c r="H458" s="64"/>
      <c r="I458" s="64"/>
      <c r="J458" s="64"/>
      <c r="K458" s="64">
        <f t="shared" si="21"/>
        <v>-2515000</v>
      </c>
      <c r="L458" s="2">
        <f t="shared" si="20"/>
        <v>0</v>
      </c>
      <c r="M458" s="2"/>
      <c r="N458" s="2"/>
      <c r="O458" s="2"/>
      <c r="P458" s="2"/>
      <c r="Q458" s="2"/>
      <c r="R458" s="3"/>
      <c r="S458" s="3"/>
      <c r="T458" s="2"/>
      <c r="U458" s="2"/>
      <c r="V458" s="4"/>
      <c r="W458" s="4"/>
    </row>
    <row r="459" spans="1:23" s="5" customFormat="1" ht="15" customHeight="1">
      <c r="A459" s="375"/>
      <c r="B459" s="417" t="s">
        <v>1175</v>
      </c>
      <c r="C459" s="101">
        <v>-288000</v>
      </c>
      <c r="D459" s="55">
        <f t="shared" si="22"/>
        <v>34152832</v>
      </c>
      <c r="E459" s="36" t="s">
        <v>801</v>
      </c>
      <c r="F459" s="67"/>
      <c r="G459" s="64"/>
      <c r="H459" s="64"/>
      <c r="I459" s="64"/>
      <c r="J459" s="64"/>
      <c r="K459" s="64">
        <f t="shared" si="21"/>
        <v>-288000</v>
      </c>
      <c r="L459" s="2">
        <f t="shared" si="20"/>
        <v>0</v>
      </c>
      <c r="M459" s="2"/>
      <c r="N459" s="2"/>
      <c r="O459" s="2"/>
      <c r="P459" s="2"/>
      <c r="Q459" s="2"/>
      <c r="R459" s="3"/>
      <c r="S459" s="3"/>
      <c r="T459" s="2"/>
      <c r="U459" s="2"/>
      <c r="V459" s="4"/>
      <c r="W459" s="4"/>
    </row>
    <row r="460" spans="1:23" s="5" customFormat="1" ht="15" customHeight="1">
      <c r="A460" s="375"/>
      <c r="B460" s="417" t="s">
        <v>865</v>
      </c>
      <c r="C460" s="101">
        <v>-423000</v>
      </c>
      <c r="D460" s="55">
        <f t="shared" si="22"/>
        <v>33729832</v>
      </c>
      <c r="E460" s="36" t="s">
        <v>801</v>
      </c>
      <c r="F460" s="67"/>
      <c r="G460" s="64"/>
      <c r="H460" s="64"/>
      <c r="I460" s="64"/>
      <c r="J460" s="64"/>
      <c r="K460" s="64">
        <f t="shared" si="21"/>
        <v>-423000</v>
      </c>
      <c r="L460" s="2">
        <f t="shared" si="20"/>
        <v>0</v>
      </c>
      <c r="M460" s="2"/>
      <c r="N460" s="2"/>
      <c r="O460" s="2"/>
      <c r="P460" s="2"/>
      <c r="Q460" s="2"/>
      <c r="R460" s="3"/>
      <c r="S460" s="3"/>
      <c r="T460" s="2"/>
      <c r="U460" s="2"/>
      <c r="V460" s="4"/>
      <c r="W460" s="4"/>
    </row>
    <row r="461" spans="1:23" s="5" customFormat="1" ht="15" customHeight="1">
      <c r="A461" s="375"/>
      <c r="B461" s="417" t="s">
        <v>1176</v>
      </c>
      <c r="C461" s="101"/>
      <c r="D461" s="55">
        <f t="shared" si="22"/>
        <v>33729832</v>
      </c>
      <c r="E461" s="36" t="s">
        <v>61</v>
      </c>
      <c r="F461" s="67"/>
      <c r="G461" s="64"/>
      <c r="H461" s="64"/>
      <c r="I461" s="64"/>
      <c r="J461" s="64"/>
      <c r="K461" s="64">
        <f t="shared" si="21"/>
        <v>0</v>
      </c>
      <c r="L461" s="2">
        <f t="shared" si="20"/>
        <v>0</v>
      </c>
      <c r="M461" s="2"/>
      <c r="N461" s="2"/>
      <c r="O461" s="2"/>
      <c r="P461" s="2"/>
      <c r="Q461" s="2"/>
      <c r="R461" s="3"/>
      <c r="S461" s="3"/>
      <c r="T461" s="2"/>
      <c r="U461" s="2"/>
      <c r="V461" s="4"/>
      <c r="W461" s="4"/>
    </row>
    <row r="462" spans="1:23" s="5" customFormat="1" ht="15" customHeight="1">
      <c r="A462" s="375"/>
      <c r="B462" s="417" t="s">
        <v>1177</v>
      </c>
      <c r="C462" s="101"/>
      <c r="D462" s="55">
        <f t="shared" si="22"/>
        <v>33729832</v>
      </c>
      <c r="E462" s="36" t="s">
        <v>61</v>
      </c>
      <c r="F462" s="67"/>
      <c r="G462" s="64"/>
      <c r="H462" s="64"/>
      <c r="I462" s="64"/>
      <c r="J462" s="64"/>
      <c r="K462" s="64">
        <f t="shared" si="21"/>
        <v>0</v>
      </c>
      <c r="L462" s="2">
        <f t="shared" si="20"/>
        <v>0</v>
      </c>
      <c r="M462" s="2"/>
      <c r="N462" s="2"/>
      <c r="O462" s="2"/>
      <c r="P462" s="2"/>
      <c r="Q462" s="2"/>
      <c r="R462" s="3"/>
      <c r="S462" s="3"/>
      <c r="T462" s="2"/>
      <c r="U462" s="2"/>
      <c r="V462" s="4"/>
      <c r="W462" s="4"/>
    </row>
    <row r="463" spans="1:23" s="5" customFormat="1" ht="15" customHeight="1">
      <c r="A463" s="375"/>
      <c r="B463" s="417" t="s">
        <v>820</v>
      </c>
      <c r="C463" s="101">
        <v>-121500</v>
      </c>
      <c r="D463" s="55">
        <f t="shared" si="22"/>
        <v>33608332</v>
      </c>
      <c r="E463" s="36" t="s">
        <v>801</v>
      </c>
      <c r="F463" s="67"/>
      <c r="G463" s="64"/>
      <c r="H463" s="64"/>
      <c r="I463" s="64"/>
      <c r="J463" s="64"/>
      <c r="K463" s="64">
        <f t="shared" si="21"/>
        <v>-121500</v>
      </c>
      <c r="L463" s="2">
        <f t="shared" si="20"/>
        <v>0</v>
      </c>
      <c r="M463" s="2"/>
      <c r="N463" s="2"/>
      <c r="O463" s="2"/>
      <c r="P463" s="2"/>
      <c r="Q463" s="2"/>
      <c r="R463" s="3"/>
      <c r="S463" s="3"/>
      <c r="T463" s="2"/>
      <c r="U463" s="2"/>
      <c r="V463" s="4"/>
      <c r="W463" s="4"/>
    </row>
    <row r="464" spans="1:23" s="5" customFormat="1" ht="15" customHeight="1">
      <c r="A464" s="375"/>
      <c r="B464" s="417" t="s">
        <v>885</v>
      </c>
      <c r="C464" s="101">
        <v>-490000</v>
      </c>
      <c r="D464" s="55">
        <f t="shared" si="22"/>
        <v>33118332</v>
      </c>
      <c r="E464" s="36" t="s">
        <v>801</v>
      </c>
      <c r="F464" s="67"/>
      <c r="G464" s="64"/>
      <c r="H464" s="64"/>
      <c r="I464" s="64"/>
      <c r="J464" s="64"/>
      <c r="K464" s="64">
        <f t="shared" si="21"/>
        <v>-490000</v>
      </c>
      <c r="L464" s="2">
        <f t="shared" si="20"/>
        <v>0</v>
      </c>
      <c r="M464" s="2"/>
      <c r="N464" s="2"/>
      <c r="O464" s="2"/>
      <c r="P464" s="2"/>
      <c r="Q464" s="2"/>
      <c r="R464" s="3"/>
      <c r="S464" s="3"/>
      <c r="T464" s="2"/>
      <c r="U464" s="2"/>
      <c r="V464" s="4"/>
      <c r="W464" s="4"/>
    </row>
    <row r="465" spans="1:23" s="5" customFormat="1" ht="15" customHeight="1">
      <c r="A465" s="375"/>
      <c r="B465" s="417" t="s">
        <v>1178</v>
      </c>
      <c r="C465" s="101">
        <v>-65000</v>
      </c>
      <c r="D465" s="55">
        <f t="shared" si="22"/>
        <v>33053332</v>
      </c>
      <c r="E465" s="36" t="s">
        <v>801</v>
      </c>
      <c r="F465" s="67"/>
      <c r="G465" s="64"/>
      <c r="H465" s="64"/>
      <c r="I465" s="64"/>
      <c r="J465" s="64"/>
      <c r="K465" s="64">
        <f t="shared" si="21"/>
        <v>-65000</v>
      </c>
      <c r="L465" s="2">
        <f t="shared" si="20"/>
        <v>0</v>
      </c>
      <c r="M465" s="2"/>
      <c r="N465" s="2"/>
      <c r="O465" s="2"/>
      <c r="P465" s="2"/>
      <c r="Q465" s="2"/>
      <c r="R465" s="3"/>
      <c r="S465" s="3"/>
      <c r="T465" s="2"/>
      <c r="U465" s="2"/>
      <c r="V465" s="4"/>
      <c r="W465" s="4"/>
    </row>
    <row r="466" spans="1:23" s="5" customFormat="1" ht="15" customHeight="1">
      <c r="A466" s="375"/>
      <c r="B466" s="417" t="s">
        <v>1159</v>
      </c>
      <c r="C466" s="101">
        <v>-340000</v>
      </c>
      <c r="D466" s="55">
        <f t="shared" si="22"/>
        <v>32713332</v>
      </c>
      <c r="E466" s="36" t="s">
        <v>801</v>
      </c>
      <c r="F466" s="67"/>
      <c r="G466" s="64"/>
      <c r="H466" s="64"/>
      <c r="I466" s="64"/>
      <c r="J466" s="64"/>
      <c r="K466" s="64">
        <f t="shared" si="21"/>
        <v>-340000</v>
      </c>
      <c r="L466" s="2">
        <f t="shared" si="20"/>
        <v>0</v>
      </c>
      <c r="M466" s="2"/>
      <c r="N466" s="2"/>
      <c r="O466" s="2"/>
      <c r="P466" s="2"/>
      <c r="Q466" s="2"/>
      <c r="R466" s="3"/>
      <c r="S466" s="3"/>
      <c r="T466" s="2"/>
      <c r="U466" s="2"/>
      <c r="V466" s="4"/>
      <c r="W466" s="4"/>
    </row>
    <row r="467" spans="1:23" s="5" customFormat="1" ht="15" customHeight="1">
      <c r="A467" s="375"/>
      <c r="B467" s="417" t="s">
        <v>1179</v>
      </c>
      <c r="C467" s="101">
        <v>-289500</v>
      </c>
      <c r="D467" s="55">
        <f t="shared" si="22"/>
        <v>32423832</v>
      </c>
      <c r="E467" s="36" t="s">
        <v>801</v>
      </c>
      <c r="F467" s="67"/>
      <c r="G467" s="64"/>
      <c r="H467" s="64"/>
      <c r="I467" s="64"/>
      <c r="J467" s="64"/>
      <c r="K467" s="64">
        <f t="shared" si="21"/>
        <v>-289500</v>
      </c>
      <c r="L467" s="2">
        <f t="shared" si="20"/>
        <v>0</v>
      </c>
      <c r="M467" s="2"/>
      <c r="N467" s="2"/>
      <c r="O467" s="2"/>
      <c r="P467" s="2"/>
      <c r="Q467" s="2"/>
      <c r="R467" s="3"/>
      <c r="S467" s="3"/>
      <c r="T467" s="2"/>
      <c r="U467" s="2"/>
      <c r="V467" s="4"/>
      <c r="W467" s="4"/>
    </row>
    <row r="468" spans="1:23" s="5" customFormat="1" ht="15" customHeight="1">
      <c r="A468" s="375"/>
      <c r="B468" s="417" t="s">
        <v>1180</v>
      </c>
      <c r="C468" s="101">
        <v>-500000</v>
      </c>
      <c r="D468" s="55">
        <f t="shared" si="22"/>
        <v>31923832</v>
      </c>
      <c r="E468" s="36" t="s">
        <v>801</v>
      </c>
      <c r="F468" s="67"/>
      <c r="G468" s="64"/>
      <c r="H468" s="64"/>
      <c r="I468" s="64"/>
      <c r="J468" s="64"/>
      <c r="K468" s="64">
        <f t="shared" si="21"/>
        <v>-500000</v>
      </c>
      <c r="L468" s="2">
        <f t="shared" si="20"/>
        <v>0</v>
      </c>
      <c r="M468" s="2"/>
      <c r="N468" s="2"/>
      <c r="O468" s="2"/>
      <c r="P468" s="2"/>
      <c r="Q468" s="2"/>
      <c r="R468" s="3"/>
      <c r="S468" s="3"/>
      <c r="T468" s="2"/>
      <c r="U468" s="2"/>
      <c r="V468" s="4"/>
      <c r="W468" s="4"/>
    </row>
    <row r="469" spans="1:23" s="5" customFormat="1" ht="15" customHeight="1">
      <c r="A469" s="375"/>
      <c r="B469" s="417" t="s">
        <v>1181</v>
      </c>
      <c r="C469" s="101">
        <v>-75000</v>
      </c>
      <c r="D469" s="55">
        <f t="shared" si="22"/>
        <v>31848832</v>
      </c>
      <c r="E469" s="36" t="s">
        <v>801</v>
      </c>
      <c r="F469" s="67"/>
      <c r="G469" s="64"/>
      <c r="H469" s="64"/>
      <c r="I469" s="64"/>
      <c r="J469" s="64"/>
      <c r="K469" s="64">
        <f t="shared" si="21"/>
        <v>-75000</v>
      </c>
      <c r="L469" s="2">
        <f t="shared" si="20"/>
        <v>0</v>
      </c>
      <c r="M469" s="2"/>
      <c r="N469" s="2"/>
      <c r="O469" s="2"/>
      <c r="P469" s="2"/>
      <c r="Q469" s="2"/>
      <c r="R469" s="3"/>
      <c r="S469" s="3"/>
      <c r="T469" s="2"/>
      <c r="U469" s="2"/>
      <c r="V469" s="4"/>
      <c r="W469" s="4"/>
    </row>
    <row r="470" spans="1:23" s="5" customFormat="1" ht="15" customHeight="1">
      <c r="A470" s="375"/>
      <c r="B470" s="417" t="s">
        <v>1118</v>
      </c>
      <c r="C470" s="101">
        <v>-20000</v>
      </c>
      <c r="D470" s="55">
        <f t="shared" si="22"/>
        <v>31828832</v>
      </c>
      <c r="E470" s="36" t="s">
        <v>801</v>
      </c>
      <c r="F470" s="67"/>
      <c r="G470" s="64"/>
      <c r="H470" s="64"/>
      <c r="I470" s="64"/>
      <c r="J470" s="64"/>
      <c r="K470" s="64">
        <f t="shared" si="21"/>
        <v>-20000</v>
      </c>
      <c r="L470" s="2">
        <f t="shared" si="20"/>
        <v>0</v>
      </c>
      <c r="M470" s="2"/>
      <c r="N470" s="2"/>
      <c r="O470" s="2"/>
      <c r="P470" s="2"/>
      <c r="Q470" s="2"/>
      <c r="R470" s="3"/>
      <c r="S470" s="3"/>
      <c r="T470" s="2"/>
      <c r="U470" s="2"/>
      <c r="V470" s="4"/>
      <c r="W470" s="4"/>
    </row>
    <row r="471" spans="1:23" s="5" customFormat="1" ht="15" customHeight="1">
      <c r="A471" s="375"/>
      <c r="B471" s="417" t="s">
        <v>1182</v>
      </c>
      <c r="C471" s="101">
        <v>-1095000</v>
      </c>
      <c r="D471" s="55">
        <f t="shared" si="22"/>
        <v>30733832</v>
      </c>
      <c r="E471" s="36" t="s">
        <v>801</v>
      </c>
      <c r="F471" s="67"/>
      <c r="G471" s="64"/>
      <c r="H471" s="64"/>
      <c r="I471" s="64"/>
      <c r="J471" s="64"/>
      <c r="K471" s="64">
        <f t="shared" si="21"/>
        <v>-1095000</v>
      </c>
      <c r="L471" s="2">
        <f t="shared" si="20"/>
        <v>0</v>
      </c>
      <c r="M471" s="2"/>
      <c r="N471" s="2"/>
      <c r="O471" s="2"/>
      <c r="P471" s="2"/>
      <c r="Q471" s="2"/>
      <c r="R471" s="3"/>
      <c r="S471" s="3"/>
      <c r="T471" s="2"/>
      <c r="U471" s="2"/>
      <c r="V471" s="4"/>
      <c r="W471" s="4"/>
    </row>
    <row r="472" spans="1:23" s="5" customFormat="1" ht="15" customHeight="1">
      <c r="A472" s="375"/>
      <c r="B472" s="417" t="s">
        <v>18</v>
      </c>
      <c r="C472" s="101">
        <v>30000</v>
      </c>
      <c r="D472" s="55">
        <f t="shared" si="22"/>
        <v>30763832</v>
      </c>
      <c r="E472" s="36" t="s">
        <v>1</v>
      </c>
      <c r="F472" s="67"/>
      <c r="G472" s="64"/>
      <c r="H472" s="64">
        <f>C472</f>
        <v>30000</v>
      </c>
      <c r="I472" s="64"/>
      <c r="J472" s="64"/>
      <c r="K472" s="64"/>
      <c r="L472" s="2">
        <f t="shared" si="20"/>
        <v>0</v>
      </c>
      <c r="M472" s="2"/>
      <c r="N472" s="2"/>
      <c r="O472" s="2"/>
      <c r="P472" s="2"/>
      <c r="Q472" s="2"/>
      <c r="R472" s="3"/>
      <c r="S472" s="3"/>
      <c r="T472" s="2"/>
      <c r="U472" s="2"/>
      <c r="V472" s="4"/>
      <c r="W472" s="4"/>
    </row>
    <row r="473" spans="1:23" s="5" customFormat="1" ht="15" customHeight="1">
      <c r="A473" s="375"/>
      <c r="B473" s="78" t="s">
        <v>1183</v>
      </c>
      <c r="C473" s="101">
        <v>11525000</v>
      </c>
      <c r="D473" s="55">
        <f t="shared" si="22"/>
        <v>42288832</v>
      </c>
      <c r="E473" s="36" t="s">
        <v>857</v>
      </c>
      <c r="F473" s="67">
        <f>C473</f>
        <v>11525000</v>
      </c>
      <c r="G473" s="64"/>
      <c r="H473" s="64"/>
      <c r="I473" s="64"/>
      <c r="J473" s="64"/>
      <c r="K473" s="64"/>
      <c r="L473" s="2">
        <f t="shared" si="20"/>
        <v>0</v>
      </c>
      <c r="M473" s="2"/>
      <c r="N473" s="2"/>
      <c r="O473" s="2"/>
      <c r="P473" s="2"/>
      <c r="Q473" s="2"/>
      <c r="R473" s="3"/>
      <c r="S473" s="3"/>
      <c r="T473" s="2"/>
      <c r="U473" s="2"/>
      <c r="V473" s="4"/>
      <c r="W473" s="4"/>
    </row>
    <row r="474" spans="1:23" s="5" customFormat="1" ht="15" customHeight="1">
      <c r="A474" s="375">
        <v>45408</v>
      </c>
      <c r="B474" s="78" t="s">
        <v>800</v>
      </c>
      <c r="C474" s="101">
        <v>-11000</v>
      </c>
      <c r="D474" s="55">
        <f t="shared" si="22"/>
        <v>42277832</v>
      </c>
      <c r="E474" s="36" t="s">
        <v>801</v>
      </c>
      <c r="F474" s="67"/>
      <c r="G474" s="64"/>
      <c r="H474" s="64"/>
      <c r="I474" s="64"/>
      <c r="J474" s="64"/>
      <c r="K474" s="64">
        <f>C474</f>
        <v>-11000</v>
      </c>
      <c r="L474" s="2"/>
      <c r="M474" s="2"/>
      <c r="N474" s="2"/>
      <c r="O474" s="2"/>
      <c r="P474" s="2"/>
      <c r="Q474" s="2"/>
      <c r="R474" s="3"/>
      <c r="S474" s="3"/>
      <c r="T474" s="2"/>
      <c r="U474" s="2"/>
      <c r="V474" s="4"/>
      <c r="W474" s="4"/>
    </row>
    <row r="475" spans="1:23" s="5" customFormat="1" ht="15" customHeight="1">
      <c r="B475" s="78" t="s">
        <v>1184</v>
      </c>
      <c r="C475" s="101">
        <v>1300000</v>
      </c>
      <c r="D475" s="55">
        <f t="shared" si="22"/>
        <v>43577832</v>
      </c>
      <c r="E475" s="36" t="s">
        <v>61</v>
      </c>
      <c r="F475" s="67"/>
      <c r="G475" s="64"/>
      <c r="H475" s="64"/>
      <c r="I475" s="64">
        <f>C475</f>
        <v>1300000</v>
      </c>
      <c r="J475" s="64"/>
      <c r="K475" s="64"/>
      <c r="L475" s="2"/>
      <c r="M475" s="2"/>
      <c r="N475" s="2"/>
      <c r="O475" s="2"/>
      <c r="P475" s="2"/>
      <c r="Q475" s="2"/>
      <c r="R475" s="3"/>
      <c r="S475" s="3"/>
      <c r="T475" s="2"/>
      <c r="U475" s="2"/>
      <c r="V475" s="4"/>
      <c r="W475" s="4"/>
    </row>
    <row r="476" spans="1:23" s="5" customFormat="1" ht="15" customHeight="1">
      <c r="A476" s="374"/>
      <c r="B476" s="78" t="s">
        <v>957</v>
      </c>
      <c r="C476" s="101">
        <v>-1652500</v>
      </c>
      <c r="D476" s="55">
        <f t="shared" si="22"/>
        <v>41925332</v>
      </c>
      <c r="E476" s="36" t="s">
        <v>801</v>
      </c>
      <c r="F476" s="67"/>
      <c r="G476" s="64"/>
      <c r="H476" s="64"/>
      <c r="I476" s="64"/>
      <c r="J476" s="64"/>
      <c r="K476" s="64">
        <f t="shared" ref="K476:K537" si="23">C476</f>
        <v>-1652500</v>
      </c>
      <c r="L476" s="2"/>
      <c r="M476" s="2"/>
      <c r="N476" s="2"/>
      <c r="O476" s="2"/>
      <c r="P476" s="2"/>
      <c r="Q476" s="2"/>
      <c r="R476" s="3"/>
      <c r="S476" s="3"/>
      <c r="T476" s="2"/>
      <c r="U476" s="2"/>
      <c r="V476" s="4"/>
      <c r="W476" s="4"/>
    </row>
    <row r="477" spans="1:23" s="5" customFormat="1" ht="15" customHeight="1">
      <c r="A477" s="374"/>
      <c r="B477" s="78" t="s">
        <v>1185</v>
      </c>
      <c r="C477" s="101">
        <v>-65000</v>
      </c>
      <c r="D477" s="55">
        <f t="shared" si="22"/>
        <v>41860332</v>
      </c>
      <c r="E477" s="36" t="s">
        <v>801</v>
      </c>
      <c r="F477" s="67"/>
      <c r="G477" s="64"/>
      <c r="H477" s="64"/>
      <c r="I477" s="64"/>
      <c r="J477" s="64"/>
      <c r="K477" s="64">
        <f t="shared" si="23"/>
        <v>-65000</v>
      </c>
      <c r="L477" s="2"/>
      <c r="M477" s="2"/>
      <c r="N477" s="2"/>
      <c r="O477" s="2"/>
      <c r="P477" s="2"/>
      <c r="Q477" s="2"/>
      <c r="R477" s="3"/>
      <c r="S477" s="3"/>
      <c r="T477" s="2"/>
      <c r="U477" s="2"/>
      <c r="V477" s="4"/>
      <c r="W477" s="4"/>
    </row>
    <row r="478" spans="1:23" s="5" customFormat="1" ht="15" customHeight="1">
      <c r="A478" s="374"/>
      <c r="B478" s="78" t="s">
        <v>1036</v>
      </c>
      <c r="C478" s="101">
        <v>-428000</v>
      </c>
      <c r="D478" s="55">
        <f t="shared" si="22"/>
        <v>41432332</v>
      </c>
      <c r="E478" s="36" t="s">
        <v>801</v>
      </c>
      <c r="F478" s="67"/>
      <c r="G478" s="64"/>
      <c r="H478" s="64"/>
      <c r="I478" s="64"/>
      <c r="J478" s="64"/>
      <c r="K478" s="64">
        <f t="shared" si="23"/>
        <v>-428000</v>
      </c>
      <c r="L478" s="2"/>
      <c r="M478" s="2"/>
      <c r="N478" s="2"/>
      <c r="O478" s="2"/>
      <c r="P478" s="2"/>
      <c r="Q478" s="2"/>
      <c r="R478" s="3"/>
      <c r="S478" s="3"/>
      <c r="T478" s="2"/>
      <c r="U478" s="2"/>
      <c r="V478" s="4"/>
      <c r="W478" s="4"/>
    </row>
    <row r="479" spans="1:23" s="5" customFormat="1" ht="15" customHeight="1">
      <c r="A479" s="374"/>
      <c r="B479" s="78" t="s">
        <v>1116</v>
      </c>
      <c r="C479" s="101">
        <v>-89000</v>
      </c>
      <c r="D479" s="55">
        <f t="shared" si="22"/>
        <v>41343332</v>
      </c>
      <c r="E479" s="36" t="s">
        <v>801</v>
      </c>
      <c r="F479" s="67"/>
      <c r="G479" s="64"/>
      <c r="H479" s="64"/>
      <c r="I479" s="64"/>
      <c r="J479" s="64"/>
      <c r="K479" s="64">
        <f t="shared" si="23"/>
        <v>-89000</v>
      </c>
      <c r="L479" s="2"/>
      <c r="M479" s="2"/>
      <c r="N479" s="2"/>
      <c r="O479" s="2"/>
      <c r="P479" s="2"/>
      <c r="Q479" s="2"/>
      <c r="R479" s="3"/>
      <c r="S479" s="3"/>
      <c r="T479" s="2"/>
      <c r="U479" s="2"/>
      <c r="V479" s="4"/>
      <c r="W479" s="4"/>
    </row>
    <row r="480" spans="1:23" s="5" customFormat="1" ht="15" customHeight="1">
      <c r="A480" s="6"/>
      <c r="B480" s="78" t="s">
        <v>1182</v>
      </c>
      <c r="C480" s="101">
        <v>-1246500</v>
      </c>
      <c r="D480" s="55">
        <f t="shared" si="22"/>
        <v>40096832</v>
      </c>
      <c r="E480" s="36" t="s">
        <v>801</v>
      </c>
      <c r="F480" s="67"/>
      <c r="G480" s="64"/>
      <c r="H480" s="64"/>
      <c r="I480" s="64"/>
      <c r="J480" s="64"/>
      <c r="K480" s="64">
        <f t="shared" si="23"/>
        <v>-1246500</v>
      </c>
      <c r="L480" s="2"/>
      <c r="M480" s="2"/>
      <c r="N480" s="2"/>
      <c r="O480" s="2"/>
      <c r="P480" s="2"/>
      <c r="Q480" s="2"/>
      <c r="R480" s="3"/>
      <c r="S480" s="3"/>
      <c r="T480" s="2"/>
      <c r="U480" s="2"/>
      <c r="V480" s="4"/>
      <c r="W480" s="4"/>
    </row>
    <row r="481" spans="1:23" s="5" customFormat="1" ht="15" customHeight="1">
      <c r="A481" s="374"/>
      <c r="B481" s="78" t="s">
        <v>885</v>
      </c>
      <c r="C481" s="101">
        <v>-277500</v>
      </c>
      <c r="D481" s="55">
        <f t="shared" si="22"/>
        <v>39819332</v>
      </c>
      <c r="E481" s="36" t="s">
        <v>801</v>
      </c>
      <c r="F481" s="67"/>
      <c r="G481" s="64"/>
      <c r="H481" s="64"/>
      <c r="I481" s="64"/>
      <c r="J481" s="64"/>
      <c r="K481" s="64">
        <f t="shared" si="23"/>
        <v>-277500</v>
      </c>
      <c r="L481" s="2"/>
      <c r="M481" s="2"/>
      <c r="N481" s="2"/>
      <c r="O481" s="2"/>
      <c r="P481" s="2"/>
      <c r="Q481" s="2"/>
      <c r="R481" s="3"/>
      <c r="S481" s="3"/>
      <c r="T481" s="2"/>
      <c r="U481" s="2"/>
      <c r="V481" s="4"/>
      <c r="W481" s="4"/>
    </row>
    <row r="482" spans="1:23" s="5" customFormat="1" ht="15" customHeight="1">
      <c r="A482" s="374"/>
      <c r="B482" s="78" t="s">
        <v>1186</v>
      </c>
      <c r="C482" s="101">
        <v>-1500000</v>
      </c>
      <c r="D482" s="55">
        <f t="shared" si="22"/>
        <v>38319332</v>
      </c>
      <c r="E482" s="36" t="s">
        <v>801</v>
      </c>
      <c r="F482" s="67"/>
      <c r="G482" s="64"/>
      <c r="H482" s="64"/>
      <c r="I482" s="64"/>
      <c r="J482" s="64"/>
      <c r="K482" s="64">
        <f t="shared" si="23"/>
        <v>-1500000</v>
      </c>
      <c r="L482" s="2"/>
      <c r="M482" s="2"/>
      <c r="N482" s="2"/>
      <c r="O482" s="2"/>
      <c r="P482" s="2"/>
      <c r="Q482" s="2"/>
      <c r="R482" s="3"/>
      <c r="S482" s="3"/>
      <c r="T482" s="2"/>
      <c r="U482" s="2"/>
      <c r="V482" s="4"/>
      <c r="W482" s="4"/>
    </row>
    <row r="483" spans="1:23" s="5" customFormat="1" ht="15" customHeight="1">
      <c r="A483" s="374"/>
      <c r="B483" s="78" t="s">
        <v>1187</v>
      </c>
      <c r="C483" s="101">
        <v>2000000</v>
      </c>
      <c r="D483" s="55">
        <f t="shared" si="22"/>
        <v>40319332</v>
      </c>
      <c r="E483" s="36" t="s">
        <v>1</v>
      </c>
      <c r="F483" s="67"/>
      <c r="G483" s="64"/>
      <c r="H483" s="64">
        <f>C483</f>
        <v>2000000</v>
      </c>
      <c r="I483" s="64"/>
      <c r="J483" s="64"/>
      <c r="K483" s="64"/>
      <c r="L483" s="2"/>
      <c r="M483" s="2"/>
      <c r="N483" s="2"/>
      <c r="O483" s="2"/>
      <c r="P483" s="2"/>
      <c r="Q483" s="2"/>
      <c r="R483" s="3"/>
      <c r="S483" s="3"/>
      <c r="T483" s="2"/>
      <c r="U483" s="2"/>
      <c r="V483" s="4"/>
      <c r="W483" s="4"/>
    </row>
    <row r="484" spans="1:23" s="5" customFormat="1" ht="15" customHeight="1">
      <c r="A484" s="374"/>
      <c r="B484" s="78" t="s">
        <v>842</v>
      </c>
      <c r="C484" s="101">
        <v>-100000</v>
      </c>
      <c r="D484" s="55">
        <f t="shared" si="22"/>
        <v>40219332</v>
      </c>
      <c r="E484" s="36" t="s">
        <v>801</v>
      </c>
      <c r="F484" s="67"/>
      <c r="G484" s="64"/>
      <c r="H484" s="64"/>
      <c r="I484" s="64"/>
      <c r="J484" s="64"/>
      <c r="K484" s="64">
        <f t="shared" si="23"/>
        <v>-100000</v>
      </c>
      <c r="L484" s="2"/>
      <c r="M484" s="2"/>
      <c r="N484" s="2"/>
      <c r="O484" s="2"/>
      <c r="P484" s="2"/>
      <c r="Q484" s="2"/>
      <c r="R484" s="3"/>
      <c r="S484" s="3"/>
      <c r="T484" s="2"/>
      <c r="U484" s="2"/>
      <c r="V484" s="4"/>
      <c r="W484" s="4"/>
    </row>
    <row r="485" spans="1:23" s="5" customFormat="1" ht="15" customHeight="1">
      <c r="A485" s="375"/>
      <c r="B485" s="78" t="s">
        <v>1188</v>
      </c>
      <c r="C485" s="101">
        <v>-75000</v>
      </c>
      <c r="D485" s="55">
        <f t="shared" si="22"/>
        <v>40144332</v>
      </c>
      <c r="E485" s="36" t="s">
        <v>801</v>
      </c>
      <c r="F485" s="67"/>
      <c r="G485" s="64"/>
      <c r="H485" s="64"/>
      <c r="I485" s="64"/>
      <c r="J485" s="64"/>
      <c r="K485" s="64">
        <f t="shared" si="23"/>
        <v>-75000</v>
      </c>
      <c r="L485" s="2"/>
      <c r="M485" s="2"/>
      <c r="N485" s="2"/>
      <c r="O485" s="2"/>
      <c r="P485" s="2"/>
      <c r="Q485" s="2"/>
      <c r="R485" s="3"/>
      <c r="S485" s="3"/>
      <c r="T485" s="2"/>
      <c r="U485" s="2"/>
      <c r="V485" s="4"/>
      <c r="W485" s="4"/>
    </row>
    <row r="486" spans="1:23" s="5" customFormat="1" ht="15" customHeight="1">
      <c r="B486" s="78" t="s">
        <v>1189</v>
      </c>
      <c r="C486" s="101">
        <v>-75000</v>
      </c>
      <c r="D486" s="55">
        <f t="shared" si="22"/>
        <v>40069332</v>
      </c>
      <c r="E486" s="36" t="s">
        <v>801</v>
      </c>
      <c r="F486" s="67"/>
      <c r="G486" s="64"/>
      <c r="H486" s="64"/>
      <c r="I486" s="64"/>
      <c r="J486" s="64"/>
      <c r="K486" s="64">
        <f t="shared" si="23"/>
        <v>-75000</v>
      </c>
      <c r="L486" s="2"/>
      <c r="M486" s="2"/>
      <c r="N486" s="2"/>
      <c r="O486" s="2"/>
      <c r="P486" s="2"/>
      <c r="Q486" s="2"/>
      <c r="R486" s="3"/>
      <c r="S486" s="3"/>
      <c r="T486" s="2"/>
      <c r="U486" s="2"/>
      <c r="V486" s="4"/>
      <c r="W486" s="4"/>
    </row>
    <row r="487" spans="1:23" s="5" customFormat="1" ht="15" customHeight="1">
      <c r="A487" s="375"/>
      <c r="B487" s="78" t="s">
        <v>1190</v>
      </c>
      <c r="C487" s="101">
        <v>-200000</v>
      </c>
      <c r="D487" s="55">
        <f t="shared" si="22"/>
        <v>39869332</v>
      </c>
      <c r="E487" s="36" t="s">
        <v>801</v>
      </c>
      <c r="F487" s="67"/>
      <c r="G487" s="64"/>
      <c r="H487" s="64"/>
      <c r="I487" s="64"/>
      <c r="J487" s="64"/>
      <c r="K487" s="64">
        <f t="shared" si="23"/>
        <v>-200000</v>
      </c>
      <c r="L487" s="2"/>
      <c r="M487" s="2"/>
      <c r="N487" s="2"/>
      <c r="O487" s="2"/>
      <c r="P487" s="2"/>
      <c r="Q487" s="2"/>
      <c r="R487" s="3"/>
      <c r="S487" s="3"/>
      <c r="T487" s="2"/>
      <c r="U487" s="2"/>
      <c r="V487" s="4"/>
      <c r="W487" s="4"/>
    </row>
    <row r="488" spans="1:23" s="5" customFormat="1" ht="15" customHeight="1">
      <c r="B488" s="78" t="s">
        <v>1191</v>
      </c>
      <c r="C488" s="101">
        <v>-375000</v>
      </c>
      <c r="D488" s="55">
        <f t="shared" si="22"/>
        <v>39494332</v>
      </c>
      <c r="E488" s="36" t="s">
        <v>801</v>
      </c>
      <c r="F488" s="67"/>
      <c r="G488" s="64"/>
      <c r="H488" s="64"/>
      <c r="I488" s="64"/>
      <c r="J488" s="64"/>
      <c r="K488" s="64">
        <f t="shared" si="23"/>
        <v>-375000</v>
      </c>
      <c r="L488" s="2"/>
      <c r="M488" s="2"/>
      <c r="N488" s="2"/>
      <c r="O488" s="2"/>
      <c r="P488" s="2"/>
      <c r="Q488" s="2"/>
      <c r="R488" s="3"/>
      <c r="S488" s="3"/>
      <c r="T488" s="2"/>
      <c r="U488" s="2"/>
      <c r="V488" s="4"/>
      <c r="W488" s="4"/>
    </row>
    <row r="489" spans="1:23" s="5" customFormat="1" ht="15" customHeight="1">
      <c r="A489" s="375"/>
      <c r="B489" s="78" t="s">
        <v>18</v>
      </c>
      <c r="C489" s="101">
        <v>70000</v>
      </c>
      <c r="D489" s="55">
        <f t="shared" si="22"/>
        <v>39564332</v>
      </c>
      <c r="E489" s="36" t="s">
        <v>1</v>
      </c>
      <c r="F489" s="67"/>
      <c r="G489" s="64"/>
      <c r="H489" s="64">
        <f>C489</f>
        <v>70000</v>
      </c>
      <c r="I489" s="64"/>
      <c r="J489" s="64"/>
      <c r="K489" s="64"/>
      <c r="L489" s="2"/>
      <c r="M489" s="2"/>
      <c r="N489" s="2"/>
      <c r="O489" s="2"/>
      <c r="P489" s="2"/>
      <c r="Q489" s="2"/>
      <c r="R489" s="3"/>
      <c r="S489" s="3"/>
      <c r="T489" s="2"/>
      <c r="U489" s="2"/>
      <c r="V489" s="4"/>
      <c r="W489" s="4"/>
    </row>
    <row r="490" spans="1:23" s="5" customFormat="1" ht="15" customHeight="1">
      <c r="A490" s="6"/>
      <c r="B490" s="417" t="s">
        <v>1192</v>
      </c>
      <c r="C490" s="101">
        <v>500000</v>
      </c>
      <c r="D490" s="55">
        <f t="shared" si="22"/>
        <v>40064332</v>
      </c>
      <c r="E490" s="36" t="s">
        <v>61</v>
      </c>
      <c r="F490" s="67"/>
      <c r="G490" s="64"/>
      <c r="H490" s="64"/>
      <c r="I490" s="64">
        <f>C490</f>
        <v>500000</v>
      </c>
      <c r="J490" s="64"/>
      <c r="K490" s="64"/>
      <c r="L490" s="2"/>
      <c r="M490" s="2"/>
      <c r="N490" s="2"/>
      <c r="O490" s="2"/>
      <c r="P490" s="2"/>
      <c r="Q490" s="2"/>
      <c r="R490" s="3"/>
      <c r="S490" s="3"/>
      <c r="T490" s="2"/>
      <c r="U490" s="2"/>
      <c r="V490" s="4"/>
      <c r="W490" s="4"/>
    </row>
    <row r="491" spans="1:23" s="5" customFormat="1" ht="15" customHeight="1">
      <c r="A491" s="375">
        <v>45409</v>
      </c>
      <c r="B491" s="393" t="s">
        <v>800</v>
      </c>
      <c r="C491" s="101">
        <v>-11000</v>
      </c>
      <c r="D491" s="55">
        <f t="shared" si="22"/>
        <v>40053332</v>
      </c>
      <c r="E491" s="36" t="s">
        <v>801</v>
      </c>
      <c r="F491" s="67"/>
      <c r="G491" s="64"/>
      <c r="H491" s="64"/>
      <c r="I491" s="64"/>
      <c r="J491" s="64"/>
      <c r="K491" s="64">
        <f t="shared" si="23"/>
        <v>-11000</v>
      </c>
      <c r="L491" s="2"/>
      <c r="M491" s="2"/>
      <c r="N491" s="2"/>
      <c r="O491" s="2"/>
      <c r="P491" s="2"/>
      <c r="Q491" s="2"/>
      <c r="R491" s="3"/>
      <c r="S491" s="3"/>
      <c r="T491" s="2"/>
      <c r="U491" s="2"/>
      <c r="V491" s="4"/>
      <c r="W491" s="4"/>
    </row>
    <row r="492" spans="1:23" s="5" customFormat="1" ht="15" customHeight="1">
      <c r="B492" s="393" t="s">
        <v>1193</v>
      </c>
      <c r="C492" s="101">
        <v>-65000</v>
      </c>
      <c r="D492" s="55">
        <f t="shared" si="22"/>
        <v>39988332</v>
      </c>
      <c r="E492" s="36" t="s">
        <v>801</v>
      </c>
      <c r="F492" s="67"/>
      <c r="G492" s="64"/>
      <c r="H492" s="64"/>
      <c r="I492" s="64"/>
      <c r="J492" s="64"/>
      <c r="K492" s="64">
        <f t="shared" si="23"/>
        <v>-65000</v>
      </c>
      <c r="L492" s="2"/>
      <c r="M492" s="2"/>
      <c r="N492" s="2"/>
      <c r="O492" s="2"/>
      <c r="P492" s="2"/>
      <c r="Q492" s="2"/>
      <c r="R492" s="3"/>
      <c r="S492" s="3"/>
      <c r="T492" s="2"/>
      <c r="U492" s="2"/>
      <c r="V492" s="4"/>
      <c r="W492" s="4"/>
    </row>
    <row r="493" spans="1:23" s="5" customFormat="1" ht="15" customHeight="1">
      <c r="A493" s="374"/>
      <c r="B493" s="393" t="s">
        <v>1194</v>
      </c>
      <c r="C493" s="101"/>
      <c r="D493" s="55">
        <f t="shared" si="22"/>
        <v>39988332</v>
      </c>
      <c r="E493" s="36" t="s">
        <v>857</v>
      </c>
      <c r="F493" s="67"/>
      <c r="G493" s="64"/>
      <c r="H493" s="64"/>
      <c r="I493" s="64"/>
      <c r="J493" s="64"/>
      <c r="K493" s="64">
        <f t="shared" si="23"/>
        <v>0</v>
      </c>
      <c r="L493" s="2"/>
      <c r="M493" s="2"/>
      <c r="N493" s="2"/>
      <c r="O493" s="2"/>
      <c r="P493" s="2"/>
      <c r="Q493" s="2"/>
      <c r="R493" s="3"/>
      <c r="S493" s="3"/>
      <c r="T493" s="2"/>
      <c r="U493" s="2"/>
      <c r="V493" s="4"/>
      <c r="W493" s="4"/>
    </row>
    <row r="494" spans="1:23" s="5" customFormat="1" ht="15" customHeight="1">
      <c r="A494" s="375"/>
      <c r="B494" s="393" t="s">
        <v>1195</v>
      </c>
      <c r="C494" s="101">
        <v>13675000</v>
      </c>
      <c r="D494" s="55">
        <f t="shared" si="22"/>
        <v>53663332</v>
      </c>
      <c r="E494" s="36" t="s">
        <v>857</v>
      </c>
      <c r="F494" s="67">
        <f>C494</f>
        <v>13675000</v>
      </c>
      <c r="G494" s="64"/>
      <c r="H494" s="64"/>
      <c r="I494" s="64"/>
      <c r="J494" s="64"/>
      <c r="K494" s="64"/>
      <c r="L494" s="2"/>
      <c r="M494" s="2"/>
      <c r="N494" s="2"/>
      <c r="O494" s="2"/>
      <c r="P494" s="2"/>
      <c r="Q494" s="2"/>
      <c r="R494" s="3"/>
      <c r="S494" s="3"/>
      <c r="T494" s="2"/>
      <c r="U494" s="2"/>
      <c r="V494" s="4"/>
      <c r="W494" s="4"/>
    </row>
    <row r="495" spans="1:23" s="5" customFormat="1" ht="15" customHeight="1">
      <c r="B495" s="393" t="s">
        <v>957</v>
      </c>
      <c r="C495" s="101">
        <v>-66000</v>
      </c>
      <c r="D495" s="55">
        <f t="shared" si="22"/>
        <v>53597332</v>
      </c>
      <c r="E495" s="36" t="s">
        <v>801</v>
      </c>
      <c r="F495" s="67"/>
      <c r="G495" s="64"/>
      <c r="H495" s="64"/>
      <c r="I495" s="64"/>
      <c r="J495" s="64"/>
      <c r="K495" s="64">
        <f t="shared" si="23"/>
        <v>-66000</v>
      </c>
      <c r="L495" s="2"/>
      <c r="M495" s="2"/>
      <c r="N495" s="2"/>
      <c r="O495" s="2"/>
      <c r="P495" s="2"/>
      <c r="Q495" s="2"/>
      <c r="R495" s="3"/>
      <c r="S495" s="3"/>
      <c r="T495" s="2"/>
      <c r="U495" s="2"/>
      <c r="V495" s="4"/>
      <c r="W495" s="4"/>
    </row>
    <row r="496" spans="1:23" s="5" customFormat="1" ht="15" customHeight="1">
      <c r="A496" s="375"/>
      <c r="B496" s="393" t="s">
        <v>1196</v>
      </c>
      <c r="C496" s="101">
        <v>810000</v>
      </c>
      <c r="D496" s="55">
        <f t="shared" si="22"/>
        <v>54407332</v>
      </c>
      <c r="E496" s="36" t="s">
        <v>59</v>
      </c>
      <c r="F496" s="67"/>
      <c r="G496" s="64">
        <f>C496</f>
        <v>810000</v>
      </c>
      <c r="H496" s="64"/>
      <c r="I496" s="64"/>
      <c r="J496" s="64"/>
      <c r="K496" s="64"/>
      <c r="L496" s="2"/>
      <c r="M496" s="2"/>
      <c r="N496" s="2"/>
      <c r="O496" s="2"/>
      <c r="P496" s="2"/>
      <c r="Q496" s="2"/>
      <c r="R496" s="3"/>
      <c r="S496" s="3"/>
      <c r="T496" s="2"/>
      <c r="U496" s="2"/>
      <c r="V496" s="4"/>
      <c r="W496" s="4"/>
    </row>
    <row r="497" spans="1:23" s="5" customFormat="1" ht="15" customHeight="1">
      <c r="A497" s="374"/>
      <c r="B497" s="393" t="s">
        <v>838</v>
      </c>
      <c r="C497" s="101">
        <v>-723951</v>
      </c>
      <c r="D497" s="55">
        <f t="shared" si="22"/>
        <v>53683381</v>
      </c>
      <c r="E497" s="36" t="s">
        <v>801</v>
      </c>
      <c r="F497" s="67"/>
      <c r="G497" s="64"/>
      <c r="H497" s="64"/>
      <c r="I497" s="64"/>
      <c r="J497" s="64"/>
      <c r="K497" s="64">
        <f t="shared" si="23"/>
        <v>-723951</v>
      </c>
      <c r="L497" s="2"/>
      <c r="M497" s="2"/>
      <c r="N497" s="2"/>
      <c r="O497" s="2"/>
      <c r="P497" s="2"/>
      <c r="Q497" s="2"/>
      <c r="R497" s="3"/>
      <c r="S497" s="3"/>
      <c r="T497" s="2"/>
      <c r="U497" s="2"/>
      <c r="V497" s="4"/>
      <c r="W497" s="4"/>
    </row>
    <row r="498" spans="1:23" s="5" customFormat="1" ht="15" customHeight="1">
      <c r="A498" s="374"/>
      <c r="B498" s="393" t="s">
        <v>1197</v>
      </c>
      <c r="C498" s="101"/>
      <c r="D498" s="55">
        <f t="shared" si="22"/>
        <v>53683381</v>
      </c>
      <c r="E498" s="36" t="s">
        <v>59</v>
      </c>
      <c r="F498" s="67"/>
      <c r="G498" s="64"/>
      <c r="H498" s="64"/>
      <c r="I498" s="64"/>
      <c r="J498" s="64"/>
      <c r="K498" s="64">
        <f t="shared" si="23"/>
        <v>0</v>
      </c>
      <c r="L498" s="2"/>
      <c r="M498" s="2"/>
      <c r="N498" s="2"/>
      <c r="O498" s="2"/>
      <c r="P498" s="2"/>
      <c r="Q498" s="2"/>
      <c r="R498" s="3"/>
      <c r="S498" s="3"/>
      <c r="T498" s="2"/>
      <c r="U498" s="2"/>
      <c r="V498" s="4"/>
      <c r="W498" s="4"/>
    </row>
    <row r="499" spans="1:23" s="5" customFormat="1" ht="15" customHeight="1">
      <c r="A499" s="6"/>
      <c r="B499" s="393" t="s">
        <v>1198</v>
      </c>
      <c r="C499" s="101"/>
      <c r="D499" s="55">
        <f t="shared" si="22"/>
        <v>53683381</v>
      </c>
      <c r="E499" s="36" t="s">
        <v>59</v>
      </c>
      <c r="F499" s="67"/>
      <c r="G499" s="64"/>
      <c r="H499" s="64"/>
      <c r="I499" s="64"/>
      <c r="J499" s="64"/>
      <c r="K499" s="64">
        <f t="shared" si="23"/>
        <v>0</v>
      </c>
      <c r="L499" s="2"/>
      <c r="M499" s="2"/>
      <c r="N499" s="2"/>
      <c r="O499" s="2"/>
      <c r="P499" s="2"/>
      <c r="Q499" s="2"/>
      <c r="R499" s="3"/>
      <c r="S499" s="3"/>
      <c r="T499" s="2"/>
      <c r="U499" s="2"/>
      <c r="V499" s="4"/>
      <c r="W499" s="4"/>
    </row>
    <row r="500" spans="1:23" s="5" customFormat="1" ht="15" customHeight="1">
      <c r="A500" s="374"/>
      <c r="B500" s="393" t="s">
        <v>958</v>
      </c>
      <c r="C500" s="101">
        <v>-15000</v>
      </c>
      <c r="D500" s="55">
        <f t="shared" si="22"/>
        <v>53668381</v>
      </c>
      <c r="E500" s="36" t="s">
        <v>801</v>
      </c>
      <c r="F500" s="67"/>
      <c r="G500" s="64"/>
      <c r="H500" s="64"/>
      <c r="I500" s="64"/>
      <c r="J500" s="64"/>
      <c r="K500" s="64">
        <f t="shared" si="23"/>
        <v>-15000</v>
      </c>
      <c r="L500" s="2"/>
      <c r="M500" s="2"/>
      <c r="N500" s="2"/>
      <c r="O500" s="2"/>
      <c r="P500" s="2"/>
      <c r="Q500" s="2"/>
      <c r="R500" s="3"/>
      <c r="S500" s="3"/>
      <c r="T500" s="2"/>
      <c r="U500" s="2"/>
      <c r="V500" s="4"/>
      <c r="W500" s="4"/>
    </row>
    <row r="501" spans="1:23" s="5" customFormat="1" ht="15" customHeight="1">
      <c r="A501" s="6"/>
      <c r="B501" s="393" t="s">
        <v>1199</v>
      </c>
      <c r="C501" s="101"/>
      <c r="D501" s="55">
        <f t="shared" si="22"/>
        <v>53668381</v>
      </c>
      <c r="E501" s="36" t="s">
        <v>59</v>
      </c>
      <c r="F501" s="67"/>
      <c r="G501" s="64"/>
      <c r="H501" s="64"/>
      <c r="I501" s="64"/>
      <c r="J501" s="64"/>
      <c r="K501" s="64">
        <f t="shared" si="23"/>
        <v>0</v>
      </c>
      <c r="L501" s="2"/>
      <c r="M501" s="2"/>
      <c r="N501" s="2"/>
      <c r="O501" s="2"/>
      <c r="P501" s="2"/>
      <c r="Q501" s="2"/>
      <c r="R501" s="3"/>
      <c r="S501" s="3"/>
      <c r="T501" s="2"/>
      <c r="U501" s="2"/>
      <c r="V501" s="4"/>
      <c r="W501" s="4"/>
    </row>
    <row r="502" spans="1:23" s="5" customFormat="1" ht="15" customHeight="1">
      <c r="A502" s="375"/>
      <c r="B502" s="393" t="s">
        <v>885</v>
      </c>
      <c r="C502" s="101">
        <v>-258500</v>
      </c>
      <c r="D502" s="55">
        <f t="shared" si="22"/>
        <v>53409881</v>
      </c>
      <c r="E502" s="36" t="s">
        <v>801</v>
      </c>
      <c r="F502" s="67"/>
      <c r="G502" s="64"/>
      <c r="H502" s="64"/>
      <c r="I502" s="64"/>
      <c r="J502" s="64"/>
      <c r="K502" s="64">
        <f t="shared" si="23"/>
        <v>-258500</v>
      </c>
      <c r="L502" s="2"/>
      <c r="M502" s="2"/>
      <c r="N502" s="2"/>
      <c r="O502" s="2"/>
      <c r="P502" s="2"/>
      <c r="Q502" s="2"/>
      <c r="R502" s="3"/>
      <c r="S502" s="3"/>
      <c r="T502" s="2"/>
      <c r="U502" s="2"/>
      <c r="V502" s="4"/>
      <c r="W502" s="4"/>
    </row>
    <row r="503" spans="1:23" s="5" customFormat="1" ht="15" customHeight="1">
      <c r="A503" s="6"/>
      <c r="B503" s="393" t="s">
        <v>1200</v>
      </c>
      <c r="C503" s="101">
        <v>-7000000</v>
      </c>
      <c r="D503" s="55">
        <f t="shared" si="22"/>
        <v>46409881</v>
      </c>
      <c r="E503" s="36" t="s">
        <v>801</v>
      </c>
      <c r="F503" s="67"/>
      <c r="G503" s="64"/>
      <c r="H503" s="64"/>
      <c r="I503" s="64"/>
      <c r="J503" s="64"/>
      <c r="K503" s="64">
        <f t="shared" si="23"/>
        <v>-7000000</v>
      </c>
      <c r="L503" s="2"/>
      <c r="M503" s="2"/>
      <c r="N503" s="2"/>
      <c r="O503" s="2"/>
      <c r="P503" s="2"/>
      <c r="Q503" s="2"/>
      <c r="R503" s="3"/>
      <c r="S503" s="3"/>
      <c r="T503" s="2"/>
      <c r="U503" s="2"/>
      <c r="V503" s="4"/>
      <c r="W503" s="4"/>
    </row>
    <row r="504" spans="1:23" s="5" customFormat="1" ht="15" customHeight="1">
      <c r="A504" s="6"/>
      <c r="B504" s="393" t="s">
        <v>1201</v>
      </c>
      <c r="C504" s="101">
        <v>4000000</v>
      </c>
      <c r="D504" s="55">
        <f t="shared" si="22"/>
        <v>50409881</v>
      </c>
      <c r="E504" s="36" t="s">
        <v>1</v>
      </c>
      <c r="F504" s="67"/>
      <c r="G504" s="64"/>
      <c r="H504" s="64">
        <f>C504</f>
        <v>4000000</v>
      </c>
      <c r="I504" s="64"/>
      <c r="J504" s="64"/>
      <c r="K504" s="64"/>
      <c r="L504" s="2"/>
      <c r="M504" s="2"/>
      <c r="N504" s="2"/>
      <c r="O504" s="2"/>
      <c r="P504" s="2"/>
      <c r="Q504" s="2"/>
      <c r="R504" s="3"/>
      <c r="S504" s="3"/>
      <c r="T504" s="2"/>
      <c r="U504" s="2"/>
      <c r="V504" s="4"/>
      <c r="W504" s="4"/>
    </row>
    <row r="505" spans="1:23" s="5" customFormat="1" ht="15" customHeight="1">
      <c r="A505" s="6"/>
      <c r="B505" s="393" t="s">
        <v>1202</v>
      </c>
      <c r="C505" s="101">
        <v>-145000</v>
      </c>
      <c r="D505" s="55">
        <f t="shared" si="22"/>
        <v>50264881</v>
      </c>
      <c r="E505" s="36" t="s">
        <v>801</v>
      </c>
      <c r="F505" s="67"/>
      <c r="G505" s="64"/>
      <c r="H505" s="64"/>
      <c r="I505" s="64"/>
      <c r="J505" s="64"/>
      <c r="K505" s="64">
        <f t="shared" si="23"/>
        <v>-145000</v>
      </c>
      <c r="L505" s="2"/>
      <c r="M505" s="2"/>
      <c r="N505" s="2"/>
      <c r="O505" s="2"/>
      <c r="P505" s="2"/>
      <c r="Q505" s="2"/>
      <c r="R505" s="3"/>
      <c r="S505" s="3"/>
      <c r="T505" s="2"/>
      <c r="U505" s="2"/>
      <c r="V505" s="4"/>
      <c r="W505" s="4"/>
    </row>
    <row r="506" spans="1:23" s="5" customFormat="1" ht="15" customHeight="1">
      <c r="A506" s="375"/>
      <c r="B506" s="393" t="s">
        <v>1203</v>
      </c>
      <c r="C506" s="101">
        <v>-4561920</v>
      </c>
      <c r="D506" s="55">
        <f t="shared" si="22"/>
        <v>45702961</v>
      </c>
      <c r="E506" s="36" t="s">
        <v>801</v>
      </c>
      <c r="F506" s="67"/>
      <c r="G506" s="64"/>
      <c r="H506" s="64"/>
      <c r="I506" s="64"/>
      <c r="J506" s="64"/>
      <c r="K506" s="64">
        <f t="shared" si="23"/>
        <v>-4561920</v>
      </c>
      <c r="L506" s="2"/>
      <c r="M506" s="2"/>
      <c r="N506" s="2"/>
      <c r="O506" s="2"/>
      <c r="P506" s="2"/>
      <c r="Q506" s="2"/>
      <c r="R506" s="3"/>
      <c r="S506" s="3"/>
      <c r="T506" s="2"/>
      <c r="U506" s="2"/>
      <c r="V506" s="4"/>
      <c r="W506" s="4"/>
    </row>
    <row r="507" spans="1:23" s="5" customFormat="1" ht="15" customHeight="1">
      <c r="A507" s="6"/>
      <c r="B507" s="393" t="s">
        <v>18</v>
      </c>
      <c r="C507" s="101">
        <v>160000</v>
      </c>
      <c r="D507" s="55">
        <f t="shared" si="22"/>
        <v>45862961</v>
      </c>
      <c r="E507" s="36" t="s">
        <v>1</v>
      </c>
      <c r="F507" s="67"/>
      <c r="G507" s="64"/>
      <c r="H507" s="64">
        <f>C507</f>
        <v>160000</v>
      </c>
      <c r="I507" s="64"/>
      <c r="J507" s="64"/>
      <c r="K507" s="64"/>
      <c r="L507" s="2"/>
      <c r="M507" s="2"/>
      <c r="N507" s="2"/>
      <c r="O507" s="2"/>
      <c r="P507" s="2"/>
      <c r="Q507" s="2"/>
      <c r="R507" s="3"/>
      <c r="S507" s="3"/>
      <c r="T507" s="2"/>
      <c r="U507" s="2"/>
      <c r="V507" s="4"/>
      <c r="W507" s="4"/>
    </row>
    <row r="508" spans="1:23" s="5" customFormat="1" ht="15" customHeight="1">
      <c r="A508" s="374"/>
      <c r="B508" s="306" t="s">
        <v>1204</v>
      </c>
      <c r="C508" s="101"/>
      <c r="D508" s="55">
        <f t="shared" si="22"/>
        <v>45862961</v>
      </c>
      <c r="E508" s="36" t="s">
        <v>59</v>
      </c>
      <c r="F508" s="67"/>
      <c r="G508" s="64"/>
      <c r="H508" s="64"/>
      <c r="I508" s="64"/>
      <c r="J508" s="64"/>
      <c r="K508" s="64">
        <f t="shared" si="23"/>
        <v>0</v>
      </c>
      <c r="L508" s="2"/>
      <c r="M508" s="2"/>
      <c r="N508" s="2"/>
      <c r="O508" s="2"/>
      <c r="P508" s="2"/>
      <c r="Q508" s="2"/>
      <c r="R508" s="3"/>
      <c r="S508" s="3"/>
      <c r="T508" s="2"/>
      <c r="U508" s="2"/>
      <c r="V508" s="4"/>
      <c r="W508" s="4"/>
    </row>
    <row r="509" spans="1:23" s="5" customFormat="1" ht="15" customHeight="1">
      <c r="A509" s="374"/>
      <c r="B509" s="306" t="s">
        <v>1205</v>
      </c>
      <c r="C509" s="101">
        <v>103000</v>
      </c>
      <c r="D509" s="55">
        <f t="shared" si="22"/>
        <v>45965961</v>
      </c>
      <c r="E509" s="36" t="s">
        <v>59</v>
      </c>
      <c r="F509" s="67"/>
      <c r="G509" s="64">
        <f>C509</f>
        <v>103000</v>
      </c>
      <c r="H509" s="64"/>
      <c r="I509" s="64"/>
      <c r="J509" s="64"/>
      <c r="K509" s="64"/>
      <c r="L509" s="2"/>
      <c r="M509" s="2"/>
      <c r="N509" s="2"/>
      <c r="O509" s="2"/>
      <c r="P509" s="2"/>
      <c r="Q509" s="2"/>
      <c r="R509" s="3"/>
      <c r="S509" s="3"/>
      <c r="T509" s="2"/>
      <c r="U509" s="2"/>
      <c r="V509" s="4"/>
      <c r="W509" s="4"/>
    </row>
    <row r="510" spans="1:23" s="5" customFormat="1" ht="15" customHeight="1">
      <c r="A510" s="374"/>
      <c r="B510" s="306" t="s">
        <v>1206</v>
      </c>
      <c r="C510" s="101">
        <v>-300000</v>
      </c>
      <c r="D510" s="55">
        <f t="shared" si="22"/>
        <v>45665961</v>
      </c>
      <c r="E510" s="36" t="s">
        <v>801</v>
      </c>
      <c r="F510" s="67"/>
      <c r="G510" s="64"/>
      <c r="H510" s="64"/>
      <c r="I510" s="64"/>
      <c r="J510" s="64"/>
      <c r="K510" s="64">
        <f t="shared" si="23"/>
        <v>-300000</v>
      </c>
      <c r="L510" s="2"/>
      <c r="M510" s="2"/>
      <c r="N510" s="2"/>
      <c r="O510" s="2"/>
      <c r="P510" s="2"/>
      <c r="Q510" s="2"/>
      <c r="R510" s="3"/>
      <c r="S510" s="3"/>
      <c r="T510" s="2"/>
      <c r="U510" s="2"/>
      <c r="V510" s="4"/>
      <c r="W510" s="4"/>
    </row>
    <row r="511" spans="1:23" s="5" customFormat="1" ht="15" customHeight="1">
      <c r="A511" s="6"/>
      <c r="B511" s="306" t="s">
        <v>1207</v>
      </c>
      <c r="C511" s="101"/>
      <c r="D511" s="55">
        <f t="shared" si="22"/>
        <v>45665961</v>
      </c>
      <c r="E511" s="36" t="s">
        <v>59</v>
      </c>
      <c r="F511" s="67"/>
      <c r="G511" s="64"/>
      <c r="H511" s="64"/>
      <c r="I511" s="64"/>
      <c r="J511" s="64"/>
      <c r="K511" s="64">
        <f t="shared" si="23"/>
        <v>0</v>
      </c>
      <c r="L511" s="2"/>
      <c r="M511" s="2"/>
      <c r="N511" s="2"/>
      <c r="O511" s="2"/>
      <c r="P511" s="2"/>
      <c r="Q511" s="2"/>
      <c r="R511" s="3"/>
      <c r="S511" s="3"/>
      <c r="T511" s="2"/>
      <c r="U511" s="2"/>
      <c r="V511" s="4"/>
      <c r="W511" s="4"/>
    </row>
    <row r="512" spans="1:23" s="5" customFormat="1" ht="15" customHeight="1">
      <c r="A512" s="374"/>
      <c r="B512" s="306" t="s">
        <v>1208</v>
      </c>
      <c r="C512" s="101">
        <v>270000</v>
      </c>
      <c r="D512" s="55">
        <f t="shared" si="22"/>
        <v>45935961</v>
      </c>
      <c r="E512" s="36" t="s">
        <v>59</v>
      </c>
      <c r="F512" s="67"/>
      <c r="G512" s="64">
        <f>C512</f>
        <v>270000</v>
      </c>
      <c r="H512" s="64"/>
      <c r="I512" s="64"/>
      <c r="J512" s="64"/>
      <c r="K512" s="64"/>
      <c r="L512" s="2"/>
      <c r="M512" s="2"/>
      <c r="N512" s="2"/>
      <c r="O512" s="2"/>
      <c r="P512" s="2"/>
      <c r="Q512" s="2"/>
      <c r="R512" s="3"/>
      <c r="S512" s="3"/>
      <c r="T512" s="2"/>
      <c r="U512" s="2"/>
      <c r="V512" s="4"/>
      <c r="W512" s="4"/>
    </row>
    <row r="513" spans="1:23" s="5" customFormat="1" ht="15" customHeight="1">
      <c r="A513" s="375">
        <v>45410</v>
      </c>
      <c r="B513" s="417" t="s">
        <v>800</v>
      </c>
      <c r="C513" s="101">
        <v>-11000</v>
      </c>
      <c r="D513" s="55">
        <f t="shared" si="22"/>
        <v>45924961</v>
      </c>
      <c r="E513" s="36" t="s">
        <v>801</v>
      </c>
      <c r="F513" s="67"/>
      <c r="G513" s="64"/>
      <c r="H513" s="64"/>
      <c r="I513" s="64"/>
      <c r="J513" s="64"/>
      <c r="K513" s="64">
        <f t="shared" si="23"/>
        <v>-11000</v>
      </c>
      <c r="L513" s="2"/>
      <c r="M513" s="2"/>
      <c r="N513" s="2"/>
      <c r="O513" s="2"/>
      <c r="P513" s="2"/>
      <c r="Q513" s="2"/>
      <c r="R513" s="3"/>
      <c r="S513" s="3"/>
      <c r="T513" s="2"/>
      <c r="U513" s="2"/>
      <c r="V513" s="4"/>
      <c r="W513" s="4"/>
    </row>
    <row r="514" spans="1:23" s="5" customFormat="1" ht="15" customHeight="1">
      <c r="A514" s="374"/>
      <c r="B514" s="417" t="s">
        <v>957</v>
      </c>
      <c r="C514" s="101">
        <v>-2104500</v>
      </c>
      <c r="D514" s="55">
        <f t="shared" ref="D514:D552" si="24">SUM(D513,C514)</f>
        <v>43820461</v>
      </c>
      <c r="E514" s="36" t="s">
        <v>801</v>
      </c>
      <c r="F514" s="67"/>
      <c r="G514" s="64"/>
      <c r="H514" s="64"/>
      <c r="I514" s="64"/>
      <c r="J514" s="64"/>
      <c r="K514" s="64">
        <f t="shared" si="23"/>
        <v>-2104500</v>
      </c>
      <c r="L514" s="2"/>
      <c r="M514" s="2"/>
      <c r="N514" s="2"/>
      <c r="O514" s="2"/>
      <c r="P514" s="2"/>
      <c r="Q514" s="2"/>
      <c r="R514" s="3"/>
      <c r="S514" s="3"/>
      <c r="T514" s="2"/>
      <c r="U514" s="2"/>
      <c r="V514" s="4"/>
      <c r="W514" s="4"/>
    </row>
    <row r="515" spans="1:23" s="5" customFormat="1" ht="15" customHeight="1">
      <c r="A515" s="374"/>
      <c r="B515" s="417" t="s">
        <v>1209</v>
      </c>
      <c r="C515" s="101"/>
      <c r="D515" s="55">
        <f t="shared" si="24"/>
        <v>43820461</v>
      </c>
      <c r="E515" s="36" t="s">
        <v>61</v>
      </c>
      <c r="F515" s="67"/>
      <c r="G515" s="64"/>
      <c r="H515" s="64"/>
      <c r="I515" s="64"/>
      <c r="J515" s="64"/>
      <c r="K515" s="64">
        <f t="shared" si="23"/>
        <v>0</v>
      </c>
      <c r="L515" s="2"/>
      <c r="M515" s="2"/>
      <c r="N515" s="2"/>
      <c r="O515" s="2"/>
      <c r="P515" s="2"/>
      <c r="Q515" s="2"/>
      <c r="R515" s="3"/>
      <c r="S515" s="3"/>
      <c r="T515" s="2"/>
      <c r="U515" s="2"/>
      <c r="V515" s="4"/>
      <c r="W515" s="4"/>
    </row>
    <row r="516" spans="1:23" s="5" customFormat="1" ht="15" customHeight="1">
      <c r="B516" s="417" t="s">
        <v>885</v>
      </c>
      <c r="C516" s="101">
        <v>-199500</v>
      </c>
      <c r="D516" s="55">
        <f t="shared" si="24"/>
        <v>43620961</v>
      </c>
      <c r="E516" s="36" t="s">
        <v>801</v>
      </c>
      <c r="F516" s="67"/>
      <c r="G516" s="64"/>
      <c r="H516" s="64"/>
      <c r="I516" s="64"/>
      <c r="J516" s="64"/>
      <c r="K516" s="64">
        <f t="shared" si="23"/>
        <v>-199500</v>
      </c>
      <c r="L516" s="2"/>
      <c r="M516" s="2"/>
      <c r="N516" s="2"/>
      <c r="O516" s="2"/>
      <c r="P516" s="2"/>
      <c r="Q516" s="2"/>
      <c r="R516" s="3"/>
      <c r="S516" s="3"/>
      <c r="T516" s="2"/>
      <c r="U516" s="2"/>
      <c r="V516" s="4"/>
      <c r="W516" s="4"/>
    </row>
    <row r="517" spans="1:23" s="5" customFormat="1" ht="15" customHeight="1">
      <c r="B517" s="417" t="s">
        <v>1210</v>
      </c>
      <c r="C517" s="101">
        <v>5245000</v>
      </c>
      <c r="D517" s="55">
        <f t="shared" si="24"/>
        <v>48865961</v>
      </c>
      <c r="E517" s="36" t="s">
        <v>857</v>
      </c>
      <c r="F517" s="67">
        <f>C517</f>
        <v>5245000</v>
      </c>
      <c r="G517" s="64"/>
      <c r="H517" s="64"/>
      <c r="I517" s="64"/>
      <c r="J517" s="64"/>
      <c r="K517" s="64"/>
      <c r="L517" s="2"/>
      <c r="M517" s="2"/>
      <c r="N517" s="2"/>
      <c r="O517" s="2"/>
      <c r="P517" s="2"/>
      <c r="Q517" s="2"/>
      <c r="R517" s="3"/>
      <c r="S517" s="3"/>
      <c r="T517" s="2"/>
      <c r="U517" s="2"/>
      <c r="V517" s="4"/>
      <c r="W517" s="4"/>
    </row>
    <row r="518" spans="1:23" s="5" customFormat="1" ht="15" customHeight="1">
      <c r="A518" s="374"/>
      <c r="B518" s="417" t="s">
        <v>18</v>
      </c>
      <c r="C518" s="101">
        <v>230000</v>
      </c>
      <c r="D518" s="55">
        <f t="shared" si="24"/>
        <v>49095961</v>
      </c>
      <c r="E518" s="36" t="s">
        <v>1</v>
      </c>
      <c r="F518" s="67"/>
      <c r="G518" s="64"/>
      <c r="H518" s="64">
        <f>C518</f>
        <v>230000</v>
      </c>
      <c r="I518" s="64"/>
      <c r="J518" s="64"/>
      <c r="K518" s="64"/>
      <c r="L518" s="2"/>
      <c r="M518" s="2"/>
      <c r="N518" s="2"/>
      <c r="O518" s="2"/>
      <c r="P518" s="2"/>
      <c r="Q518" s="2"/>
      <c r="R518" s="3"/>
      <c r="S518" s="3"/>
      <c r="T518" s="2"/>
      <c r="U518" s="2"/>
      <c r="V518" s="4"/>
      <c r="W518" s="4"/>
    </row>
    <row r="519" spans="1:23" s="5" customFormat="1" ht="15" customHeight="1">
      <c r="A519" s="6"/>
      <c r="B519" s="417" t="s">
        <v>1211</v>
      </c>
      <c r="C519" s="101">
        <v>-39000</v>
      </c>
      <c r="D519" s="55">
        <f t="shared" si="24"/>
        <v>49056961</v>
      </c>
      <c r="E519" s="36" t="s">
        <v>801</v>
      </c>
      <c r="F519" s="67"/>
      <c r="G519" s="64"/>
      <c r="H519" s="64"/>
      <c r="I519" s="64"/>
      <c r="J519" s="64"/>
      <c r="K519" s="64">
        <f t="shared" si="23"/>
        <v>-39000</v>
      </c>
      <c r="L519" s="2"/>
      <c r="M519" s="2"/>
      <c r="N519" s="2"/>
      <c r="O519" s="2"/>
      <c r="P519" s="2"/>
      <c r="Q519" s="2"/>
      <c r="R519" s="3"/>
      <c r="S519" s="3"/>
      <c r="T519" s="2"/>
      <c r="U519" s="2"/>
      <c r="V519" s="4"/>
      <c r="W519" s="4"/>
    </row>
    <row r="520" spans="1:23" s="5" customFormat="1" ht="15" customHeight="1">
      <c r="A520" s="375"/>
      <c r="B520" s="417" t="s">
        <v>970</v>
      </c>
      <c r="C520" s="101">
        <v>-18000</v>
      </c>
      <c r="D520" s="55">
        <f t="shared" si="24"/>
        <v>49038961</v>
      </c>
      <c r="E520" s="36" t="s">
        <v>801</v>
      </c>
      <c r="F520" s="67"/>
      <c r="G520" s="64"/>
      <c r="H520" s="64"/>
      <c r="I520" s="64"/>
      <c r="J520" s="64"/>
      <c r="K520" s="64">
        <f t="shared" si="23"/>
        <v>-18000</v>
      </c>
      <c r="L520" s="2"/>
      <c r="M520" s="2"/>
      <c r="N520" s="2"/>
      <c r="O520" s="2"/>
      <c r="P520" s="2"/>
      <c r="Q520" s="2"/>
      <c r="R520" s="3"/>
      <c r="S520" s="3"/>
      <c r="T520" s="2"/>
      <c r="U520" s="2"/>
      <c r="V520" s="4"/>
      <c r="W520" s="4"/>
    </row>
    <row r="521" spans="1:23" s="5" customFormat="1" ht="15" customHeight="1">
      <c r="A521" s="374">
        <v>45411</v>
      </c>
      <c r="B521" s="78" t="s">
        <v>800</v>
      </c>
      <c r="C521" s="101">
        <v>-11000</v>
      </c>
      <c r="D521" s="55">
        <f t="shared" si="24"/>
        <v>49027961</v>
      </c>
      <c r="E521" s="36" t="s">
        <v>801</v>
      </c>
      <c r="F521" s="67"/>
      <c r="G521" s="64"/>
      <c r="H521" s="64"/>
      <c r="I521" s="64"/>
      <c r="J521" s="64"/>
      <c r="K521" s="64">
        <f t="shared" si="23"/>
        <v>-11000</v>
      </c>
      <c r="L521" s="2"/>
      <c r="M521" s="2"/>
      <c r="N521" s="2"/>
      <c r="O521" s="2"/>
      <c r="P521" s="2"/>
      <c r="Q521" s="2"/>
      <c r="R521" s="3"/>
      <c r="S521" s="3"/>
      <c r="T521" s="2"/>
      <c r="U521" s="2"/>
      <c r="V521" s="4"/>
      <c r="W521" s="4"/>
    </row>
    <row r="522" spans="1:23" s="5" customFormat="1" ht="15" customHeight="1">
      <c r="B522" s="78" t="s">
        <v>1212</v>
      </c>
      <c r="C522" s="101">
        <v>-65000</v>
      </c>
      <c r="D522" s="55">
        <f t="shared" si="24"/>
        <v>48962961</v>
      </c>
      <c r="E522" s="36" t="s">
        <v>801</v>
      </c>
      <c r="F522" s="67"/>
      <c r="G522" s="64"/>
      <c r="H522" s="64"/>
      <c r="I522" s="64"/>
      <c r="J522" s="64"/>
      <c r="K522" s="64">
        <f t="shared" si="23"/>
        <v>-65000</v>
      </c>
      <c r="L522" s="2"/>
      <c r="M522" s="2"/>
      <c r="N522" s="2"/>
      <c r="O522" s="2"/>
      <c r="P522" s="2"/>
      <c r="Q522" s="2"/>
      <c r="R522" s="3"/>
      <c r="S522" s="3"/>
      <c r="T522" s="2"/>
      <c r="U522" s="2"/>
      <c r="V522" s="4"/>
      <c r="W522" s="4"/>
    </row>
    <row r="523" spans="1:23" s="5" customFormat="1" ht="15" customHeight="1">
      <c r="A523" s="374"/>
      <c r="B523" s="78" t="s">
        <v>1213</v>
      </c>
      <c r="C523" s="101">
        <v>3200000</v>
      </c>
      <c r="D523" s="55">
        <f t="shared" si="24"/>
        <v>52162961</v>
      </c>
      <c r="E523" s="36" t="s">
        <v>61</v>
      </c>
      <c r="F523" s="67"/>
      <c r="G523" s="64"/>
      <c r="H523" s="64"/>
      <c r="I523" s="64">
        <f>C523</f>
        <v>3200000</v>
      </c>
      <c r="J523" s="64"/>
      <c r="K523" s="64"/>
      <c r="L523" s="2"/>
      <c r="M523" s="2"/>
      <c r="N523" s="2"/>
      <c r="O523" s="2"/>
      <c r="P523" s="2"/>
      <c r="Q523" s="2"/>
      <c r="R523" s="3"/>
      <c r="S523" s="3"/>
      <c r="T523" s="2"/>
      <c r="U523" s="2"/>
      <c r="V523" s="4"/>
      <c r="W523" s="4"/>
    </row>
    <row r="524" spans="1:23" s="5" customFormat="1" ht="15" customHeight="1">
      <c r="A524" s="375"/>
      <c r="B524" s="78" t="s">
        <v>1214</v>
      </c>
      <c r="C524" s="101">
        <v>-1970500</v>
      </c>
      <c r="D524" s="55">
        <f t="shared" si="24"/>
        <v>50192461</v>
      </c>
      <c r="E524" s="36" t="s">
        <v>801</v>
      </c>
      <c r="F524" s="67"/>
      <c r="G524" s="64"/>
      <c r="H524" s="64"/>
      <c r="I524" s="64"/>
      <c r="J524" s="64"/>
      <c r="K524" s="64">
        <f t="shared" si="23"/>
        <v>-1970500</v>
      </c>
      <c r="L524" s="2"/>
      <c r="M524" s="2"/>
      <c r="N524" s="2"/>
      <c r="O524" s="2"/>
      <c r="P524" s="2"/>
      <c r="Q524" s="2"/>
      <c r="R524" s="3"/>
      <c r="S524" s="3"/>
      <c r="T524" s="2"/>
      <c r="U524" s="2"/>
      <c r="V524" s="4"/>
      <c r="W524" s="4"/>
    </row>
    <row r="525" spans="1:23" s="5" customFormat="1" ht="15" customHeight="1">
      <c r="A525" s="375"/>
      <c r="B525" s="78" t="s">
        <v>957</v>
      </c>
      <c r="C525" s="101">
        <v>-4953500</v>
      </c>
      <c r="D525" s="55">
        <f t="shared" si="24"/>
        <v>45238961</v>
      </c>
      <c r="E525" s="36" t="s">
        <v>801</v>
      </c>
      <c r="F525" s="67"/>
      <c r="G525" s="64"/>
      <c r="H525" s="64"/>
      <c r="I525" s="64"/>
      <c r="J525" s="64"/>
      <c r="K525" s="64">
        <f t="shared" si="23"/>
        <v>-4953500</v>
      </c>
      <c r="L525" s="2"/>
      <c r="M525" s="2"/>
      <c r="N525" s="2"/>
      <c r="O525" s="2"/>
      <c r="P525" s="2"/>
      <c r="Q525" s="2"/>
      <c r="R525" s="3"/>
      <c r="S525" s="3"/>
      <c r="T525" s="2"/>
      <c r="U525" s="2"/>
      <c r="V525" s="4"/>
      <c r="W525" s="4"/>
    </row>
    <row r="526" spans="1:23" s="5" customFormat="1" ht="15" customHeight="1">
      <c r="B526" s="78" t="s">
        <v>1215</v>
      </c>
      <c r="C526" s="101">
        <v>-46000</v>
      </c>
      <c r="D526" s="55">
        <f t="shared" si="24"/>
        <v>45192961</v>
      </c>
      <c r="E526" s="36" t="s">
        <v>801</v>
      </c>
      <c r="F526" s="67"/>
      <c r="G526" s="64"/>
      <c r="H526" s="64"/>
      <c r="I526" s="64"/>
      <c r="J526" s="64"/>
      <c r="K526" s="64">
        <f t="shared" si="23"/>
        <v>-46000</v>
      </c>
      <c r="L526" s="2"/>
      <c r="M526" s="2"/>
      <c r="N526" s="2"/>
      <c r="O526" s="2"/>
      <c r="P526" s="2"/>
      <c r="Q526" s="2"/>
      <c r="R526" s="3"/>
      <c r="S526" s="3"/>
      <c r="T526" s="2"/>
      <c r="U526" s="2"/>
      <c r="V526" s="4"/>
      <c r="W526" s="4"/>
    </row>
    <row r="527" spans="1:23" s="5" customFormat="1" ht="15" customHeight="1">
      <c r="A527" s="374"/>
      <c r="B527" s="78" t="s">
        <v>1216</v>
      </c>
      <c r="C527" s="101">
        <v>1000000</v>
      </c>
      <c r="D527" s="55">
        <f t="shared" si="24"/>
        <v>46192961</v>
      </c>
      <c r="E527" s="36" t="s">
        <v>61</v>
      </c>
      <c r="F527" s="67"/>
      <c r="G527" s="64"/>
      <c r="H527" s="64"/>
      <c r="I527" s="64">
        <f>C527</f>
        <v>1000000</v>
      </c>
      <c r="J527" s="64"/>
      <c r="K527" s="64"/>
      <c r="L527" s="2"/>
      <c r="M527" s="2"/>
      <c r="N527" s="2"/>
      <c r="O527" s="2"/>
      <c r="P527" s="2"/>
      <c r="Q527" s="2"/>
      <c r="R527" s="3"/>
      <c r="S527" s="3"/>
      <c r="T527" s="2"/>
      <c r="U527" s="2"/>
      <c r="V527" s="4"/>
      <c r="W527" s="4"/>
    </row>
    <row r="528" spans="1:23" s="5" customFormat="1" ht="15" customHeight="1">
      <c r="A528" s="374"/>
      <c r="B528" s="78" t="s">
        <v>1036</v>
      </c>
      <c r="C528" s="64">
        <v>-214000</v>
      </c>
      <c r="D528" s="55">
        <f t="shared" si="24"/>
        <v>45978961</v>
      </c>
      <c r="E528" s="36" t="s">
        <v>801</v>
      </c>
      <c r="F528" s="67"/>
      <c r="G528" s="64"/>
      <c r="H528" s="64"/>
      <c r="I528" s="64"/>
      <c r="J528" s="64"/>
      <c r="K528" s="64">
        <f t="shared" si="23"/>
        <v>-214000</v>
      </c>
      <c r="L528" s="2"/>
      <c r="M528" s="2"/>
      <c r="N528" s="2"/>
      <c r="O528" s="2"/>
      <c r="P528" s="2"/>
      <c r="Q528" s="2"/>
      <c r="R528" s="3"/>
      <c r="S528" s="3"/>
      <c r="T528" s="2"/>
      <c r="U528" s="2"/>
      <c r="V528" s="4"/>
      <c r="W528" s="4"/>
    </row>
    <row r="529" spans="1:23" s="5" customFormat="1" ht="15" customHeight="1">
      <c r="A529" s="6"/>
      <c r="B529" s="78" t="s">
        <v>1217</v>
      </c>
      <c r="C529" s="64">
        <v>-70000</v>
      </c>
      <c r="D529" s="55">
        <f t="shared" si="24"/>
        <v>45908961</v>
      </c>
      <c r="E529" s="36" t="s">
        <v>801</v>
      </c>
      <c r="F529" s="67"/>
      <c r="G529" s="64"/>
      <c r="H529" s="64"/>
      <c r="I529" s="64"/>
      <c r="J529" s="64"/>
      <c r="K529" s="64">
        <f t="shared" si="23"/>
        <v>-70000</v>
      </c>
      <c r="L529" s="2"/>
      <c r="M529" s="2"/>
      <c r="N529" s="2"/>
      <c r="O529" s="2"/>
      <c r="P529" s="2"/>
      <c r="Q529" s="2"/>
      <c r="R529" s="3"/>
      <c r="S529" s="3"/>
      <c r="T529" s="2"/>
      <c r="U529" s="2"/>
      <c r="V529" s="4"/>
      <c r="W529" s="4"/>
    </row>
    <row r="530" spans="1:23" s="5" customFormat="1" ht="15" customHeight="1">
      <c r="A530" s="163"/>
      <c r="B530" s="78" t="s">
        <v>1218</v>
      </c>
      <c r="C530" s="64">
        <v>-630000</v>
      </c>
      <c r="D530" s="55">
        <f t="shared" si="24"/>
        <v>45278961</v>
      </c>
      <c r="E530" s="36" t="s">
        <v>801</v>
      </c>
      <c r="F530" s="67"/>
      <c r="G530" s="64"/>
      <c r="H530" s="64"/>
      <c r="I530" s="64"/>
      <c r="J530" s="64"/>
      <c r="K530" s="64">
        <f t="shared" si="23"/>
        <v>-630000</v>
      </c>
      <c r="L530" s="2"/>
      <c r="M530" s="2"/>
      <c r="N530" s="2"/>
      <c r="O530" s="2"/>
      <c r="P530" s="2"/>
      <c r="Q530" s="2"/>
      <c r="R530" s="3"/>
      <c r="S530" s="3"/>
      <c r="T530" s="2"/>
      <c r="U530" s="2"/>
      <c r="V530" s="4"/>
      <c r="W530" s="4"/>
    </row>
    <row r="531" spans="1:23" s="5" customFormat="1" ht="15" customHeight="1">
      <c r="A531" s="374"/>
      <c r="B531" s="78" t="s">
        <v>1219</v>
      </c>
      <c r="C531" s="64">
        <v>-75000</v>
      </c>
      <c r="D531" s="55">
        <f t="shared" si="24"/>
        <v>45203961</v>
      </c>
      <c r="E531" s="36" t="s">
        <v>801</v>
      </c>
      <c r="F531" s="67"/>
      <c r="G531" s="64"/>
      <c r="H531" s="64"/>
      <c r="I531" s="64"/>
      <c r="J531" s="64"/>
      <c r="K531" s="64">
        <f t="shared" si="23"/>
        <v>-75000</v>
      </c>
      <c r="L531" s="2"/>
      <c r="M531" s="2"/>
      <c r="N531" s="2"/>
      <c r="O531" s="2"/>
      <c r="P531" s="2"/>
      <c r="Q531" s="2"/>
      <c r="R531" s="3"/>
      <c r="S531" s="3"/>
      <c r="T531" s="2"/>
      <c r="U531" s="2"/>
      <c r="V531" s="4"/>
      <c r="W531" s="4"/>
    </row>
    <row r="532" spans="1:23" s="5" customFormat="1" ht="15" customHeight="1">
      <c r="B532" s="78" t="s">
        <v>1220</v>
      </c>
      <c r="C532" s="64">
        <v>21075000</v>
      </c>
      <c r="D532" s="55">
        <f t="shared" si="24"/>
        <v>66278961</v>
      </c>
      <c r="E532" s="36" t="s">
        <v>857</v>
      </c>
      <c r="F532" s="67">
        <f>C532</f>
        <v>21075000</v>
      </c>
      <c r="G532" s="64"/>
      <c r="H532" s="64"/>
      <c r="I532" s="64"/>
      <c r="J532" s="64"/>
      <c r="K532" s="64"/>
      <c r="L532" s="2"/>
      <c r="M532" s="2"/>
      <c r="N532" s="2"/>
      <c r="O532" s="2"/>
      <c r="P532" s="2"/>
      <c r="Q532" s="2"/>
      <c r="R532" s="3"/>
      <c r="S532" s="3"/>
      <c r="T532" s="2"/>
      <c r="U532" s="2"/>
      <c r="V532" s="4"/>
      <c r="W532" s="4"/>
    </row>
    <row r="533" spans="1:23" s="5" customFormat="1" ht="15" customHeight="1">
      <c r="A533" s="6"/>
      <c r="B533" s="417" t="s">
        <v>1221</v>
      </c>
      <c r="C533" s="64"/>
      <c r="D533" s="55">
        <f t="shared" si="24"/>
        <v>66278961</v>
      </c>
      <c r="E533" s="36" t="s">
        <v>61</v>
      </c>
      <c r="F533" s="67"/>
      <c r="G533" s="64"/>
      <c r="H533" s="64"/>
      <c r="I533" s="64">
        <f>C533</f>
        <v>0</v>
      </c>
      <c r="J533" s="64"/>
      <c r="K533" s="64">
        <f t="shared" si="23"/>
        <v>0</v>
      </c>
      <c r="L533" s="2"/>
      <c r="M533" s="2"/>
      <c r="N533" s="2"/>
      <c r="O533" s="2"/>
      <c r="P533" s="2"/>
      <c r="Q533" s="2"/>
      <c r="R533" s="3"/>
      <c r="S533" s="3"/>
      <c r="T533" s="2"/>
      <c r="U533" s="2"/>
      <c r="V533" s="4"/>
      <c r="W533" s="4"/>
    </row>
    <row r="534" spans="1:23" s="5" customFormat="1" ht="15" customHeight="1">
      <c r="A534" s="93"/>
      <c r="B534" s="420" t="s">
        <v>1222</v>
      </c>
      <c r="C534" s="64">
        <v>-65000</v>
      </c>
      <c r="D534" s="55">
        <f t="shared" si="24"/>
        <v>66213961</v>
      </c>
      <c r="E534" s="36" t="s">
        <v>801</v>
      </c>
      <c r="F534" s="67"/>
      <c r="G534" s="64"/>
      <c r="H534" s="64"/>
      <c r="I534" s="64"/>
      <c r="J534" s="64"/>
      <c r="K534" s="64">
        <f t="shared" si="23"/>
        <v>-65000</v>
      </c>
      <c r="L534" s="2"/>
      <c r="M534" s="2"/>
      <c r="N534" s="2"/>
      <c r="O534" s="2"/>
      <c r="P534" s="2"/>
      <c r="Q534" s="2"/>
      <c r="R534" s="3"/>
      <c r="S534" s="3"/>
      <c r="T534" s="2"/>
      <c r="U534" s="2"/>
      <c r="V534" s="4"/>
      <c r="W534" s="4"/>
    </row>
    <row r="535" spans="1:23" s="5" customFormat="1" ht="15" customHeight="1">
      <c r="A535" s="374">
        <v>45412</v>
      </c>
      <c r="B535" s="78" t="s">
        <v>800</v>
      </c>
      <c r="C535" s="64">
        <v>-11000</v>
      </c>
      <c r="D535" s="55">
        <f t="shared" si="24"/>
        <v>66202961</v>
      </c>
      <c r="E535" s="36" t="s">
        <v>801</v>
      </c>
      <c r="F535" s="67"/>
      <c r="G535" s="64"/>
      <c r="H535" s="64"/>
      <c r="I535" s="64"/>
      <c r="J535" s="64"/>
      <c r="K535" s="64">
        <f t="shared" si="23"/>
        <v>-11000</v>
      </c>
      <c r="L535" s="2">
        <f t="shared" ref="L535:L552" si="25">C535-F535-G535-H535-I535-J535-K535</f>
        <v>0</v>
      </c>
      <c r="M535" s="2"/>
      <c r="N535" s="2"/>
      <c r="O535" s="2"/>
      <c r="P535" s="2"/>
      <c r="Q535" s="2"/>
      <c r="R535" s="3"/>
      <c r="S535" s="3"/>
      <c r="T535" s="2"/>
      <c r="U535" s="2"/>
      <c r="V535" s="4"/>
      <c r="W535" s="4"/>
    </row>
    <row r="536" spans="1:23" s="5" customFormat="1" ht="15" customHeight="1">
      <c r="B536" s="78" t="s">
        <v>1479</v>
      </c>
      <c r="C536" s="64">
        <v>-160000</v>
      </c>
      <c r="D536" s="55">
        <f t="shared" si="24"/>
        <v>66042961</v>
      </c>
      <c r="E536" s="36" t="s">
        <v>801</v>
      </c>
      <c r="F536" s="67"/>
      <c r="G536" s="64"/>
      <c r="H536" s="64"/>
      <c r="I536" s="64"/>
      <c r="J536" s="64"/>
      <c r="K536" s="64">
        <f t="shared" si="23"/>
        <v>-160000</v>
      </c>
      <c r="L536" s="2">
        <f t="shared" si="25"/>
        <v>0</v>
      </c>
      <c r="M536" s="2"/>
      <c r="N536" s="2"/>
      <c r="O536" s="2"/>
      <c r="P536" s="2"/>
      <c r="Q536" s="2"/>
      <c r="R536" s="3"/>
      <c r="S536" s="3"/>
      <c r="T536" s="2"/>
      <c r="U536" s="2"/>
      <c r="V536" s="4"/>
      <c r="W536" s="4"/>
    </row>
    <row r="537" spans="1:23" s="5" customFormat="1" ht="15" customHeight="1">
      <c r="A537" s="96"/>
      <c r="B537" s="78" t="s">
        <v>1480</v>
      </c>
      <c r="C537" s="64">
        <v>-65000</v>
      </c>
      <c r="D537" s="55">
        <f t="shared" si="24"/>
        <v>65977961</v>
      </c>
      <c r="E537" s="36" t="s">
        <v>801</v>
      </c>
      <c r="F537" s="67"/>
      <c r="G537" s="64"/>
      <c r="H537" s="64"/>
      <c r="I537" s="64"/>
      <c r="J537" s="64"/>
      <c r="K537" s="64">
        <f t="shared" si="23"/>
        <v>-65000</v>
      </c>
      <c r="L537" s="2">
        <f t="shared" si="25"/>
        <v>0</v>
      </c>
      <c r="M537" s="2"/>
      <c r="N537" s="2"/>
      <c r="O537" s="2"/>
      <c r="P537" s="2"/>
      <c r="Q537" s="2"/>
      <c r="R537" s="3"/>
      <c r="S537" s="3"/>
      <c r="T537" s="2"/>
      <c r="U537" s="2"/>
      <c r="V537" s="4"/>
      <c r="W537" s="4"/>
    </row>
    <row r="538" spans="1:23" s="5" customFormat="1" ht="15" customHeight="1">
      <c r="A538" s="375"/>
      <c r="B538" s="78" t="s">
        <v>1481</v>
      </c>
      <c r="C538" s="64">
        <v>1800000</v>
      </c>
      <c r="D538" s="55">
        <f t="shared" si="24"/>
        <v>67777961</v>
      </c>
      <c r="E538" s="36" t="s">
        <v>61</v>
      </c>
      <c r="F538" s="67"/>
      <c r="G538" s="64"/>
      <c r="H538" s="64"/>
      <c r="I538" s="64">
        <f>C538</f>
        <v>1800000</v>
      </c>
      <c r="J538" s="64"/>
      <c r="K538" s="64"/>
      <c r="L538" s="2">
        <f t="shared" si="25"/>
        <v>0</v>
      </c>
      <c r="M538" s="2"/>
      <c r="N538" s="2"/>
      <c r="O538" s="2"/>
      <c r="P538" s="2"/>
      <c r="Q538" s="2"/>
      <c r="R538" s="3"/>
      <c r="S538" s="3"/>
      <c r="T538" s="2"/>
      <c r="U538" s="2"/>
      <c r="V538" s="4"/>
      <c r="W538" s="4"/>
    </row>
    <row r="539" spans="1:23" s="5" customFormat="1" ht="15" customHeight="1">
      <c r="A539" s="93"/>
      <c r="B539" s="78" t="s">
        <v>1482</v>
      </c>
      <c r="C539" s="64">
        <v>-960000</v>
      </c>
      <c r="D539" s="55">
        <f t="shared" si="24"/>
        <v>66817961</v>
      </c>
      <c r="E539" s="36" t="s">
        <v>801</v>
      </c>
      <c r="F539" s="67"/>
      <c r="G539" s="64"/>
      <c r="H539" s="64"/>
      <c r="I539" s="64"/>
      <c r="J539" s="64"/>
      <c r="K539" s="64">
        <f t="shared" ref="K539:K551" si="26">C539</f>
        <v>-960000</v>
      </c>
      <c r="L539" s="2">
        <f t="shared" si="25"/>
        <v>0</v>
      </c>
      <c r="M539" s="2"/>
      <c r="N539" s="2"/>
      <c r="O539" s="2"/>
      <c r="P539" s="2"/>
      <c r="Q539" s="2"/>
      <c r="R539" s="3"/>
      <c r="S539" s="3"/>
      <c r="T539" s="2"/>
      <c r="U539" s="2"/>
      <c r="V539" s="4"/>
      <c r="W539" s="4"/>
    </row>
    <row r="540" spans="1:23" s="5" customFormat="1" ht="15" customHeight="1">
      <c r="A540" s="93"/>
      <c r="B540" s="78" t="s">
        <v>957</v>
      </c>
      <c r="C540" s="64">
        <v>-119000</v>
      </c>
      <c r="D540" s="55">
        <f t="shared" si="24"/>
        <v>66698961</v>
      </c>
      <c r="E540" s="36" t="s">
        <v>801</v>
      </c>
      <c r="F540" s="67"/>
      <c r="G540" s="64"/>
      <c r="H540" s="64"/>
      <c r="I540" s="64"/>
      <c r="J540" s="64"/>
      <c r="K540" s="64">
        <f t="shared" si="26"/>
        <v>-119000</v>
      </c>
      <c r="L540" s="2">
        <f t="shared" si="25"/>
        <v>0</v>
      </c>
      <c r="M540" s="2"/>
      <c r="N540" s="2"/>
      <c r="O540" s="2"/>
      <c r="P540" s="2"/>
      <c r="Q540" s="2"/>
      <c r="R540" s="3"/>
      <c r="S540" s="3"/>
      <c r="T540" s="2"/>
      <c r="U540" s="2"/>
      <c r="V540" s="4"/>
      <c r="W540" s="4"/>
    </row>
    <row r="541" spans="1:23" s="5" customFormat="1" ht="15" customHeight="1">
      <c r="A541" s="375"/>
      <c r="B541" s="78" t="s">
        <v>885</v>
      </c>
      <c r="C541" s="64">
        <v>-695000</v>
      </c>
      <c r="D541" s="55">
        <f t="shared" si="24"/>
        <v>66003961</v>
      </c>
      <c r="E541" s="36" t="s">
        <v>801</v>
      </c>
      <c r="F541" s="67"/>
      <c r="G541" s="64"/>
      <c r="H541" s="64"/>
      <c r="I541" s="64"/>
      <c r="J541" s="64"/>
      <c r="K541" s="64">
        <f t="shared" si="26"/>
        <v>-695000</v>
      </c>
      <c r="L541" s="2">
        <f t="shared" si="25"/>
        <v>0</v>
      </c>
      <c r="M541" s="2"/>
      <c r="N541" s="2"/>
      <c r="O541" s="2"/>
      <c r="P541" s="2"/>
      <c r="Q541" s="2"/>
      <c r="R541" s="3"/>
      <c r="S541" s="3"/>
      <c r="T541" s="2"/>
      <c r="U541" s="2"/>
      <c r="V541" s="4"/>
      <c r="W541" s="4"/>
    </row>
    <row r="542" spans="1:23" s="5" customFormat="1" ht="15" customHeight="1">
      <c r="A542" s="93"/>
      <c r="B542" s="78" t="s">
        <v>1483</v>
      </c>
      <c r="C542" s="64">
        <v>-30000000</v>
      </c>
      <c r="D542" s="55">
        <f t="shared" si="24"/>
        <v>36003961</v>
      </c>
      <c r="E542" s="36" t="s">
        <v>846</v>
      </c>
      <c r="F542" s="67"/>
      <c r="G542" s="64"/>
      <c r="H542" s="64"/>
      <c r="I542" s="64"/>
      <c r="J542" s="64">
        <f>C542</f>
        <v>-30000000</v>
      </c>
      <c r="K542" s="64"/>
      <c r="L542" s="2">
        <f t="shared" si="25"/>
        <v>0</v>
      </c>
      <c r="M542" s="2"/>
      <c r="N542" s="2"/>
      <c r="O542" s="2"/>
      <c r="P542" s="2"/>
      <c r="Q542" s="2"/>
      <c r="R542" s="3"/>
      <c r="S542" s="3"/>
      <c r="T542" s="2"/>
      <c r="U542" s="2"/>
      <c r="V542" s="4"/>
      <c r="W542" s="4"/>
    </row>
    <row r="543" spans="1:23" s="5" customFormat="1" ht="15" customHeight="1">
      <c r="A543" s="375"/>
      <c r="B543" s="78" t="s">
        <v>1484</v>
      </c>
      <c r="C543" s="64">
        <v>-77700</v>
      </c>
      <c r="D543" s="55">
        <f t="shared" si="24"/>
        <v>35926261</v>
      </c>
      <c r="E543" s="36" t="s">
        <v>801</v>
      </c>
      <c r="F543" s="67"/>
      <c r="G543" s="64"/>
      <c r="H543" s="64"/>
      <c r="I543" s="64"/>
      <c r="J543" s="64"/>
      <c r="K543" s="64">
        <f t="shared" si="26"/>
        <v>-77700</v>
      </c>
      <c r="L543" s="2">
        <f t="shared" si="25"/>
        <v>0</v>
      </c>
      <c r="M543" s="2"/>
      <c r="N543" s="2"/>
      <c r="O543" s="2"/>
      <c r="P543" s="2"/>
      <c r="Q543" s="2"/>
      <c r="R543" s="3"/>
      <c r="S543" s="3"/>
      <c r="T543" s="2"/>
      <c r="U543" s="2"/>
      <c r="V543" s="4"/>
      <c r="W543" s="4"/>
    </row>
    <row r="544" spans="1:23" s="5" customFormat="1" ht="15" customHeight="1">
      <c r="A544" s="98"/>
      <c r="B544" s="78" t="s">
        <v>1485</v>
      </c>
      <c r="C544" s="64">
        <v>200000</v>
      </c>
      <c r="D544" s="55">
        <f t="shared" si="24"/>
        <v>36126261</v>
      </c>
      <c r="E544" s="36" t="s">
        <v>59</v>
      </c>
      <c r="F544" s="67"/>
      <c r="G544" s="64">
        <f>C544</f>
        <v>200000</v>
      </c>
      <c r="H544" s="64"/>
      <c r="I544" s="64"/>
      <c r="J544" s="64"/>
      <c r="K544" s="64"/>
      <c r="L544" s="2">
        <f t="shared" si="25"/>
        <v>0</v>
      </c>
      <c r="M544" s="2"/>
      <c r="N544" s="2"/>
      <c r="O544" s="2"/>
      <c r="P544" s="2"/>
      <c r="Q544" s="2"/>
      <c r="R544" s="3"/>
      <c r="S544" s="3"/>
      <c r="T544" s="2"/>
      <c r="U544" s="2"/>
      <c r="V544" s="4"/>
      <c r="W544" s="4"/>
    </row>
    <row r="545" spans="1:23" s="5" customFormat="1" ht="15" customHeight="1">
      <c r="A545" s="93"/>
      <c r="B545" s="78" t="s">
        <v>1486</v>
      </c>
      <c r="C545" s="64">
        <v>-1500000</v>
      </c>
      <c r="D545" s="55">
        <f t="shared" si="24"/>
        <v>34626261</v>
      </c>
      <c r="E545" s="36" t="s">
        <v>801</v>
      </c>
      <c r="F545" s="67"/>
      <c r="G545" s="64"/>
      <c r="H545" s="64"/>
      <c r="I545" s="64"/>
      <c r="J545" s="64"/>
      <c r="K545" s="64">
        <f t="shared" si="26"/>
        <v>-1500000</v>
      </c>
      <c r="L545" s="2">
        <f t="shared" si="25"/>
        <v>0</v>
      </c>
      <c r="M545" s="2"/>
      <c r="N545" s="2"/>
      <c r="O545" s="2"/>
      <c r="P545" s="2"/>
      <c r="Q545" s="2"/>
      <c r="R545" s="3"/>
      <c r="S545" s="3"/>
      <c r="T545" s="2"/>
      <c r="U545" s="2"/>
      <c r="V545" s="4"/>
      <c r="W545" s="4"/>
    </row>
    <row r="546" spans="1:23" s="5" customFormat="1" ht="15" customHeight="1">
      <c r="A546" s="374"/>
      <c r="B546" s="78" t="s">
        <v>1036</v>
      </c>
      <c r="C546" s="101">
        <v>-413000</v>
      </c>
      <c r="D546" s="55">
        <f t="shared" si="24"/>
        <v>34213261</v>
      </c>
      <c r="E546" s="36" t="s">
        <v>801</v>
      </c>
      <c r="F546" s="67"/>
      <c r="G546" s="64"/>
      <c r="H546" s="64"/>
      <c r="I546" s="64"/>
      <c r="J546" s="64"/>
      <c r="K546" s="64">
        <f t="shared" si="26"/>
        <v>-413000</v>
      </c>
      <c r="L546" s="2">
        <f t="shared" si="25"/>
        <v>0</v>
      </c>
      <c r="M546" s="2"/>
      <c r="N546" s="2"/>
      <c r="O546" s="2"/>
      <c r="P546" s="2"/>
      <c r="Q546" s="2"/>
      <c r="R546" s="3"/>
      <c r="S546" s="3"/>
      <c r="T546" s="2"/>
      <c r="U546" s="2"/>
      <c r="V546" s="4"/>
      <c r="W546" s="4"/>
    </row>
    <row r="547" spans="1:23" s="5" customFormat="1" ht="15" customHeight="1">
      <c r="A547" s="93"/>
      <c r="B547" s="78" t="s">
        <v>1487</v>
      </c>
      <c r="C547" s="101">
        <v>-115000</v>
      </c>
      <c r="D547" s="55">
        <f t="shared" si="24"/>
        <v>34098261</v>
      </c>
      <c r="E547" s="36" t="s">
        <v>801</v>
      </c>
      <c r="F547" s="67"/>
      <c r="G547" s="64"/>
      <c r="H547" s="64"/>
      <c r="I547" s="64"/>
      <c r="J547" s="64"/>
      <c r="K547" s="64">
        <f t="shared" si="26"/>
        <v>-115000</v>
      </c>
      <c r="L547" s="2">
        <f t="shared" si="25"/>
        <v>0</v>
      </c>
      <c r="M547" s="2"/>
      <c r="N547" s="2"/>
      <c r="O547" s="2"/>
      <c r="P547" s="2"/>
      <c r="Q547" s="2"/>
      <c r="R547" s="3"/>
      <c r="S547" s="3"/>
      <c r="T547" s="2"/>
      <c r="U547" s="2"/>
      <c r="V547" s="4"/>
      <c r="W547" s="4"/>
    </row>
    <row r="548" spans="1:23" s="5" customFormat="1" ht="15" customHeight="1">
      <c r="A548" s="99"/>
      <c r="B548" s="78" t="s">
        <v>1488</v>
      </c>
      <c r="C548" s="101">
        <v>-376000</v>
      </c>
      <c r="D548" s="55">
        <f t="shared" si="24"/>
        <v>33722261</v>
      </c>
      <c r="E548" s="36" t="s">
        <v>801</v>
      </c>
      <c r="F548" s="67"/>
      <c r="G548" s="64"/>
      <c r="H548" s="64"/>
      <c r="I548" s="64"/>
      <c r="J548" s="64"/>
      <c r="K548" s="64">
        <f t="shared" si="26"/>
        <v>-376000</v>
      </c>
      <c r="L548" s="2">
        <f t="shared" si="25"/>
        <v>0</v>
      </c>
      <c r="M548" s="2"/>
      <c r="N548" s="2"/>
      <c r="O548" s="2"/>
      <c r="P548" s="2"/>
      <c r="Q548" s="2"/>
      <c r="R548" s="3"/>
      <c r="S548" s="3"/>
      <c r="T548" s="2"/>
      <c r="U548" s="2"/>
      <c r="V548" s="4"/>
      <c r="W548" s="4"/>
    </row>
    <row r="549" spans="1:23" s="5" customFormat="1" ht="15" customHeight="1">
      <c r="A549" s="98"/>
      <c r="B549" s="78" t="s">
        <v>1489</v>
      </c>
      <c r="C549" s="101">
        <v>200000</v>
      </c>
      <c r="D549" s="55">
        <f t="shared" si="24"/>
        <v>33922261</v>
      </c>
      <c r="E549" s="36" t="s">
        <v>59</v>
      </c>
      <c r="F549" s="67"/>
      <c r="G549" s="64">
        <f>C549</f>
        <v>200000</v>
      </c>
      <c r="H549" s="64"/>
      <c r="I549" s="64"/>
      <c r="J549" s="64"/>
      <c r="K549" s="64"/>
      <c r="L549" s="2">
        <f t="shared" si="25"/>
        <v>0</v>
      </c>
      <c r="M549" s="2"/>
      <c r="N549" s="2"/>
      <c r="O549" s="2"/>
      <c r="P549" s="2"/>
      <c r="Q549" s="2"/>
      <c r="R549" s="3"/>
      <c r="S549" s="3"/>
      <c r="T549" s="2"/>
      <c r="U549" s="2"/>
      <c r="V549" s="4"/>
      <c r="W549" s="4"/>
    </row>
    <row r="550" spans="1:23" s="5" customFormat="1" ht="15" customHeight="1">
      <c r="A550" s="93"/>
      <c r="B550" s="78" t="s">
        <v>18</v>
      </c>
      <c r="C550" s="101">
        <v>130000</v>
      </c>
      <c r="D550" s="55">
        <f t="shared" si="24"/>
        <v>34052261</v>
      </c>
      <c r="E550" s="36" t="s">
        <v>1</v>
      </c>
      <c r="F550" s="67"/>
      <c r="G550" s="64"/>
      <c r="H550" s="64">
        <f>C550</f>
        <v>130000</v>
      </c>
      <c r="I550" s="64"/>
      <c r="J550" s="64"/>
      <c r="K550" s="64"/>
      <c r="L550" s="2">
        <f t="shared" si="25"/>
        <v>0</v>
      </c>
      <c r="M550" s="2"/>
      <c r="N550" s="2"/>
      <c r="O550" s="2"/>
      <c r="P550" s="2"/>
      <c r="Q550" s="2"/>
      <c r="R550" s="3"/>
      <c r="S550" s="3"/>
      <c r="T550" s="2"/>
      <c r="U550" s="2"/>
      <c r="V550" s="4"/>
      <c r="W550" s="4"/>
    </row>
    <row r="551" spans="1:23" s="5" customFormat="1" ht="15" customHeight="1">
      <c r="A551" s="375"/>
      <c r="B551" s="78" t="s">
        <v>1490</v>
      </c>
      <c r="C551" s="101"/>
      <c r="D551" s="55">
        <f t="shared" si="24"/>
        <v>34052261</v>
      </c>
      <c r="E551" s="36" t="s">
        <v>59</v>
      </c>
      <c r="F551" s="67"/>
      <c r="G551" s="64"/>
      <c r="H551" s="64"/>
      <c r="I551" s="64"/>
      <c r="J551" s="64"/>
      <c r="K551" s="64">
        <f t="shared" si="26"/>
        <v>0</v>
      </c>
      <c r="L551" s="2">
        <f t="shared" si="25"/>
        <v>0</v>
      </c>
      <c r="M551" s="2"/>
      <c r="N551" s="2"/>
      <c r="O551" s="2"/>
      <c r="P551" s="2"/>
      <c r="Q551" s="2"/>
      <c r="R551" s="3"/>
      <c r="S551" s="3"/>
      <c r="T551" s="2"/>
      <c r="U551" s="2"/>
      <c r="V551" s="4"/>
      <c r="W551" s="4"/>
    </row>
    <row r="552" spans="1:23" s="5" customFormat="1" ht="15" customHeight="1">
      <c r="B552" s="458" t="s">
        <v>1491</v>
      </c>
      <c r="C552" s="64">
        <v>30000</v>
      </c>
      <c r="D552" s="55">
        <f t="shared" si="24"/>
        <v>34082261</v>
      </c>
      <c r="E552" s="36" t="s">
        <v>1</v>
      </c>
      <c r="F552" s="67"/>
      <c r="G552" s="64"/>
      <c r="H552" s="64">
        <f>C552</f>
        <v>30000</v>
      </c>
      <c r="I552" s="64"/>
      <c r="J552" s="64"/>
      <c r="K552" s="64"/>
      <c r="L552" s="2">
        <f t="shared" si="25"/>
        <v>0</v>
      </c>
      <c r="M552" s="2"/>
      <c r="N552" s="2"/>
      <c r="O552" s="2"/>
      <c r="P552" s="2"/>
      <c r="Q552" s="2"/>
      <c r="R552" s="3"/>
      <c r="S552" s="3"/>
      <c r="T552" s="2"/>
      <c r="U552" s="2"/>
      <c r="V552" s="4"/>
      <c r="W552" s="4"/>
    </row>
    <row r="553" spans="1:23" s="21" customFormat="1">
      <c r="A553" s="27"/>
      <c r="B553" s="27"/>
      <c r="C553" s="6"/>
      <c r="D553" s="55"/>
      <c r="E553" s="27"/>
      <c r="F553" s="83">
        <f t="shared" ref="F553:K553" si="27">SUM(F2:F552)</f>
        <v>136836000</v>
      </c>
      <c r="G553" s="83">
        <f t="shared" si="27"/>
        <v>20723000</v>
      </c>
      <c r="H553" s="83">
        <f t="shared" si="27"/>
        <v>9554000</v>
      </c>
      <c r="I553" s="83">
        <f t="shared" si="27"/>
        <v>71590000</v>
      </c>
      <c r="J553" s="83">
        <f t="shared" si="27"/>
        <v>-52000000</v>
      </c>
      <c r="K553" s="83">
        <f t="shared" si="27"/>
        <v>-173063497</v>
      </c>
      <c r="L553" s="119">
        <f>SUM(F553:K553)+D1</f>
        <v>34082261</v>
      </c>
      <c r="N553" s="119">
        <f>L553-C554</f>
        <v>0</v>
      </c>
    </row>
    <row r="554" spans="1:23">
      <c r="C554" s="66">
        <f>SUM(C2:C552)+D1</f>
        <v>34082261</v>
      </c>
      <c r="D554" s="55"/>
    </row>
    <row r="555" spans="1:23">
      <c r="D555" s="416"/>
    </row>
    <row r="556" spans="1:23">
      <c r="A556" s="487" t="s">
        <v>611</v>
      </c>
      <c r="B556" s="489"/>
      <c r="C556" s="489"/>
      <c r="D556" s="489"/>
      <c r="E556" s="489"/>
      <c r="F556" s="489"/>
      <c r="G556" s="488"/>
      <c r="H556" s="55"/>
    </row>
    <row r="557" spans="1:23" s="34" customFormat="1">
      <c r="A557" s="94" t="s">
        <v>38</v>
      </c>
      <c r="B557" s="94" t="s">
        <v>5</v>
      </c>
      <c r="C557" s="156" t="s">
        <v>50</v>
      </c>
      <c r="D557" s="93" t="s">
        <v>11</v>
      </c>
      <c r="E557" s="93" t="s">
        <v>190</v>
      </c>
      <c r="F557" s="144" t="s">
        <v>118</v>
      </c>
      <c r="G557" s="155" t="s">
        <v>244</v>
      </c>
      <c r="H557" s="156" t="s">
        <v>520</v>
      </c>
      <c r="I557" s="98"/>
      <c r="J557" s="98"/>
      <c r="K557" s="98"/>
    </row>
    <row r="558" spans="1:23">
      <c r="A558" s="487" t="s">
        <v>1223</v>
      </c>
      <c r="B558" s="488"/>
      <c r="D558" s="55"/>
      <c r="E558" s="55"/>
      <c r="F558" s="62"/>
      <c r="G558" s="123"/>
      <c r="H558" s="55"/>
    </row>
    <row r="559" spans="1:23">
      <c r="A559" s="375">
        <v>45386</v>
      </c>
      <c r="B559" s="78" t="s">
        <v>845</v>
      </c>
      <c r="C559" s="101">
        <v>10000000</v>
      </c>
      <c r="D559" s="55"/>
      <c r="E559" s="55">
        <v>-10000000</v>
      </c>
      <c r="F559" s="62"/>
      <c r="G559" s="55"/>
      <c r="H559" s="55"/>
    </row>
    <row r="560" spans="1:23">
      <c r="A560" s="374">
        <v>45399</v>
      </c>
      <c r="B560" s="78" t="s">
        <v>1080</v>
      </c>
      <c r="C560" s="101">
        <v>38000000</v>
      </c>
      <c r="D560" s="55"/>
      <c r="E560" s="55">
        <v>-38000000</v>
      </c>
      <c r="F560" s="62"/>
      <c r="G560" s="55"/>
      <c r="H560" s="55"/>
    </row>
    <row r="561" spans="1:11">
      <c r="A561" s="374">
        <v>45405</v>
      </c>
      <c r="B561" s="78" t="s">
        <v>1156</v>
      </c>
      <c r="C561" s="101">
        <v>-70000000</v>
      </c>
      <c r="D561" s="55"/>
      <c r="E561" s="55">
        <v>70000000</v>
      </c>
      <c r="F561" s="62"/>
      <c r="G561" s="55"/>
      <c r="H561" s="55"/>
    </row>
    <row r="562" spans="1:11">
      <c r="A562" s="374">
        <v>45412</v>
      </c>
      <c r="B562" s="78" t="s">
        <v>1483</v>
      </c>
      <c r="C562" s="64">
        <v>-30000000</v>
      </c>
      <c r="D562" s="55"/>
      <c r="E562" s="55">
        <v>30000000</v>
      </c>
      <c r="F562" s="62"/>
      <c r="G562" s="55"/>
      <c r="H562" s="55"/>
    </row>
    <row r="563" spans="1:11">
      <c r="A563" s="374"/>
      <c r="B563" s="50"/>
      <c r="C563" s="101"/>
      <c r="D563" s="55"/>
      <c r="E563" s="55"/>
      <c r="F563" s="62"/>
      <c r="G563" s="55"/>
      <c r="H563" s="55"/>
    </row>
    <row r="564" spans="1:11">
      <c r="A564" s="375"/>
      <c r="B564" s="306"/>
      <c r="C564" s="101"/>
      <c r="D564" s="55"/>
      <c r="E564" s="55"/>
      <c r="F564" s="62"/>
      <c r="G564" s="55"/>
      <c r="H564" s="55"/>
    </row>
    <row r="565" spans="1:11">
      <c r="A565" s="61"/>
      <c r="B565" s="50"/>
      <c r="C565" s="101"/>
      <c r="D565" s="55"/>
      <c r="E565" s="55"/>
      <c r="F565" s="62"/>
      <c r="G565" s="55"/>
      <c r="H565" s="55"/>
    </row>
    <row r="566" spans="1:11">
      <c r="A566" s="487" t="s">
        <v>96</v>
      </c>
      <c r="B566" s="488"/>
      <c r="C566" s="55">
        <f>SUM(C559:C565)</f>
        <v>-52000000</v>
      </c>
      <c r="D566" s="55">
        <f t="shared" ref="D566:E566" si="28">SUM(D559:D565)</f>
        <v>0</v>
      </c>
      <c r="E566" s="55">
        <f t="shared" si="28"/>
        <v>52000000</v>
      </c>
      <c r="F566" s="55">
        <f>SUM(F559:F565)</f>
        <v>0</v>
      </c>
      <c r="G566" s="55">
        <f>SUM(G559:G565)</f>
        <v>0</v>
      </c>
      <c r="H566" s="55">
        <f>SUM(H559:H565)</f>
        <v>0</v>
      </c>
    </row>
    <row r="568" spans="1:11">
      <c r="B568" s="82" t="s">
        <v>134</v>
      </c>
      <c r="C568" s="92">
        <f>C566</f>
        <v>-52000000</v>
      </c>
      <c r="D568" s="63"/>
      <c r="E568" s="66"/>
      <c r="F568" s="66"/>
      <c r="J568"/>
      <c r="K568"/>
    </row>
    <row r="570" spans="1:11">
      <c r="B570" t="s">
        <v>364</v>
      </c>
      <c r="C570" s="66">
        <f>D1</f>
        <v>20442758</v>
      </c>
    </row>
    <row r="571" spans="1:11">
      <c r="B571" t="s">
        <v>365</v>
      </c>
      <c r="C571" s="66">
        <f>F553</f>
        <v>136836000</v>
      </c>
      <c r="D571" s="91"/>
    </row>
    <row r="572" spans="1:11">
      <c r="B572" t="s">
        <v>366</v>
      </c>
      <c r="C572" s="66">
        <f>G553</f>
        <v>20723000</v>
      </c>
    </row>
    <row r="573" spans="1:11">
      <c r="B573" t="s">
        <v>1496</v>
      </c>
      <c r="C573" s="66">
        <f>C559+C560</f>
        <v>48000000</v>
      </c>
    </row>
    <row r="574" spans="1:11">
      <c r="B574" t="s">
        <v>1495</v>
      </c>
      <c r="C574" s="66">
        <f>C561+C562</f>
        <v>-100000000</v>
      </c>
    </row>
    <row r="575" spans="1:11">
      <c r="B575" t="s">
        <v>124</v>
      </c>
      <c r="C575" s="66">
        <f>Kuitansi!E132</f>
        <v>36940000</v>
      </c>
    </row>
    <row r="576" spans="1:11">
      <c r="B576" t="s">
        <v>439</v>
      </c>
      <c r="C576" s="66">
        <f>Kuitansi!E136</f>
        <v>34650000</v>
      </c>
    </row>
    <row r="577" spans="2:4">
      <c r="B577" t="s">
        <v>367</v>
      </c>
      <c r="C577" s="66">
        <f>H553</f>
        <v>9554000</v>
      </c>
    </row>
    <row r="578" spans="2:4">
      <c r="B578" t="s">
        <v>3</v>
      </c>
      <c r="C578" s="66">
        <f>K553</f>
        <v>-173063497</v>
      </c>
    </row>
    <row r="579" spans="2:4">
      <c r="B579" t="s">
        <v>369</v>
      </c>
      <c r="C579" s="66">
        <f>SUM(C570:C578)</f>
        <v>34082261</v>
      </c>
    </row>
    <row r="582" spans="2:4">
      <c r="D582" s="66">
        <f>C554-C579</f>
        <v>0</v>
      </c>
    </row>
  </sheetData>
  <mergeCells count="3">
    <mergeCell ref="A566:B566"/>
    <mergeCell ref="A558:B558"/>
    <mergeCell ref="A556:G556"/>
  </mergeCells>
  <pageMargins left="0.7" right="0.7" top="0.75" bottom="0.75" header="0.3" footer="0.3"/>
  <pageSetup paperSize="9" scale="2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1"/>
  <sheetViews>
    <sheetView zoomScale="86" zoomScaleNormal="86" workbookViewId="0">
      <pane ySplit="1" topLeftCell="A104" activePane="bottomLeft" state="frozen"/>
      <selection pane="bottomLeft" activeCell="G112" sqref="G112"/>
    </sheetView>
  </sheetViews>
  <sheetFormatPr defaultRowHeight="15"/>
  <cols>
    <col min="1" max="1" width="6.42578125" customWidth="1"/>
    <col min="2" max="2" width="11.140625" customWidth="1"/>
    <col min="3" max="3" width="95" bestFit="1" customWidth="1"/>
    <col min="4" max="4" width="26" style="221" customWidth="1"/>
    <col min="5" max="5" width="17.28515625" style="125" customWidth="1"/>
    <col min="6" max="6" width="12.5703125" style="125" customWidth="1"/>
    <col min="7" max="7" width="14.7109375" style="125" customWidth="1"/>
    <col min="8" max="9" width="14.42578125" style="70" customWidth="1"/>
    <col min="10" max="10" width="14.7109375" style="125" bestFit="1" customWidth="1"/>
    <col min="11" max="12" width="15.42578125" style="125" customWidth="1"/>
    <col min="13" max="13" width="22.7109375" style="125" customWidth="1"/>
    <col min="14" max="14" width="15.42578125" customWidth="1"/>
  </cols>
  <sheetData>
    <row r="1" spans="1:14" s="34" customFormat="1">
      <c r="A1" s="203" t="s">
        <v>62</v>
      </c>
      <c r="B1" s="175" t="s">
        <v>38</v>
      </c>
      <c r="C1" s="194" t="s">
        <v>5</v>
      </c>
      <c r="D1" s="231" t="s">
        <v>6</v>
      </c>
      <c r="E1" s="414" t="s">
        <v>63</v>
      </c>
      <c r="F1" s="414" t="s">
        <v>124</v>
      </c>
      <c r="G1" s="414" t="s">
        <v>1422</v>
      </c>
      <c r="H1" s="120" t="s">
        <v>125</v>
      </c>
      <c r="I1" s="414" t="s">
        <v>1</v>
      </c>
      <c r="J1" s="195" t="s">
        <v>126</v>
      </c>
      <c r="K1" s="414" t="s">
        <v>64</v>
      </c>
      <c r="L1" s="457" t="s">
        <v>846</v>
      </c>
      <c r="M1" s="414" t="s">
        <v>65</v>
      </c>
    </row>
    <row r="2" spans="1:14" s="70" customFormat="1">
      <c r="A2" s="170" t="s">
        <v>689</v>
      </c>
      <c r="B2" s="99">
        <v>45383</v>
      </c>
      <c r="C2" s="78" t="s">
        <v>803</v>
      </c>
      <c r="D2" s="64"/>
      <c r="E2" s="89"/>
      <c r="F2" s="89"/>
      <c r="G2" s="89"/>
      <c r="H2" s="62"/>
      <c r="I2" s="89"/>
      <c r="J2" s="89"/>
      <c r="K2" s="89"/>
      <c r="L2" s="89"/>
      <c r="M2" s="152"/>
      <c r="N2" s="234"/>
    </row>
    <row r="3" spans="1:14" s="70" customFormat="1">
      <c r="A3" s="170" t="s">
        <v>690</v>
      </c>
      <c r="B3" s="99">
        <v>45383</v>
      </c>
      <c r="C3" s="78" t="s">
        <v>804</v>
      </c>
      <c r="D3" s="64">
        <v>-4562820</v>
      </c>
      <c r="E3" s="89"/>
      <c r="F3" s="89"/>
      <c r="G3" s="89"/>
      <c r="H3" s="62"/>
      <c r="I3" s="89"/>
      <c r="J3" s="89"/>
      <c r="K3" s="89">
        <f>D3</f>
        <v>-4562820</v>
      </c>
      <c r="L3" s="89"/>
      <c r="M3" s="152"/>
      <c r="N3" s="234">
        <f t="shared" ref="N3:N20" si="0">D3-E3-F3-G3-H3-I3-J3-K3</f>
        <v>0</v>
      </c>
    </row>
    <row r="4" spans="1:14" s="70" customFormat="1">
      <c r="A4" s="170" t="s">
        <v>691</v>
      </c>
      <c r="B4" s="99">
        <v>45383</v>
      </c>
      <c r="C4" s="78" t="s">
        <v>802</v>
      </c>
      <c r="D4" s="64">
        <v>-1541500</v>
      </c>
      <c r="E4" s="89"/>
      <c r="F4" s="89"/>
      <c r="G4" s="89"/>
      <c r="H4" s="62"/>
      <c r="I4" s="89"/>
      <c r="J4" s="89"/>
      <c r="K4" s="89">
        <f>D4</f>
        <v>-1541500</v>
      </c>
      <c r="L4" s="89"/>
      <c r="M4" s="152"/>
      <c r="N4" s="234">
        <f t="shared" si="0"/>
        <v>0</v>
      </c>
    </row>
    <row r="5" spans="1:14" s="70" customFormat="1">
      <c r="A5" s="170" t="s">
        <v>692</v>
      </c>
      <c r="B5" s="99">
        <v>45383</v>
      </c>
      <c r="C5" s="78" t="s">
        <v>805</v>
      </c>
      <c r="D5" s="64">
        <v>1500000</v>
      </c>
      <c r="E5" s="89"/>
      <c r="F5" s="89"/>
      <c r="G5" s="89"/>
      <c r="H5" s="62"/>
      <c r="I5" s="89"/>
      <c r="J5" s="89">
        <f>D5</f>
        <v>1500000</v>
      </c>
      <c r="K5" s="89"/>
      <c r="L5" s="89"/>
      <c r="M5" s="152"/>
      <c r="N5" s="234">
        <f t="shared" si="0"/>
        <v>0</v>
      </c>
    </row>
    <row r="6" spans="1:14" s="70" customFormat="1">
      <c r="A6" s="170" t="s">
        <v>693</v>
      </c>
      <c r="B6" s="99">
        <v>45383</v>
      </c>
      <c r="C6" s="306" t="s">
        <v>1391</v>
      </c>
      <c r="D6" s="64">
        <v>2000000</v>
      </c>
      <c r="E6" s="89"/>
      <c r="F6" s="89"/>
      <c r="G6" s="89"/>
      <c r="H6" s="433">
        <f>D6</f>
        <v>2000000</v>
      </c>
      <c r="I6" s="89"/>
      <c r="J6" s="89"/>
      <c r="K6" s="89"/>
      <c r="L6" s="89"/>
      <c r="M6" s="152"/>
      <c r="N6" s="234">
        <f t="shared" si="0"/>
        <v>0</v>
      </c>
    </row>
    <row r="7" spans="1:14" s="70" customFormat="1">
      <c r="A7" s="170" t="s">
        <v>694</v>
      </c>
      <c r="B7" s="99">
        <v>45383</v>
      </c>
      <c r="C7" s="78" t="s">
        <v>813</v>
      </c>
      <c r="D7" s="64">
        <v>-200000</v>
      </c>
      <c r="E7" s="89"/>
      <c r="F7" s="89"/>
      <c r="G7" s="89"/>
      <c r="H7" s="62"/>
      <c r="I7" s="89"/>
      <c r="J7" s="89"/>
      <c r="K7" s="89">
        <f>D7</f>
        <v>-200000</v>
      </c>
      <c r="L7" s="89"/>
      <c r="M7" s="152"/>
      <c r="N7" s="234">
        <f t="shared" si="0"/>
        <v>0</v>
      </c>
    </row>
    <row r="8" spans="1:14" s="70" customFormat="1">
      <c r="A8" s="170" t="s">
        <v>695</v>
      </c>
      <c r="B8" s="99">
        <v>45383</v>
      </c>
      <c r="C8" s="78" t="s">
        <v>814</v>
      </c>
      <c r="D8" s="64">
        <v>-65000</v>
      </c>
      <c r="E8" s="89"/>
      <c r="F8" s="89"/>
      <c r="G8" s="89"/>
      <c r="H8" s="62"/>
      <c r="I8" s="89"/>
      <c r="J8" s="89"/>
      <c r="K8" s="89">
        <f>D8</f>
        <v>-65000</v>
      </c>
      <c r="L8" s="89"/>
      <c r="M8" s="152"/>
      <c r="N8" s="234">
        <f t="shared" si="0"/>
        <v>0</v>
      </c>
    </row>
    <row r="9" spans="1:14" s="70" customFormat="1">
      <c r="A9" s="170" t="s">
        <v>696</v>
      </c>
      <c r="B9" s="99">
        <v>45384</v>
      </c>
      <c r="C9" s="306" t="s">
        <v>1392</v>
      </c>
      <c r="D9" s="436">
        <v>1950000</v>
      </c>
      <c r="E9" s="89"/>
      <c r="F9" s="89"/>
      <c r="G9" s="89"/>
      <c r="H9" s="433">
        <f>D9</f>
        <v>1950000</v>
      </c>
      <c r="I9" s="89"/>
      <c r="J9" s="89"/>
      <c r="K9" s="89"/>
      <c r="L9" s="89"/>
      <c r="M9" s="152"/>
      <c r="N9" s="234">
        <f t="shared" si="0"/>
        <v>0</v>
      </c>
    </row>
    <row r="10" spans="1:14" s="70" customFormat="1">
      <c r="A10" s="170" t="s">
        <v>697</v>
      </c>
      <c r="B10" s="99">
        <v>45384</v>
      </c>
      <c r="C10" s="78" t="s">
        <v>816</v>
      </c>
      <c r="D10" s="64">
        <v>-3000000</v>
      </c>
      <c r="E10" s="89"/>
      <c r="F10" s="89"/>
      <c r="G10" s="89"/>
      <c r="H10" s="433"/>
      <c r="I10" s="89"/>
      <c r="J10" s="89"/>
      <c r="K10" s="89">
        <f>D10</f>
        <v>-3000000</v>
      </c>
      <c r="L10" s="89"/>
      <c r="M10" s="152"/>
      <c r="N10" s="234">
        <f t="shared" si="0"/>
        <v>0</v>
      </c>
    </row>
    <row r="11" spans="1:14" s="70" customFormat="1">
      <c r="A11" s="170" t="s">
        <v>698</v>
      </c>
      <c r="B11" s="99">
        <v>45384</v>
      </c>
      <c r="C11" s="78" t="s">
        <v>826</v>
      </c>
      <c r="D11" s="64">
        <v>-1200000</v>
      </c>
      <c r="E11" s="89"/>
      <c r="F11" s="89"/>
      <c r="G11" s="89"/>
      <c r="H11" s="433"/>
      <c r="I11" s="89"/>
      <c r="J11" s="89"/>
      <c r="K11" s="89">
        <f>D11</f>
        <v>-1200000</v>
      </c>
      <c r="L11" s="89"/>
      <c r="M11" s="152"/>
      <c r="N11" s="234">
        <f t="shared" si="0"/>
        <v>0</v>
      </c>
    </row>
    <row r="12" spans="1:14" s="70" customFormat="1">
      <c r="A12" s="170" t="s">
        <v>699</v>
      </c>
      <c r="B12" s="99">
        <v>45384</v>
      </c>
      <c r="C12" s="306" t="s">
        <v>1393</v>
      </c>
      <c r="D12" s="64">
        <v>500000</v>
      </c>
      <c r="E12" s="89"/>
      <c r="F12" s="89"/>
      <c r="G12" s="89"/>
      <c r="H12" s="433">
        <f>D12</f>
        <v>500000</v>
      </c>
      <c r="I12" s="89"/>
      <c r="J12" s="89"/>
      <c r="K12" s="89"/>
      <c r="L12" s="89"/>
      <c r="M12" s="152"/>
      <c r="N12" s="234">
        <f t="shared" si="0"/>
        <v>0</v>
      </c>
    </row>
    <row r="13" spans="1:14" s="70" customFormat="1">
      <c r="A13" s="170" t="s">
        <v>700</v>
      </c>
      <c r="B13" s="99">
        <v>45384</v>
      </c>
      <c r="C13" s="306" t="s">
        <v>1423</v>
      </c>
      <c r="D13" s="64">
        <v>380000</v>
      </c>
      <c r="E13" s="89"/>
      <c r="F13" s="89">
        <f>D13</f>
        <v>380000</v>
      </c>
      <c r="G13" s="89"/>
      <c r="H13" s="62"/>
      <c r="I13" s="89"/>
      <c r="J13" s="89"/>
      <c r="K13" s="89"/>
      <c r="L13" s="89"/>
      <c r="M13" s="152"/>
      <c r="N13" s="234">
        <f t="shared" si="0"/>
        <v>0</v>
      </c>
    </row>
    <row r="14" spans="1:14" s="70" customFormat="1">
      <c r="A14" s="170" t="s">
        <v>701</v>
      </c>
      <c r="B14" s="99">
        <v>45384</v>
      </c>
      <c r="C14" s="78" t="s">
        <v>829</v>
      </c>
      <c r="D14" s="64">
        <v>-300000</v>
      </c>
      <c r="E14" s="89"/>
      <c r="F14" s="89"/>
      <c r="G14" s="89"/>
      <c r="H14" s="62"/>
      <c r="I14" s="89"/>
      <c r="J14" s="89"/>
      <c r="K14" s="89">
        <f>D14</f>
        <v>-300000</v>
      </c>
      <c r="L14" s="89"/>
      <c r="M14" s="152"/>
      <c r="N14" s="234">
        <f t="shared" si="0"/>
        <v>0</v>
      </c>
    </row>
    <row r="15" spans="1:14" s="70" customFormat="1">
      <c r="A15" s="170" t="s">
        <v>702</v>
      </c>
      <c r="B15" s="99">
        <v>45384</v>
      </c>
      <c r="C15" s="306" t="s">
        <v>1394</v>
      </c>
      <c r="D15" s="64">
        <v>2000000</v>
      </c>
      <c r="E15" s="89"/>
      <c r="F15" s="89"/>
      <c r="G15" s="89"/>
      <c r="H15" s="433">
        <f>D15</f>
        <v>2000000</v>
      </c>
      <c r="I15" s="89"/>
      <c r="J15" s="89"/>
      <c r="K15" s="89"/>
      <c r="L15" s="89"/>
      <c r="M15" s="152"/>
      <c r="N15" s="234">
        <f t="shared" si="0"/>
        <v>0</v>
      </c>
    </row>
    <row r="16" spans="1:14" s="70" customFormat="1">
      <c r="A16" s="170" t="s">
        <v>703</v>
      </c>
      <c r="B16" s="375">
        <v>45385</v>
      </c>
      <c r="C16" s="417" t="s">
        <v>831</v>
      </c>
      <c r="D16" s="64">
        <v>1000000</v>
      </c>
      <c r="E16" s="89"/>
      <c r="F16" s="89"/>
      <c r="G16" s="89"/>
      <c r="H16" s="62"/>
      <c r="I16" s="89"/>
      <c r="J16" s="89">
        <f>D16</f>
        <v>1000000</v>
      </c>
      <c r="K16" s="89"/>
      <c r="L16" s="89"/>
      <c r="M16" s="152"/>
      <c r="N16" s="234">
        <f t="shared" si="0"/>
        <v>0</v>
      </c>
    </row>
    <row r="17" spans="1:14" s="70" customFormat="1">
      <c r="A17" s="170" t="s">
        <v>704</v>
      </c>
      <c r="B17" s="375">
        <v>45385</v>
      </c>
      <c r="C17" s="393" t="s">
        <v>1395</v>
      </c>
      <c r="D17" s="64">
        <v>1000000</v>
      </c>
      <c r="E17" s="89"/>
      <c r="F17" s="89"/>
      <c r="G17" s="89"/>
      <c r="H17" s="433">
        <f>D17</f>
        <v>1000000</v>
      </c>
      <c r="I17" s="89"/>
      <c r="J17" s="89"/>
      <c r="K17" s="89"/>
      <c r="L17" s="89"/>
      <c r="M17" s="152"/>
      <c r="N17" s="234">
        <f t="shared" si="0"/>
        <v>0</v>
      </c>
    </row>
    <row r="18" spans="1:14" s="70" customFormat="1">
      <c r="A18" s="170" t="s">
        <v>705</v>
      </c>
      <c r="B18" s="375">
        <v>45385</v>
      </c>
      <c r="C18" s="393" t="s">
        <v>1424</v>
      </c>
      <c r="D18" s="64">
        <v>300000</v>
      </c>
      <c r="E18" s="89"/>
      <c r="F18" s="89"/>
      <c r="G18" s="89"/>
      <c r="H18" s="433">
        <f>D18</f>
        <v>300000</v>
      </c>
      <c r="I18" s="89"/>
      <c r="J18" s="89"/>
      <c r="K18" s="89"/>
      <c r="L18" s="89"/>
      <c r="M18" s="152"/>
      <c r="N18" s="234">
        <f t="shared" si="0"/>
        <v>0</v>
      </c>
    </row>
    <row r="19" spans="1:14" s="70" customFormat="1">
      <c r="A19" s="170" t="s">
        <v>706</v>
      </c>
      <c r="B19" s="375">
        <v>45386</v>
      </c>
      <c r="C19" s="417" t="s">
        <v>841</v>
      </c>
      <c r="D19" s="64">
        <v>-17000000</v>
      </c>
      <c r="E19" s="89"/>
      <c r="F19" s="89"/>
      <c r="G19" s="89"/>
      <c r="H19" s="62"/>
      <c r="I19" s="89"/>
      <c r="J19" s="89"/>
      <c r="K19" s="89">
        <f>D19</f>
        <v>-17000000</v>
      </c>
      <c r="L19" s="89"/>
      <c r="M19" s="152"/>
      <c r="N19" s="234">
        <f t="shared" si="0"/>
        <v>0</v>
      </c>
    </row>
    <row r="20" spans="1:14" s="70" customFormat="1">
      <c r="A20" s="170" t="s">
        <v>707</v>
      </c>
      <c r="B20" s="375">
        <v>45386</v>
      </c>
      <c r="C20" s="393" t="s">
        <v>1399</v>
      </c>
      <c r="D20" s="64">
        <v>500000</v>
      </c>
      <c r="E20" s="89"/>
      <c r="F20" s="89"/>
      <c r="G20" s="89"/>
      <c r="H20" s="433">
        <f>D20</f>
        <v>500000</v>
      </c>
      <c r="I20" s="89"/>
      <c r="J20" s="89"/>
      <c r="K20" s="89"/>
      <c r="L20" s="89"/>
      <c r="M20" s="152"/>
      <c r="N20" s="234">
        <f t="shared" si="0"/>
        <v>0</v>
      </c>
    </row>
    <row r="21" spans="1:14" s="70" customFormat="1">
      <c r="A21" s="170" t="s">
        <v>708</v>
      </c>
      <c r="B21" s="375">
        <v>45386</v>
      </c>
      <c r="C21" s="78" t="s">
        <v>845</v>
      </c>
      <c r="D21" s="101">
        <v>10000000</v>
      </c>
      <c r="E21" s="89"/>
      <c r="F21" s="89"/>
      <c r="G21" s="89"/>
      <c r="H21" s="62"/>
      <c r="I21" s="89"/>
      <c r="J21" s="89"/>
      <c r="K21" s="89"/>
      <c r="L21" s="89">
        <f>D21</f>
        <v>10000000</v>
      </c>
      <c r="M21" s="152" t="s">
        <v>1425</v>
      </c>
      <c r="N21" s="234">
        <f>D21-E21-F21-G21-H21-I21-J21-K21-L21</f>
        <v>0</v>
      </c>
    </row>
    <row r="22" spans="1:14" s="70" customFormat="1">
      <c r="A22" s="170" t="s">
        <v>709</v>
      </c>
      <c r="B22" s="375">
        <v>45386</v>
      </c>
      <c r="C22" s="393" t="s">
        <v>1398</v>
      </c>
      <c r="D22" s="101">
        <v>10000000</v>
      </c>
      <c r="E22" s="89"/>
      <c r="F22" s="89"/>
      <c r="G22" s="89"/>
      <c r="H22" s="433">
        <f>D22</f>
        <v>10000000</v>
      </c>
      <c r="I22" s="89"/>
      <c r="J22" s="89"/>
      <c r="K22" s="89"/>
      <c r="L22" s="89"/>
      <c r="M22" s="152"/>
      <c r="N22" s="234">
        <f t="shared" ref="N22:N65" si="1">D22-E22-F22-G22-H22-I22-J22-K22</f>
        <v>0</v>
      </c>
    </row>
    <row r="23" spans="1:14" s="70" customFormat="1">
      <c r="A23" s="170" t="s">
        <v>710</v>
      </c>
      <c r="B23" s="375">
        <v>45387</v>
      </c>
      <c r="C23" s="306" t="s">
        <v>850</v>
      </c>
      <c r="D23" s="101">
        <v>1000000</v>
      </c>
      <c r="E23" s="89"/>
      <c r="F23" s="89"/>
      <c r="G23" s="89"/>
      <c r="H23" s="62"/>
      <c r="I23" s="89"/>
      <c r="J23" s="89">
        <f>D23</f>
        <v>1000000</v>
      </c>
      <c r="K23" s="89"/>
      <c r="L23" s="89"/>
      <c r="M23" s="152"/>
      <c r="N23" s="234">
        <f t="shared" si="1"/>
        <v>0</v>
      </c>
    </row>
    <row r="24" spans="1:14" s="70" customFormat="1">
      <c r="A24" s="170" t="s">
        <v>711</v>
      </c>
      <c r="B24" s="375">
        <v>45387</v>
      </c>
      <c r="C24" s="306" t="s">
        <v>1401</v>
      </c>
      <c r="D24" s="101">
        <v>1000000</v>
      </c>
      <c r="E24" s="89"/>
      <c r="F24" s="89"/>
      <c r="G24" s="89"/>
      <c r="H24" s="433">
        <f>D24</f>
        <v>1000000</v>
      </c>
      <c r="I24" s="89"/>
      <c r="J24" s="89"/>
      <c r="K24" s="89"/>
      <c r="L24" s="89"/>
      <c r="M24" s="152"/>
      <c r="N24" s="234">
        <f t="shared" si="1"/>
        <v>0</v>
      </c>
    </row>
    <row r="25" spans="1:14" s="70" customFormat="1">
      <c r="A25" s="170" t="s">
        <v>712</v>
      </c>
      <c r="B25" s="375">
        <v>45387</v>
      </c>
      <c r="C25" s="306" t="s">
        <v>1402</v>
      </c>
      <c r="D25" s="101">
        <v>100000</v>
      </c>
      <c r="E25" s="89"/>
      <c r="F25" s="89"/>
      <c r="G25" s="89"/>
      <c r="H25" s="433">
        <f>D25</f>
        <v>100000</v>
      </c>
      <c r="I25" s="89"/>
      <c r="J25" s="89"/>
      <c r="K25" s="89"/>
      <c r="L25" s="89"/>
      <c r="M25" s="152"/>
      <c r="N25" s="234">
        <f t="shared" si="1"/>
        <v>0</v>
      </c>
    </row>
    <row r="26" spans="1:14" s="70" customFormat="1">
      <c r="A26" s="170" t="s">
        <v>713</v>
      </c>
      <c r="B26" s="375">
        <v>45388</v>
      </c>
      <c r="C26" s="78" t="s">
        <v>860</v>
      </c>
      <c r="D26" s="101">
        <v>1600000</v>
      </c>
      <c r="E26" s="89"/>
      <c r="F26" s="89"/>
      <c r="G26" s="89"/>
      <c r="H26" s="62"/>
      <c r="I26" s="89"/>
      <c r="J26" s="89">
        <f>D26</f>
        <v>1600000</v>
      </c>
      <c r="K26" s="89"/>
      <c r="L26" s="89"/>
      <c r="M26" s="152"/>
      <c r="N26" s="234">
        <f t="shared" si="1"/>
        <v>0</v>
      </c>
    </row>
    <row r="27" spans="1:14" s="70" customFormat="1">
      <c r="A27" s="170" t="s">
        <v>714</v>
      </c>
      <c r="B27" s="375">
        <v>45388</v>
      </c>
      <c r="C27" s="78" t="s">
        <v>870</v>
      </c>
      <c r="D27" s="101">
        <v>-200000</v>
      </c>
      <c r="E27" s="89"/>
      <c r="F27" s="89"/>
      <c r="G27" s="89"/>
      <c r="H27" s="62"/>
      <c r="I27" s="89"/>
      <c r="J27" s="89"/>
      <c r="K27" s="89">
        <f>D27</f>
        <v>-200000</v>
      </c>
      <c r="L27" s="89"/>
      <c r="M27" s="152"/>
      <c r="N27" s="234">
        <f t="shared" si="1"/>
        <v>0</v>
      </c>
    </row>
    <row r="28" spans="1:14" s="70" customFormat="1">
      <c r="A28" s="170" t="s">
        <v>715</v>
      </c>
      <c r="B28" s="375">
        <v>45388</v>
      </c>
      <c r="C28" s="78" t="s">
        <v>871</v>
      </c>
      <c r="D28" s="101">
        <v>-65000</v>
      </c>
      <c r="E28" s="89"/>
      <c r="F28" s="89"/>
      <c r="G28" s="89"/>
      <c r="H28" s="62"/>
      <c r="I28" s="89"/>
      <c r="J28" s="89"/>
      <c r="K28" s="89">
        <f>D28</f>
        <v>-65000</v>
      </c>
      <c r="L28" s="89"/>
      <c r="M28" s="152"/>
      <c r="N28" s="234">
        <f t="shared" si="1"/>
        <v>0</v>
      </c>
    </row>
    <row r="29" spans="1:14" s="70" customFormat="1">
      <c r="A29" s="170" t="s">
        <v>716</v>
      </c>
      <c r="B29" s="375">
        <v>45388</v>
      </c>
      <c r="C29" s="306" t="s">
        <v>872</v>
      </c>
      <c r="D29" s="101">
        <v>403000</v>
      </c>
      <c r="E29" s="89"/>
      <c r="F29" s="89"/>
      <c r="G29" s="89"/>
      <c r="H29" s="62"/>
      <c r="I29" s="89">
        <f>D29</f>
        <v>403000</v>
      </c>
      <c r="J29" s="89"/>
      <c r="K29" s="89"/>
      <c r="L29" s="89"/>
      <c r="M29" s="152" t="s">
        <v>1426</v>
      </c>
      <c r="N29" s="234">
        <f t="shared" si="1"/>
        <v>0</v>
      </c>
    </row>
    <row r="30" spans="1:14" s="70" customFormat="1">
      <c r="A30" s="170" t="s">
        <v>717</v>
      </c>
      <c r="B30" s="375">
        <v>45389</v>
      </c>
      <c r="C30" s="418" t="s">
        <v>875</v>
      </c>
      <c r="D30" s="101">
        <v>-500000</v>
      </c>
      <c r="E30" s="89"/>
      <c r="F30" s="89"/>
      <c r="G30" s="89"/>
      <c r="H30" s="62"/>
      <c r="I30" s="89"/>
      <c r="J30" s="89"/>
      <c r="K30" s="89">
        <f>D30</f>
        <v>-500000</v>
      </c>
      <c r="L30" s="89"/>
      <c r="M30" s="152"/>
      <c r="N30" s="234">
        <f t="shared" si="1"/>
        <v>0</v>
      </c>
    </row>
    <row r="31" spans="1:14" s="70" customFormat="1">
      <c r="A31" s="170" t="s">
        <v>718</v>
      </c>
      <c r="B31" s="375">
        <v>45389</v>
      </c>
      <c r="C31" s="418" t="s">
        <v>878</v>
      </c>
      <c r="D31" s="101">
        <v>-1000000</v>
      </c>
      <c r="E31" s="89"/>
      <c r="F31" s="89"/>
      <c r="G31" s="89"/>
      <c r="H31" s="62"/>
      <c r="I31" s="89"/>
      <c r="J31" s="89"/>
      <c r="K31" s="89">
        <f>D31</f>
        <v>-1000000</v>
      </c>
      <c r="L31" s="89"/>
      <c r="M31" s="152"/>
      <c r="N31" s="234">
        <f t="shared" si="1"/>
        <v>0</v>
      </c>
    </row>
    <row r="32" spans="1:14" s="70" customFormat="1">
      <c r="A32" s="170" t="s">
        <v>719</v>
      </c>
      <c r="B32" s="375">
        <v>45390</v>
      </c>
      <c r="C32" s="78" t="s">
        <v>884</v>
      </c>
      <c r="D32" s="101">
        <v>2600000</v>
      </c>
      <c r="E32" s="89"/>
      <c r="F32" s="89"/>
      <c r="G32" s="89"/>
      <c r="H32" s="62"/>
      <c r="I32" s="89"/>
      <c r="J32" s="89">
        <f>D32</f>
        <v>2600000</v>
      </c>
      <c r="K32" s="89"/>
      <c r="L32" s="89"/>
      <c r="M32" s="152"/>
      <c r="N32" s="234">
        <f t="shared" si="1"/>
        <v>0</v>
      </c>
    </row>
    <row r="33" spans="1:15" s="70" customFormat="1">
      <c r="A33" s="170" t="s">
        <v>720</v>
      </c>
      <c r="B33" s="375">
        <v>45390</v>
      </c>
      <c r="C33" s="306" t="s">
        <v>1404</v>
      </c>
      <c r="D33" s="101">
        <v>1000000</v>
      </c>
      <c r="E33" s="89"/>
      <c r="F33" s="89"/>
      <c r="G33" s="89"/>
      <c r="H33" s="433">
        <f>D33</f>
        <v>1000000</v>
      </c>
      <c r="I33" s="89"/>
      <c r="J33" s="89"/>
      <c r="K33" s="89"/>
      <c r="L33" s="89"/>
      <c r="M33" s="152"/>
      <c r="N33" s="234">
        <f t="shared" si="1"/>
        <v>0</v>
      </c>
    </row>
    <row r="34" spans="1:15" s="70" customFormat="1">
      <c r="A34" s="170" t="s">
        <v>721</v>
      </c>
      <c r="B34" s="375">
        <v>45390</v>
      </c>
      <c r="C34" s="393" t="s">
        <v>1406</v>
      </c>
      <c r="D34" s="101">
        <v>200000</v>
      </c>
      <c r="E34" s="89"/>
      <c r="F34" s="89"/>
      <c r="G34" s="89"/>
      <c r="H34" s="433">
        <f>D34</f>
        <v>200000</v>
      </c>
      <c r="I34" s="89"/>
      <c r="J34" s="89"/>
      <c r="K34" s="89"/>
      <c r="L34" s="89"/>
      <c r="M34" s="152"/>
      <c r="N34" s="234">
        <f t="shared" si="1"/>
        <v>0</v>
      </c>
      <c r="O34" s="234">
        <f>Bank!J102-Kuitansi!H128</f>
        <v>0</v>
      </c>
    </row>
    <row r="35" spans="1:15" s="70" customFormat="1">
      <c r="A35" s="170" t="s">
        <v>722</v>
      </c>
      <c r="B35" s="375">
        <v>45390</v>
      </c>
      <c r="C35" s="393" t="s">
        <v>1405</v>
      </c>
      <c r="D35" s="101">
        <v>2000000</v>
      </c>
      <c r="E35" s="89"/>
      <c r="F35" s="89"/>
      <c r="G35" s="89"/>
      <c r="H35" s="433">
        <f>D35</f>
        <v>2000000</v>
      </c>
      <c r="I35" s="89"/>
      <c r="J35" s="89"/>
      <c r="K35" s="89"/>
      <c r="L35" s="89"/>
      <c r="M35" s="152"/>
      <c r="N35" s="234">
        <f t="shared" si="1"/>
        <v>0</v>
      </c>
    </row>
    <row r="36" spans="1:15" s="70" customFormat="1">
      <c r="A36" s="170" t="s">
        <v>723</v>
      </c>
      <c r="B36" s="375">
        <v>45390</v>
      </c>
      <c r="C36" s="393" t="s">
        <v>1407</v>
      </c>
      <c r="D36" s="101">
        <v>200000</v>
      </c>
      <c r="E36" s="89"/>
      <c r="F36" s="89"/>
      <c r="G36" s="89"/>
      <c r="H36" s="433">
        <f>D36</f>
        <v>200000</v>
      </c>
      <c r="I36" s="89"/>
      <c r="J36" s="89"/>
      <c r="K36" s="89"/>
      <c r="L36" s="89"/>
      <c r="M36" s="152"/>
      <c r="N36" s="234">
        <f t="shared" si="1"/>
        <v>0</v>
      </c>
    </row>
    <row r="37" spans="1:15" s="70" customFormat="1">
      <c r="A37" s="170" t="s">
        <v>724</v>
      </c>
      <c r="B37" s="99">
        <v>45391</v>
      </c>
      <c r="C37" s="306" t="s">
        <v>900</v>
      </c>
      <c r="D37" s="101">
        <v>240000</v>
      </c>
      <c r="E37" s="89"/>
      <c r="F37" s="89"/>
      <c r="G37" s="89"/>
      <c r="H37" s="62"/>
      <c r="I37" s="89">
        <f>D37</f>
        <v>240000</v>
      </c>
      <c r="J37" s="89"/>
      <c r="K37" s="89"/>
      <c r="L37" s="89"/>
      <c r="M37" s="152" t="s">
        <v>1426</v>
      </c>
      <c r="N37" s="234">
        <f t="shared" si="1"/>
        <v>0</v>
      </c>
    </row>
    <row r="38" spans="1:15" s="70" customFormat="1">
      <c r="A38" s="170" t="s">
        <v>725</v>
      </c>
      <c r="B38" s="99">
        <v>45391</v>
      </c>
      <c r="C38" s="78" t="s">
        <v>906</v>
      </c>
      <c r="D38" s="101">
        <v>-240000</v>
      </c>
      <c r="E38" s="89"/>
      <c r="F38" s="89"/>
      <c r="G38" s="437"/>
      <c r="H38" s="438"/>
      <c r="I38" s="89"/>
      <c r="J38" s="89"/>
      <c r="K38" s="89">
        <f>D38</f>
        <v>-240000</v>
      </c>
      <c r="L38" s="89"/>
      <c r="M38" s="152"/>
      <c r="N38" s="234">
        <f t="shared" si="1"/>
        <v>0</v>
      </c>
    </row>
    <row r="39" spans="1:15" s="70" customFormat="1">
      <c r="A39" s="170" t="s">
        <v>726</v>
      </c>
      <c r="B39" s="99">
        <v>45391</v>
      </c>
      <c r="C39" s="306" t="s">
        <v>1408</v>
      </c>
      <c r="D39" s="101">
        <v>200000</v>
      </c>
      <c r="E39" s="89"/>
      <c r="F39" s="89"/>
      <c r="G39" s="89"/>
      <c r="H39" s="433">
        <f>D39</f>
        <v>200000</v>
      </c>
      <c r="I39" s="89"/>
      <c r="J39" s="89"/>
      <c r="K39" s="89"/>
      <c r="L39" s="89"/>
      <c r="M39" s="152"/>
      <c r="N39" s="234">
        <f t="shared" si="1"/>
        <v>0</v>
      </c>
    </row>
    <row r="40" spans="1:15" s="70" customFormat="1">
      <c r="A40" s="170" t="s">
        <v>727</v>
      </c>
      <c r="B40" s="99">
        <v>45392</v>
      </c>
      <c r="C40" s="417" t="s">
        <v>912</v>
      </c>
      <c r="D40" s="101">
        <v>1800000</v>
      </c>
      <c r="E40" s="89"/>
      <c r="F40" s="89"/>
      <c r="G40" s="89"/>
      <c r="H40" s="62"/>
      <c r="I40" s="89"/>
      <c r="J40" s="89">
        <f>D40</f>
        <v>1800000</v>
      </c>
      <c r="K40" s="89"/>
      <c r="L40" s="89"/>
      <c r="M40" s="152"/>
      <c r="N40" s="234">
        <f t="shared" si="1"/>
        <v>0</v>
      </c>
    </row>
    <row r="41" spans="1:15" s="70" customFormat="1">
      <c r="A41" s="170" t="s">
        <v>728</v>
      </c>
      <c r="B41" s="99">
        <v>45392</v>
      </c>
      <c r="C41" s="393" t="s">
        <v>1409</v>
      </c>
      <c r="D41" s="101">
        <v>300000</v>
      </c>
      <c r="E41" s="89"/>
      <c r="F41" s="89"/>
      <c r="G41" s="89"/>
      <c r="H41" s="433">
        <f>D41</f>
        <v>300000</v>
      </c>
      <c r="I41" s="89"/>
      <c r="J41" s="89"/>
      <c r="K41" s="89"/>
      <c r="L41" s="89"/>
      <c r="M41" s="152"/>
      <c r="N41" s="234">
        <f t="shared" si="1"/>
        <v>0</v>
      </c>
    </row>
    <row r="42" spans="1:15" s="70" customFormat="1">
      <c r="A42" s="170" t="s">
        <v>729</v>
      </c>
      <c r="B42" s="99">
        <v>45392</v>
      </c>
      <c r="C42" s="306" t="s">
        <v>1410</v>
      </c>
      <c r="D42" s="101">
        <v>300000</v>
      </c>
      <c r="E42" s="89"/>
      <c r="F42" s="89"/>
      <c r="G42" s="89"/>
      <c r="H42" s="433">
        <f>D42</f>
        <v>300000</v>
      </c>
      <c r="I42" s="89"/>
      <c r="J42" s="89"/>
      <c r="K42" s="89"/>
      <c r="L42" s="89"/>
      <c r="M42" s="152"/>
      <c r="N42" s="234">
        <f t="shared" si="1"/>
        <v>0</v>
      </c>
    </row>
    <row r="43" spans="1:15" s="70" customFormat="1">
      <c r="A43" s="170" t="s">
        <v>730</v>
      </c>
      <c r="B43" s="391">
        <v>45393</v>
      </c>
      <c r="C43" s="78" t="s">
        <v>930</v>
      </c>
      <c r="D43" s="101">
        <v>683640</v>
      </c>
      <c r="E43" s="89"/>
      <c r="F43" s="89"/>
      <c r="G43" s="439">
        <f>D43</f>
        <v>683640</v>
      </c>
      <c r="H43" s="62"/>
      <c r="I43" s="89"/>
      <c r="J43" s="89"/>
      <c r="K43" s="89"/>
      <c r="L43" s="89"/>
      <c r="M43" s="152"/>
      <c r="N43" s="234">
        <f t="shared" si="1"/>
        <v>0</v>
      </c>
    </row>
    <row r="44" spans="1:15" s="70" customFormat="1">
      <c r="A44" s="170" t="s">
        <v>731</v>
      </c>
      <c r="B44" s="391">
        <v>45393</v>
      </c>
      <c r="C44" s="78" t="s">
        <v>947</v>
      </c>
      <c r="D44" s="101">
        <v>2850000</v>
      </c>
      <c r="E44" s="89"/>
      <c r="F44" s="89"/>
      <c r="G44" s="89"/>
      <c r="H44" s="62"/>
      <c r="I44" s="89"/>
      <c r="J44" s="89">
        <f>D44</f>
        <v>2850000</v>
      </c>
      <c r="K44" s="89"/>
      <c r="L44" s="89"/>
      <c r="M44" s="152"/>
      <c r="N44" s="234">
        <f t="shared" si="1"/>
        <v>0</v>
      </c>
    </row>
    <row r="45" spans="1:15" s="70" customFormat="1">
      <c r="A45" s="170" t="s">
        <v>732</v>
      </c>
      <c r="B45" s="391">
        <v>45393</v>
      </c>
      <c r="C45" s="78" t="s">
        <v>952</v>
      </c>
      <c r="D45" s="101">
        <v>-200000</v>
      </c>
      <c r="E45" s="89"/>
      <c r="F45" s="89"/>
      <c r="G45" s="89"/>
      <c r="H45" s="62"/>
      <c r="I45" s="89"/>
      <c r="J45" s="89"/>
      <c r="K45" s="89">
        <f>D45</f>
        <v>-200000</v>
      </c>
      <c r="L45" s="89"/>
      <c r="M45" s="152"/>
      <c r="N45" s="234">
        <f t="shared" si="1"/>
        <v>0</v>
      </c>
    </row>
    <row r="46" spans="1:15" s="70" customFormat="1">
      <c r="A46" s="170" t="s">
        <v>733</v>
      </c>
      <c r="B46" s="391">
        <v>45394</v>
      </c>
      <c r="C46" s="78" t="s">
        <v>964</v>
      </c>
      <c r="D46" s="101">
        <v>-75000</v>
      </c>
      <c r="E46" s="89"/>
      <c r="F46" s="89"/>
      <c r="G46" s="89"/>
      <c r="H46" s="433"/>
      <c r="I46" s="89"/>
      <c r="J46" s="89"/>
      <c r="K46" s="89">
        <f>D46</f>
        <v>-75000</v>
      </c>
      <c r="L46" s="89"/>
      <c r="M46" s="152"/>
      <c r="N46" s="234">
        <f t="shared" si="1"/>
        <v>0</v>
      </c>
    </row>
    <row r="47" spans="1:15" s="70" customFormat="1">
      <c r="A47" s="170" t="s">
        <v>734</v>
      </c>
      <c r="B47" s="391">
        <v>45394</v>
      </c>
      <c r="C47" s="78" t="s">
        <v>968</v>
      </c>
      <c r="D47" s="101">
        <v>380000</v>
      </c>
      <c r="E47" s="89"/>
      <c r="F47" s="89"/>
      <c r="G47" s="433">
        <f>D47</f>
        <v>380000</v>
      </c>
      <c r="I47" s="89"/>
      <c r="J47" s="89"/>
      <c r="K47" s="89"/>
      <c r="L47" s="89"/>
      <c r="M47" s="152" t="s">
        <v>173</v>
      </c>
      <c r="N47" s="234">
        <f t="shared" si="1"/>
        <v>0</v>
      </c>
    </row>
    <row r="48" spans="1:15" s="70" customFormat="1">
      <c r="A48" s="170" t="s">
        <v>735</v>
      </c>
      <c r="B48" s="99">
        <v>45395</v>
      </c>
      <c r="C48" s="78" t="s">
        <v>971</v>
      </c>
      <c r="D48" s="101">
        <v>-65000</v>
      </c>
      <c r="E48" s="89"/>
      <c r="F48" s="89"/>
      <c r="G48" s="89"/>
      <c r="H48" s="62"/>
      <c r="I48" s="89"/>
      <c r="J48" s="89"/>
      <c r="K48" s="89">
        <f>D48</f>
        <v>-65000</v>
      </c>
      <c r="L48" s="89"/>
      <c r="M48" s="152"/>
      <c r="N48" s="234">
        <f t="shared" si="1"/>
        <v>0</v>
      </c>
    </row>
    <row r="49" spans="1:14" s="70" customFormat="1">
      <c r="A49" s="170" t="s">
        <v>736</v>
      </c>
      <c r="B49" s="99">
        <v>45395</v>
      </c>
      <c r="C49" s="78" t="s">
        <v>974</v>
      </c>
      <c r="D49" s="101">
        <v>-420000</v>
      </c>
      <c r="E49" s="89"/>
      <c r="F49" s="89"/>
      <c r="G49" s="89"/>
      <c r="H49" s="62"/>
      <c r="I49" s="89"/>
      <c r="J49" s="89"/>
      <c r="K49" s="89">
        <f>D49</f>
        <v>-420000</v>
      </c>
      <c r="L49" s="89"/>
      <c r="M49" s="152"/>
      <c r="N49" s="234">
        <f t="shared" si="1"/>
        <v>0</v>
      </c>
    </row>
    <row r="50" spans="1:14" s="70" customFormat="1">
      <c r="A50" s="170" t="s">
        <v>737</v>
      </c>
      <c r="B50" s="99">
        <v>45395</v>
      </c>
      <c r="C50" s="78" t="s">
        <v>980</v>
      </c>
      <c r="D50" s="101">
        <v>-75000</v>
      </c>
      <c r="E50" s="89"/>
      <c r="F50" s="89"/>
      <c r="G50" s="89"/>
      <c r="H50" s="62"/>
      <c r="I50" s="89"/>
      <c r="J50" s="89"/>
      <c r="K50" s="89">
        <f>D50</f>
        <v>-75000</v>
      </c>
      <c r="L50" s="89"/>
      <c r="M50" s="152"/>
      <c r="N50" s="234">
        <f t="shared" si="1"/>
        <v>0</v>
      </c>
    </row>
    <row r="51" spans="1:14" s="70" customFormat="1">
      <c r="A51" s="170" t="s">
        <v>738</v>
      </c>
      <c r="B51" s="99">
        <v>45395</v>
      </c>
      <c r="C51" s="306" t="s">
        <v>1412</v>
      </c>
      <c r="D51" s="101">
        <v>3000000</v>
      </c>
      <c r="E51" s="62"/>
      <c r="F51" s="62"/>
      <c r="G51" s="62"/>
      <c r="H51" s="433">
        <v>3000000</v>
      </c>
      <c r="I51" s="62"/>
      <c r="J51" s="62"/>
      <c r="K51" s="62"/>
      <c r="L51" s="62"/>
      <c r="M51" s="383"/>
      <c r="N51" s="234">
        <f t="shared" si="1"/>
        <v>0</v>
      </c>
    </row>
    <row r="52" spans="1:14" s="70" customFormat="1">
      <c r="A52" s="170" t="s">
        <v>739</v>
      </c>
      <c r="B52" s="99">
        <v>45396</v>
      </c>
      <c r="C52" s="306" t="s">
        <v>1413</v>
      </c>
      <c r="D52" s="101">
        <v>300000</v>
      </c>
      <c r="E52" s="152"/>
      <c r="F52" s="152"/>
      <c r="G52" s="152"/>
      <c r="H52" s="440">
        <f>D52</f>
        <v>300000</v>
      </c>
      <c r="I52" s="152"/>
      <c r="J52" s="152"/>
      <c r="K52" s="152"/>
      <c r="L52" s="152"/>
      <c r="M52" s="152"/>
      <c r="N52" s="234">
        <f t="shared" si="1"/>
        <v>0</v>
      </c>
    </row>
    <row r="53" spans="1:14" s="70" customFormat="1">
      <c r="A53" s="170" t="s">
        <v>740</v>
      </c>
      <c r="B53" s="99">
        <v>45396</v>
      </c>
      <c r="C53" s="78" t="s">
        <v>1000</v>
      </c>
      <c r="D53" s="101">
        <v>-40000</v>
      </c>
      <c r="E53" s="152"/>
      <c r="F53" s="152"/>
      <c r="G53" s="152"/>
      <c r="H53" s="152"/>
      <c r="I53" s="152"/>
      <c r="J53" s="152"/>
      <c r="K53" s="284">
        <f>D53</f>
        <v>-40000</v>
      </c>
      <c r="L53" s="284"/>
      <c r="M53" s="152"/>
      <c r="N53" s="234">
        <f t="shared" si="1"/>
        <v>0</v>
      </c>
    </row>
    <row r="54" spans="1:14" s="70" customFormat="1">
      <c r="A54" s="170" t="s">
        <v>741</v>
      </c>
      <c r="B54" s="99">
        <v>45396</v>
      </c>
      <c r="C54" s="306" t="s">
        <v>1013</v>
      </c>
      <c r="D54" s="101">
        <v>-75000</v>
      </c>
      <c r="E54" s="284"/>
      <c r="F54" s="152"/>
      <c r="G54" s="152"/>
      <c r="H54" s="152"/>
      <c r="I54" s="152"/>
      <c r="J54" s="284"/>
      <c r="K54" s="284">
        <f>D54</f>
        <v>-75000</v>
      </c>
      <c r="L54" s="284"/>
      <c r="M54" s="152"/>
      <c r="N54" s="234">
        <f t="shared" si="1"/>
        <v>0</v>
      </c>
    </row>
    <row r="55" spans="1:14" s="70" customFormat="1">
      <c r="A55" s="170" t="s">
        <v>742</v>
      </c>
      <c r="B55" s="99">
        <v>45396</v>
      </c>
      <c r="C55" s="78" t="s">
        <v>1015</v>
      </c>
      <c r="D55" s="101">
        <v>-350000</v>
      </c>
      <c r="E55" s="89"/>
      <c r="F55" s="89"/>
      <c r="G55" s="89"/>
      <c r="H55" s="433"/>
      <c r="I55" s="89"/>
      <c r="J55" s="89"/>
      <c r="K55" s="284">
        <f>D55</f>
        <v>-350000</v>
      </c>
      <c r="L55" s="284"/>
      <c r="M55" s="152"/>
      <c r="N55" s="234">
        <f t="shared" si="1"/>
        <v>0</v>
      </c>
    </row>
    <row r="56" spans="1:14" s="70" customFormat="1">
      <c r="A56" s="170" t="s">
        <v>743</v>
      </c>
      <c r="B56" s="99">
        <v>45396</v>
      </c>
      <c r="C56" s="78" t="s">
        <v>1021</v>
      </c>
      <c r="D56" s="101">
        <v>100000</v>
      </c>
      <c r="E56" s="89"/>
      <c r="F56" s="89"/>
      <c r="G56" s="89"/>
      <c r="H56" s="62"/>
      <c r="I56" s="89">
        <f>D56</f>
        <v>100000</v>
      </c>
      <c r="J56" s="89"/>
      <c r="K56" s="89"/>
      <c r="L56" s="89"/>
      <c r="M56" s="152" t="s">
        <v>1426</v>
      </c>
      <c r="N56" s="234">
        <f t="shared" si="1"/>
        <v>0</v>
      </c>
    </row>
    <row r="57" spans="1:14" s="70" customFormat="1">
      <c r="A57" s="170" t="s">
        <v>744</v>
      </c>
      <c r="B57" s="99">
        <v>45397</v>
      </c>
      <c r="C57" s="78" t="s">
        <v>1032</v>
      </c>
      <c r="D57" s="101">
        <v>6500000</v>
      </c>
      <c r="E57" s="62"/>
      <c r="F57" s="62"/>
      <c r="G57" s="62"/>
      <c r="H57" s="62"/>
      <c r="I57" s="62"/>
      <c r="J57" s="62">
        <f>D57</f>
        <v>6500000</v>
      </c>
      <c r="K57" s="62"/>
      <c r="L57" s="62"/>
      <c r="M57" s="152"/>
      <c r="N57" s="234">
        <f t="shared" si="1"/>
        <v>0</v>
      </c>
    </row>
    <row r="58" spans="1:14" s="70" customFormat="1">
      <c r="A58" s="170" t="s">
        <v>745</v>
      </c>
      <c r="B58" s="99">
        <v>45397</v>
      </c>
      <c r="C58" s="78" t="s">
        <v>1045</v>
      </c>
      <c r="D58" s="101">
        <v>-120000</v>
      </c>
      <c r="E58" s="89"/>
      <c r="F58" s="89"/>
      <c r="G58" s="89"/>
      <c r="H58" s="62"/>
      <c r="I58" s="89"/>
      <c r="J58" s="89"/>
      <c r="K58" s="89">
        <f>D58</f>
        <v>-120000</v>
      </c>
      <c r="L58" s="89"/>
      <c r="M58" s="152"/>
      <c r="N58" s="234">
        <f t="shared" si="1"/>
        <v>0</v>
      </c>
    </row>
    <row r="59" spans="1:14" s="70" customFormat="1">
      <c r="A59" s="170" t="s">
        <v>746</v>
      </c>
      <c r="B59" s="375">
        <v>45398</v>
      </c>
      <c r="C59" s="441" t="s">
        <v>1427</v>
      </c>
      <c r="D59" s="101"/>
      <c r="E59" s="89"/>
      <c r="F59" s="89"/>
      <c r="G59" s="89"/>
      <c r="H59" s="62"/>
      <c r="I59" s="89"/>
      <c r="J59" s="89"/>
      <c r="K59" s="89"/>
      <c r="L59" s="89"/>
      <c r="M59" s="152"/>
      <c r="N59" s="234">
        <f t="shared" si="1"/>
        <v>0</v>
      </c>
    </row>
    <row r="60" spans="1:14" s="70" customFormat="1">
      <c r="A60" s="170" t="s">
        <v>747</v>
      </c>
      <c r="B60" s="375">
        <v>45398</v>
      </c>
      <c r="C60" s="78" t="s">
        <v>1047</v>
      </c>
      <c r="D60" s="101">
        <v>1000000</v>
      </c>
      <c r="E60" s="89"/>
      <c r="F60" s="89"/>
      <c r="G60" s="89"/>
      <c r="H60" s="433"/>
      <c r="I60" s="89"/>
      <c r="J60" s="89">
        <f>D60</f>
        <v>1000000</v>
      </c>
      <c r="K60" s="89"/>
      <c r="L60" s="89"/>
      <c r="M60" s="152"/>
      <c r="N60" s="234">
        <f t="shared" si="1"/>
        <v>0</v>
      </c>
    </row>
    <row r="61" spans="1:14" s="70" customFormat="1">
      <c r="A61" s="170" t="s">
        <v>748</v>
      </c>
      <c r="B61" s="391">
        <v>45398</v>
      </c>
      <c r="C61" s="78" t="s">
        <v>1051</v>
      </c>
      <c r="D61" s="101">
        <v>170000</v>
      </c>
      <c r="E61" s="89"/>
      <c r="F61" s="89"/>
      <c r="G61" s="89"/>
      <c r="H61" s="433"/>
      <c r="I61" s="89">
        <f>D61</f>
        <v>170000</v>
      </c>
      <c r="J61" s="89"/>
      <c r="K61" s="89"/>
      <c r="L61" s="89"/>
      <c r="M61" s="152" t="s">
        <v>1426</v>
      </c>
      <c r="N61" s="234">
        <f t="shared" si="1"/>
        <v>0</v>
      </c>
    </row>
    <row r="62" spans="1:14" s="70" customFormat="1">
      <c r="A62" s="170" t="s">
        <v>749</v>
      </c>
      <c r="B62" s="375">
        <v>45398</v>
      </c>
      <c r="C62" s="78" t="s">
        <v>1046</v>
      </c>
      <c r="D62" s="101">
        <v>283000</v>
      </c>
      <c r="E62" s="89"/>
      <c r="F62" s="89"/>
      <c r="G62" s="89"/>
      <c r="H62" s="62"/>
      <c r="I62" s="89">
        <f>D62</f>
        <v>283000</v>
      </c>
      <c r="J62" s="89"/>
      <c r="K62" s="89"/>
      <c r="L62" s="89"/>
      <c r="M62" s="152" t="s">
        <v>1426</v>
      </c>
      <c r="N62" s="234">
        <f t="shared" si="1"/>
        <v>0</v>
      </c>
    </row>
    <row r="63" spans="1:14" s="70" customFormat="1">
      <c r="A63" s="170" t="s">
        <v>750</v>
      </c>
      <c r="B63" s="391">
        <v>45399</v>
      </c>
      <c r="C63" s="78" t="s">
        <v>1067</v>
      </c>
      <c r="D63" s="101">
        <v>1000000</v>
      </c>
      <c r="E63" s="89"/>
      <c r="F63" s="89"/>
      <c r="G63" s="89"/>
      <c r="H63" s="433"/>
      <c r="I63" s="89"/>
      <c r="J63" s="89">
        <f>D63</f>
        <v>1000000</v>
      </c>
      <c r="K63" s="89"/>
      <c r="L63" s="89"/>
      <c r="M63" s="152"/>
      <c r="N63" s="234">
        <f t="shared" si="1"/>
        <v>0</v>
      </c>
    </row>
    <row r="64" spans="1:14" s="70" customFormat="1">
      <c r="A64" s="170" t="s">
        <v>751</v>
      </c>
      <c r="B64" s="391">
        <v>45399</v>
      </c>
      <c r="C64" s="78" t="s">
        <v>1069</v>
      </c>
      <c r="D64" s="101">
        <v>28000</v>
      </c>
      <c r="E64" s="89"/>
      <c r="F64" s="89"/>
      <c r="G64" s="89"/>
      <c r="H64" s="62"/>
      <c r="I64" s="89">
        <f>D64</f>
        <v>28000</v>
      </c>
      <c r="J64" s="89"/>
      <c r="K64" s="89"/>
      <c r="L64" s="89"/>
      <c r="M64" s="152" t="s">
        <v>1428</v>
      </c>
      <c r="N64" s="234">
        <f t="shared" si="1"/>
        <v>0</v>
      </c>
    </row>
    <row r="65" spans="1:14" s="70" customFormat="1">
      <c r="A65" s="170" t="s">
        <v>752</v>
      </c>
      <c r="B65" s="391">
        <v>45399</v>
      </c>
      <c r="C65" s="78" t="s">
        <v>1071</v>
      </c>
      <c r="D65" s="101">
        <v>-6198619</v>
      </c>
      <c r="E65" s="89"/>
      <c r="F65" s="89"/>
      <c r="G65" s="89"/>
      <c r="H65" s="62"/>
      <c r="I65" s="89"/>
      <c r="J65" s="89"/>
      <c r="K65" s="89">
        <f>D65</f>
        <v>-6198619</v>
      </c>
      <c r="L65" s="89"/>
      <c r="M65" s="152"/>
      <c r="N65" s="234">
        <f t="shared" si="1"/>
        <v>0</v>
      </c>
    </row>
    <row r="66" spans="1:14" s="70" customFormat="1">
      <c r="A66" s="170" t="s">
        <v>753</v>
      </c>
      <c r="B66" s="391">
        <v>45399</v>
      </c>
      <c r="C66" s="78" t="s">
        <v>1080</v>
      </c>
      <c r="D66" s="101">
        <v>38000000</v>
      </c>
      <c r="E66" s="89"/>
      <c r="F66" s="89"/>
      <c r="G66" s="89"/>
      <c r="H66" s="62"/>
      <c r="I66" s="89"/>
      <c r="J66" s="89"/>
      <c r="K66" s="89"/>
      <c r="L66" s="89">
        <f>D66</f>
        <v>38000000</v>
      </c>
      <c r="M66" s="152" t="s">
        <v>1429</v>
      </c>
      <c r="N66" s="234">
        <f>D66-E66-F66-G66-H66-I66-J66-K66-L66</f>
        <v>0</v>
      </c>
    </row>
    <row r="67" spans="1:14" s="70" customFormat="1">
      <c r="A67" s="170" t="s">
        <v>754</v>
      </c>
      <c r="B67" s="391">
        <v>45399</v>
      </c>
      <c r="C67" s="306" t="s">
        <v>1414</v>
      </c>
      <c r="D67" s="101">
        <v>1000000</v>
      </c>
      <c r="E67" s="89"/>
      <c r="F67" s="89"/>
      <c r="G67" s="89"/>
      <c r="H67" s="433">
        <f>D67</f>
        <v>1000000</v>
      </c>
      <c r="I67" s="89"/>
      <c r="J67" s="89"/>
      <c r="K67" s="89"/>
      <c r="L67" s="89"/>
      <c r="M67" s="152"/>
      <c r="N67" s="234">
        <f t="shared" ref="N67:N98" si="2">D67-E67-F67-G67-H67-I67-J67-K67</f>
        <v>0</v>
      </c>
    </row>
    <row r="68" spans="1:14" s="70" customFormat="1">
      <c r="A68" s="170" t="s">
        <v>755</v>
      </c>
      <c r="B68" s="391">
        <v>45400</v>
      </c>
      <c r="C68" s="78" t="s">
        <v>1092</v>
      </c>
      <c r="D68" s="101">
        <v>1500000</v>
      </c>
      <c r="E68" s="89"/>
      <c r="F68" s="89"/>
      <c r="G68" s="89"/>
      <c r="H68" s="62"/>
      <c r="I68" s="89"/>
      <c r="J68" s="89">
        <f>D68</f>
        <v>1500000</v>
      </c>
      <c r="K68" s="89"/>
      <c r="L68" s="89"/>
      <c r="M68" s="152"/>
      <c r="N68" s="234">
        <f t="shared" si="2"/>
        <v>0</v>
      </c>
    </row>
    <row r="69" spans="1:14" s="70" customFormat="1">
      <c r="A69" s="170" t="s">
        <v>756</v>
      </c>
      <c r="B69" s="99">
        <v>45400</v>
      </c>
      <c r="C69" s="306" t="s">
        <v>1415</v>
      </c>
      <c r="D69" s="101">
        <v>2000000</v>
      </c>
      <c r="E69" s="89"/>
      <c r="F69" s="89"/>
      <c r="G69" s="89"/>
      <c r="H69" s="433">
        <f>D69</f>
        <v>2000000</v>
      </c>
      <c r="I69" s="89"/>
      <c r="J69" s="89"/>
      <c r="K69" s="89"/>
      <c r="L69" s="89"/>
      <c r="M69" s="152"/>
      <c r="N69" s="234">
        <f t="shared" si="2"/>
        <v>0</v>
      </c>
    </row>
    <row r="70" spans="1:14" s="70" customFormat="1">
      <c r="A70" s="170" t="s">
        <v>757</v>
      </c>
      <c r="B70" s="99">
        <v>45400</v>
      </c>
      <c r="C70" s="78" t="s">
        <v>1100</v>
      </c>
      <c r="D70" s="101">
        <v>-20000</v>
      </c>
      <c r="E70" s="89"/>
      <c r="F70" s="89"/>
      <c r="G70" s="89"/>
      <c r="H70" s="62"/>
      <c r="I70" s="89"/>
      <c r="J70" s="89"/>
      <c r="K70" s="89">
        <f>D70</f>
        <v>-20000</v>
      </c>
      <c r="L70" s="89"/>
      <c r="M70" s="152"/>
      <c r="N70" s="234">
        <f t="shared" si="2"/>
        <v>0</v>
      </c>
    </row>
    <row r="71" spans="1:14" s="70" customFormat="1">
      <c r="A71" s="170" t="s">
        <v>758</v>
      </c>
      <c r="B71" s="391">
        <v>45401</v>
      </c>
      <c r="C71" s="306" t="s">
        <v>1430</v>
      </c>
      <c r="D71" s="101">
        <v>2000000</v>
      </c>
      <c r="E71" s="89"/>
      <c r="F71" s="89">
        <f>D71</f>
        <v>2000000</v>
      </c>
      <c r="G71" s="89"/>
      <c r="H71" s="433"/>
      <c r="I71" s="89"/>
      <c r="J71" s="89"/>
      <c r="K71" s="89"/>
      <c r="L71" s="89"/>
      <c r="M71" s="152"/>
      <c r="N71" s="234">
        <f t="shared" si="2"/>
        <v>0</v>
      </c>
    </row>
    <row r="72" spans="1:14" s="70" customFormat="1">
      <c r="A72" s="170" t="s">
        <v>759</v>
      </c>
      <c r="B72" s="391">
        <v>45401</v>
      </c>
      <c r="C72" s="306" t="s">
        <v>1397</v>
      </c>
      <c r="D72" s="101">
        <v>1500000</v>
      </c>
      <c r="E72" s="89"/>
      <c r="F72" s="89"/>
      <c r="G72" s="89"/>
      <c r="H72" s="433">
        <f>D72</f>
        <v>1500000</v>
      </c>
      <c r="I72" s="89"/>
      <c r="J72" s="89"/>
      <c r="K72" s="89"/>
      <c r="L72" s="89"/>
      <c r="M72" s="152"/>
      <c r="N72" s="234">
        <f t="shared" si="2"/>
        <v>0</v>
      </c>
    </row>
    <row r="73" spans="1:14" s="70" customFormat="1">
      <c r="A73" s="170" t="s">
        <v>760</v>
      </c>
      <c r="B73" s="391">
        <v>45401</v>
      </c>
      <c r="C73" s="306" t="s">
        <v>1416</v>
      </c>
      <c r="D73" s="101">
        <v>1000000</v>
      </c>
      <c r="E73" s="89"/>
      <c r="F73" s="89"/>
      <c r="G73" s="89"/>
      <c r="H73" s="433">
        <f>D73</f>
        <v>1000000</v>
      </c>
      <c r="I73" s="89"/>
      <c r="J73" s="89"/>
      <c r="K73" s="89"/>
      <c r="L73" s="89"/>
      <c r="M73" s="152"/>
      <c r="N73" s="234">
        <f t="shared" si="2"/>
        <v>0</v>
      </c>
    </row>
    <row r="74" spans="1:14" s="70" customFormat="1">
      <c r="A74" s="170" t="s">
        <v>761</v>
      </c>
      <c r="B74" s="99">
        <v>45402</v>
      </c>
      <c r="C74" s="78" t="s">
        <v>1119</v>
      </c>
      <c r="D74" s="101">
        <v>1300000</v>
      </c>
      <c r="E74" s="89"/>
      <c r="F74" s="89"/>
      <c r="G74" s="89"/>
      <c r="H74" s="433"/>
      <c r="I74" s="89"/>
      <c r="J74" s="89">
        <f>D74</f>
        <v>1300000</v>
      </c>
      <c r="K74" s="89"/>
      <c r="L74" s="89"/>
      <c r="M74" s="152"/>
      <c r="N74" s="234">
        <f t="shared" si="2"/>
        <v>0</v>
      </c>
    </row>
    <row r="75" spans="1:14" s="70" customFormat="1">
      <c r="A75" s="170" t="s">
        <v>762</v>
      </c>
      <c r="B75" s="99">
        <v>45402</v>
      </c>
      <c r="C75" s="78" t="s">
        <v>1126</v>
      </c>
      <c r="D75" s="101">
        <v>-75000</v>
      </c>
      <c r="E75" s="89"/>
      <c r="F75" s="89"/>
      <c r="G75" s="89"/>
      <c r="H75" s="433"/>
      <c r="I75" s="89"/>
      <c r="J75" s="89"/>
      <c r="K75" s="89">
        <f t="shared" ref="K75:K81" si="3">D75</f>
        <v>-75000</v>
      </c>
      <c r="L75" s="89"/>
      <c r="M75" s="152"/>
      <c r="N75" s="234">
        <f t="shared" si="2"/>
        <v>0</v>
      </c>
    </row>
    <row r="76" spans="1:14" s="70" customFormat="1">
      <c r="A76" s="170" t="s">
        <v>763</v>
      </c>
      <c r="B76" s="99">
        <v>45402</v>
      </c>
      <c r="C76" s="78" t="s">
        <v>1127</v>
      </c>
      <c r="D76" s="101">
        <v>-97500</v>
      </c>
      <c r="E76" s="89"/>
      <c r="F76" s="89"/>
      <c r="G76" s="89"/>
      <c r="H76" s="62"/>
      <c r="I76" s="89"/>
      <c r="J76" s="89"/>
      <c r="K76" s="89">
        <f t="shared" si="3"/>
        <v>-97500</v>
      </c>
      <c r="L76" s="89"/>
      <c r="M76" s="152"/>
      <c r="N76" s="234">
        <f t="shared" si="2"/>
        <v>0</v>
      </c>
    </row>
    <row r="77" spans="1:14" s="70" customFormat="1">
      <c r="A77" s="170" t="s">
        <v>764</v>
      </c>
      <c r="B77" s="99">
        <v>45402</v>
      </c>
      <c r="C77" s="78" t="s">
        <v>1130</v>
      </c>
      <c r="D77" s="101">
        <v>-65000</v>
      </c>
      <c r="E77" s="89"/>
      <c r="F77" s="89"/>
      <c r="G77" s="89"/>
      <c r="H77" s="62"/>
      <c r="I77" s="89"/>
      <c r="J77" s="89"/>
      <c r="K77" s="89">
        <f t="shared" si="3"/>
        <v>-65000</v>
      </c>
      <c r="L77" s="89"/>
      <c r="M77" s="152"/>
      <c r="N77" s="234">
        <f t="shared" si="2"/>
        <v>0</v>
      </c>
    </row>
    <row r="78" spans="1:14" s="70" customFormat="1">
      <c r="A78" s="170" t="s">
        <v>765</v>
      </c>
      <c r="B78" s="99">
        <v>45403</v>
      </c>
      <c r="C78" s="78" t="s">
        <v>1132</v>
      </c>
      <c r="D78" s="101">
        <v>-180000</v>
      </c>
      <c r="E78" s="89"/>
      <c r="F78" s="89"/>
      <c r="G78" s="89"/>
      <c r="H78" s="62"/>
      <c r="I78" s="89"/>
      <c r="J78" s="89"/>
      <c r="K78" s="89">
        <f t="shared" si="3"/>
        <v>-180000</v>
      </c>
      <c r="L78" s="89"/>
      <c r="M78" s="152"/>
      <c r="N78" s="234">
        <f t="shared" si="2"/>
        <v>0</v>
      </c>
    </row>
    <row r="79" spans="1:14" s="70" customFormat="1">
      <c r="A79" s="170" t="s">
        <v>766</v>
      </c>
      <c r="B79" s="99">
        <v>45403</v>
      </c>
      <c r="C79" s="78" t="s">
        <v>1133</v>
      </c>
      <c r="D79" s="101">
        <v>-200000</v>
      </c>
      <c r="E79" s="89"/>
      <c r="F79" s="89"/>
      <c r="G79" s="89"/>
      <c r="H79" s="62"/>
      <c r="I79" s="89"/>
      <c r="J79" s="89"/>
      <c r="K79" s="89">
        <f t="shared" si="3"/>
        <v>-200000</v>
      </c>
      <c r="L79" s="89"/>
      <c r="M79" s="152"/>
      <c r="N79" s="234">
        <f t="shared" si="2"/>
        <v>0</v>
      </c>
    </row>
    <row r="80" spans="1:14" s="70" customFormat="1">
      <c r="A80" s="170" t="s">
        <v>767</v>
      </c>
      <c r="B80" s="99">
        <v>45403</v>
      </c>
      <c r="C80" s="78" t="s">
        <v>1137</v>
      </c>
      <c r="D80" s="101">
        <v>-65000</v>
      </c>
      <c r="E80" s="89"/>
      <c r="F80" s="89"/>
      <c r="G80" s="89"/>
      <c r="H80" s="433"/>
      <c r="I80" s="89"/>
      <c r="J80" s="89"/>
      <c r="K80" s="89">
        <f t="shared" si="3"/>
        <v>-65000</v>
      </c>
      <c r="L80" s="89"/>
      <c r="M80" s="152"/>
      <c r="N80" s="234">
        <f t="shared" si="2"/>
        <v>0</v>
      </c>
    </row>
    <row r="81" spans="1:14" s="70" customFormat="1">
      <c r="A81" s="170" t="s">
        <v>768</v>
      </c>
      <c r="B81" s="99">
        <v>45403</v>
      </c>
      <c r="C81" s="78" t="s">
        <v>1141</v>
      </c>
      <c r="D81" s="101">
        <v>-75000</v>
      </c>
      <c r="E81" s="89"/>
      <c r="F81" s="89"/>
      <c r="G81" s="89"/>
      <c r="H81" s="433"/>
      <c r="I81" s="89"/>
      <c r="J81" s="89"/>
      <c r="K81" s="89">
        <f t="shared" si="3"/>
        <v>-75000</v>
      </c>
      <c r="L81" s="89"/>
      <c r="M81" s="152"/>
      <c r="N81" s="234">
        <f t="shared" si="2"/>
        <v>0</v>
      </c>
    </row>
    <row r="82" spans="1:14" s="70" customFormat="1">
      <c r="A82" s="170" t="s">
        <v>769</v>
      </c>
      <c r="B82" s="99">
        <v>45404</v>
      </c>
      <c r="C82" s="306" t="s">
        <v>1431</v>
      </c>
      <c r="D82" s="101">
        <v>33060000</v>
      </c>
      <c r="E82" s="89"/>
      <c r="F82" s="89">
        <f>D82</f>
        <v>33060000</v>
      </c>
      <c r="G82" s="89"/>
      <c r="H82" s="62"/>
      <c r="I82" s="89"/>
      <c r="J82" s="89"/>
      <c r="K82" s="89"/>
      <c r="L82" s="89"/>
      <c r="M82" s="152"/>
      <c r="N82" s="234">
        <f t="shared" si="2"/>
        <v>0</v>
      </c>
    </row>
    <row r="83" spans="1:14" s="70" customFormat="1">
      <c r="A83" s="170" t="s">
        <v>770</v>
      </c>
      <c r="B83" s="99">
        <v>45404</v>
      </c>
      <c r="C83" s="78" t="s">
        <v>1143</v>
      </c>
      <c r="D83" s="101">
        <v>2400000</v>
      </c>
      <c r="E83" s="89"/>
      <c r="F83" s="89"/>
      <c r="G83" s="89"/>
      <c r="H83" s="62"/>
      <c r="I83" s="89"/>
      <c r="J83" s="89">
        <f>D83</f>
        <v>2400000</v>
      </c>
      <c r="K83" s="89"/>
      <c r="L83" s="89"/>
      <c r="M83" s="152"/>
      <c r="N83" s="234">
        <f t="shared" si="2"/>
        <v>0</v>
      </c>
    </row>
    <row r="84" spans="1:14" s="70" customFormat="1">
      <c r="A84" s="170" t="s">
        <v>771</v>
      </c>
      <c r="B84" s="99">
        <v>45404</v>
      </c>
      <c r="C84" s="78" t="s">
        <v>1148</v>
      </c>
      <c r="D84" s="101">
        <v>-97500</v>
      </c>
      <c r="E84" s="89"/>
      <c r="F84" s="89"/>
      <c r="G84" s="89"/>
      <c r="H84" s="433"/>
      <c r="I84" s="89"/>
      <c r="J84" s="89"/>
      <c r="K84" s="89">
        <f>D84</f>
        <v>-97500</v>
      </c>
      <c r="L84" s="89"/>
      <c r="M84" s="152"/>
      <c r="N84" s="234">
        <f t="shared" si="2"/>
        <v>0</v>
      </c>
    </row>
    <row r="85" spans="1:14" s="70" customFormat="1">
      <c r="A85" s="170" t="s">
        <v>772</v>
      </c>
      <c r="B85" s="99">
        <v>45404</v>
      </c>
      <c r="C85" s="306" t="s">
        <v>1417</v>
      </c>
      <c r="D85" s="101">
        <v>2000000</v>
      </c>
      <c r="E85" s="89"/>
      <c r="F85" s="89"/>
      <c r="G85" s="89"/>
      <c r="H85" s="433">
        <f>D85</f>
        <v>2000000</v>
      </c>
      <c r="I85" s="89"/>
      <c r="J85" s="89"/>
      <c r="K85" s="89"/>
      <c r="L85" s="89"/>
      <c r="M85" s="152"/>
      <c r="N85" s="234">
        <f t="shared" si="2"/>
        <v>0</v>
      </c>
    </row>
    <row r="86" spans="1:14" s="70" customFormat="1">
      <c r="A86" s="170" t="s">
        <v>773</v>
      </c>
      <c r="B86" s="99">
        <v>45405</v>
      </c>
      <c r="C86" s="78" t="s">
        <v>1154</v>
      </c>
      <c r="D86" s="101">
        <v>-65000</v>
      </c>
      <c r="E86" s="89"/>
      <c r="F86" s="89"/>
      <c r="G86" s="89"/>
      <c r="H86" s="433"/>
      <c r="I86" s="89"/>
      <c r="J86" s="89"/>
      <c r="K86" s="89">
        <f>D86</f>
        <v>-65000</v>
      </c>
      <c r="L86" s="89"/>
      <c r="M86" s="152"/>
      <c r="N86" s="234">
        <f t="shared" si="2"/>
        <v>0</v>
      </c>
    </row>
    <row r="87" spans="1:14" s="70" customFormat="1">
      <c r="A87" s="170" t="s">
        <v>774</v>
      </c>
      <c r="B87" s="99">
        <v>45405</v>
      </c>
      <c r="C87" s="78" t="s">
        <v>1155</v>
      </c>
      <c r="D87" s="101">
        <v>-65000</v>
      </c>
      <c r="E87" s="89"/>
      <c r="F87" s="89"/>
      <c r="G87" s="89"/>
      <c r="H87" s="62"/>
      <c r="I87" s="89"/>
      <c r="J87" s="89"/>
      <c r="K87" s="89">
        <f>D87</f>
        <v>-65000</v>
      </c>
      <c r="L87" s="89"/>
      <c r="M87" s="152"/>
      <c r="N87" s="234">
        <f t="shared" si="2"/>
        <v>0</v>
      </c>
    </row>
    <row r="88" spans="1:14" s="70" customFormat="1">
      <c r="A88" s="170" t="s">
        <v>775</v>
      </c>
      <c r="B88" s="375">
        <v>45406</v>
      </c>
      <c r="C88" s="78" t="s">
        <v>1166</v>
      </c>
      <c r="D88" s="101">
        <v>-260000</v>
      </c>
      <c r="E88" s="89"/>
      <c r="F88" s="89"/>
      <c r="G88" s="89"/>
      <c r="H88" s="62"/>
      <c r="I88" s="89"/>
      <c r="J88" s="89"/>
      <c r="K88" s="89">
        <f>D88</f>
        <v>-260000</v>
      </c>
      <c r="L88" s="89"/>
      <c r="M88" s="152"/>
      <c r="N88" s="234">
        <f t="shared" si="2"/>
        <v>0</v>
      </c>
    </row>
    <row r="89" spans="1:14" s="70" customFormat="1">
      <c r="A89" s="170" t="s">
        <v>776</v>
      </c>
      <c r="B89" s="375">
        <v>45406</v>
      </c>
      <c r="C89" s="306" t="s">
        <v>1418</v>
      </c>
      <c r="D89" s="101">
        <v>1000000</v>
      </c>
      <c r="E89" s="284"/>
      <c r="F89" s="152"/>
      <c r="G89" s="152"/>
      <c r="H89" s="440">
        <f>D89</f>
        <v>1000000</v>
      </c>
      <c r="I89" s="152"/>
      <c r="J89" s="152"/>
      <c r="K89" s="284"/>
      <c r="L89" s="284"/>
      <c r="M89" s="152"/>
      <c r="N89" s="234">
        <f t="shared" si="2"/>
        <v>0</v>
      </c>
    </row>
    <row r="90" spans="1:14" s="70" customFormat="1">
      <c r="A90" s="170" t="s">
        <v>777</v>
      </c>
      <c r="B90" s="375">
        <v>45406</v>
      </c>
      <c r="C90" s="78" t="s">
        <v>1168</v>
      </c>
      <c r="D90" s="101">
        <v>1300000</v>
      </c>
      <c r="E90" s="89"/>
      <c r="F90" s="89"/>
      <c r="G90" s="89"/>
      <c r="H90" s="62"/>
      <c r="I90" s="89"/>
      <c r="J90" s="89">
        <f>D90</f>
        <v>1300000</v>
      </c>
      <c r="K90" s="89"/>
      <c r="L90" s="89"/>
      <c r="M90" s="152"/>
      <c r="N90" s="234">
        <f t="shared" si="2"/>
        <v>0</v>
      </c>
    </row>
    <row r="91" spans="1:14" s="70" customFormat="1">
      <c r="A91" s="170" t="s">
        <v>778</v>
      </c>
      <c r="B91" s="375">
        <v>45406</v>
      </c>
      <c r="C91" s="306" t="s">
        <v>1419</v>
      </c>
      <c r="D91" s="101">
        <v>1000000</v>
      </c>
      <c r="E91" s="89"/>
      <c r="F91" s="89"/>
      <c r="G91" s="89"/>
      <c r="H91" s="433">
        <f>D91</f>
        <v>1000000</v>
      </c>
      <c r="I91" s="89"/>
      <c r="J91" s="89"/>
      <c r="K91" s="89"/>
      <c r="L91" s="89"/>
      <c r="M91" s="152"/>
      <c r="N91" s="234">
        <f t="shared" si="2"/>
        <v>0</v>
      </c>
    </row>
    <row r="92" spans="1:14" s="70" customFormat="1">
      <c r="A92" s="170" t="s">
        <v>779</v>
      </c>
      <c r="B92" s="375">
        <v>45406</v>
      </c>
      <c r="C92" s="78" t="s">
        <v>1172</v>
      </c>
      <c r="D92" s="101">
        <v>-65000</v>
      </c>
      <c r="E92" s="89"/>
      <c r="F92" s="89"/>
      <c r="G92" s="89"/>
      <c r="H92" s="62"/>
      <c r="I92" s="89"/>
      <c r="J92" s="89"/>
      <c r="K92" s="89">
        <f>D92</f>
        <v>-65000</v>
      </c>
      <c r="L92" s="89"/>
      <c r="M92" s="152"/>
      <c r="N92" s="234">
        <f t="shared" si="2"/>
        <v>0</v>
      </c>
    </row>
    <row r="93" spans="1:14" s="70" customFormat="1">
      <c r="A93" s="170" t="s">
        <v>780</v>
      </c>
      <c r="B93" s="375">
        <v>45407</v>
      </c>
      <c r="C93" s="417" t="s">
        <v>1173</v>
      </c>
      <c r="D93" s="101">
        <v>1000000</v>
      </c>
      <c r="E93" s="89"/>
      <c r="F93" s="89"/>
      <c r="G93" s="89"/>
      <c r="H93" s="62"/>
      <c r="I93" s="89"/>
      <c r="J93" s="89">
        <f>D93</f>
        <v>1000000</v>
      </c>
      <c r="K93" s="89"/>
      <c r="L93" s="89"/>
      <c r="M93" s="152"/>
      <c r="N93" s="234">
        <f t="shared" si="2"/>
        <v>0</v>
      </c>
    </row>
    <row r="94" spans="1:14" s="70" customFormat="1">
      <c r="A94" s="170" t="s">
        <v>781</v>
      </c>
      <c r="B94" s="99">
        <v>45407</v>
      </c>
      <c r="C94" s="417" t="s">
        <v>1174</v>
      </c>
      <c r="D94" s="101">
        <v>-65000</v>
      </c>
      <c r="E94" s="89"/>
      <c r="F94" s="89"/>
      <c r="G94" s="89"/>
      <c r="H94" s="62"/>
      <c r="I94" s="89"/>
      <c r="J94" s="89"/>
      <c r="K94" s="89">
        <f>D94</f>
        <v>-65000</v>
      </c>
      <c r="L94" s="89"/>
      <c r="M94" s="152"/>
      <c r="N94" s="234">
        <f t="shared" si="2"/>
        <v>0</v>
      </c>
    </row>
    <row r="95" spans="1:14" s="70" customFormat="1">
      <c r="A95" s="170" t="s">
        <v>782</v>
      </c>
      <c r="B95" s="375">
        <v>45407</v>
      </c>
      <c r="C95" s="393" t="s">
        <v>1421</v>
      </c>
      <c r="D95" s="101">
        <v>2000000</v>
      </c>
      <c r="E95" s="89"/>
      <c r="F95" s="89"/>
      <c r="G95" s="89"/>
      <c r="H95" s="62">
        <f>D95</f>
        <v>2000000</v>
      </c>
      <c r="I95" s="89"/>
      <c r="J95" s="89"/>
      <c r="K95" s="89"/>
      <c r="L95" s="89"/>
      <c r="M95" s="152"/>
      <c r="N95" s="234">
        <f t="shared" si="2"/>
        <v>0</v>
      </c>
    </row>
    <row r="96" spans="1:14" s="70" customFormat="1">
      <c r="A96" s="170" t="s">
        <v>783</v>
      </c>
      <c r="B96" s="99">
        <v>45407</v>
      </c>
      <c r="C96" s="393" t="s">
        <v>1420</v>
      </c>
      <c r="D96" s="101">
        <v>1500000</v>
      </c>
      <c r="E96" s="89"/>
      <c r="F96" s="89"/>
      <c r="G96" s="89"/>
      <c r="H96" s="62">
        <f>D96</f>
        <v>1500000</v>
      </c>
      <c r="I96" s="89"/>
      <c r="J96" s="89"/>
      <c r="K96" s="89"/>
      <c r="L96" s="89"/>
      <c r="M96" s="152"/>
      <c r="N96" s="234">
        <f t="shared" si="2"/>
        <v>0</v>
      </c>
    </row>
    <row r="97" spans="1:14" s="70" customFormat="1">
      <c r="A97" s="170" t="s">
        <v>784</v>
      </c>
      <c r="B97" s="375">
        <v>45407</v>
      </c>
      <c r="C97" s="417" t="s">
        <v>1181</v>
      </c>
      <c r="D97" s="101">
        <v>-75000</v>
      </c>
      <c r="E97" s="89"/>
      <c r="F97" s="89"/>
      <c r="G97" s="89"/>
      <c r="H97" s="62"/>
      <c r="I97" s="89"/>
      <c r="J97" s="89"/>
      <c r="K97" s="89">
        <f>D97</f>
        <v>-75000</v>
      </c>
      <c r="L97" s="89"/>
      <c r="M97" s="152"/>
      <c r="N97" s="234">
        <f t="shared" si="2"/>
        <v>0</v>
      </c>
    </row>
    <row r="98" spans="1:14" s="70" customFormat="1">
      <c r="A98" s="170" t="s">
        <v>785</v>
      </c>
      <c r="B98" s="99">
        <v>45407</v>
      </c>
      <c r="C98" s="417" t="s">
        <v>1178</v>
      </c>
      <c r="D98" s="101">
        <v>-65000</v>
      </c>
      <c r="E98" s="89"/>
      <c r="F98" s="89"/>
      <c r="G98" s="89"/>
      <c r="H98" s="62"/>
      <c r="I98" s="89"/>
      <c r="J98" s="89"/>
      <c r="K98" s="89">
        <f>D98</f>
        <v>-65000</v>
      </c>
      <c r="L98" s="89"/>
      <c r="M98" s="152"/>
      <c r="N98" s="234">
        <f t="shared" si="2"/>
        <v>0</v>
      </c>
    </row>
    <row r="99" spans="1:14" s="70" customFormat="1">
      <c r="A99" s="170" t="s">
        <v>786</v>
      </c>
      <c r="B99" s="375">
        <v>45407</v>
      </c>
      <c r="C99" s="417" t="s">
        <v>1180</v>
      </c>
      <c r="D99" s="101">
        <v>-500000</v>
      </c>
      <c r="E99" s="89"/>
      <c r="F99" s="89"/>
      <c r="G99" s="89"/>
      <c r="H99" s="62"/>
      <c r="I99" s="89"/>
      <c r="J99" s="89"/>
      <c r="K99" s="89">
        <f>D99</f>
        <v>-500000</v>
      </c>
      <c r="L99" s="89"/>
      <c r="M99" s="152"/>
      <c r="N99" s="234">
        <f t="shared" ref="N99:N123" si="4">D99-E99-F99-G99-H99-I99-J99-K99</f>
        <v>0</v>
      </c>
    </row>
    <row r="100" spans="1:14" s="70" customFormat="1">
      <c r="A100" s="170" t="s">
        <v>787</v>
      </c>
      <c r="B100" s="99">
        <v>45408</v>
      </c>
      <c r="C100" s="78" t="s">
        <v>1184</v>
      </c>
      <c r="D100" s="101">
        <v>1300000</v>
      </c>
      <c r="E100" s="89"/>
      <c r="F100" s="89"/>
      <c r="G100" s="89"/>
      <c r="H100" s="62"/>
      <c r="I100" s="89"/>
      <c r="J100" s="89">
        <f>D100</f>
        <v>1300000</v>
      </c>
      <c r="K100" s="89"/>
      <c r="L100" s="89"/>
      <c r="M100" s="152"/>
      <c r="N100" s="234">
        <f t="shared" si="4"/>
        <v>0</v>
      </c>
    </row>
    <row r="101" spans="1:14" s="70" customFormat="1">
      <c r="A101" s="170" t="s">
        <v>788</v>
      </c>
      <c r="B101" s="99">
        <v>45408</v>
      </c>
      <c r="C101" s="78" t="s">
        <v>1185</v>
      </c>
      <c r="D101" s="101">
        <v>-65000</v>
      </c>
      <c r="E101" s="89"/>
      <c r="F101" s="89"/>
      <c r="G101" s="89"/>
      <c r="H101" s="433"/>
      <c r="I101" s="89"/>
      <c r="J101" s="89"/>
      <c r="K101" s="89">
        <f>D101</f>
        <v>-65000</v>
      </c>
      <c r="L101" s="89"/>
      <c r="M101" s="152"/>
      <c r="N101" s="234">
        <f t="shared" si="4"/>
        <v>0</v>
      </c>
    </row>
    <row r="102" spans="1:14" s="70" customFormat="1">
      <c r="A102" s="170" t="s">
        <v>789</v>
      </c>
      <c r="B102" s="99">
        <v>45408</v>
      </c>
      <c r="C102" s="78" t="s">
        <v>1187</v>
      </c>
      <c r="D102" s="101">
        <v>2000000</v>
      </c>
      <c r="E102" s="89"/>
      <c r="F102" s="89"/>
      <c r="G102" s="89"/>
      <c r="H102" s="62"/>
      <c r="I102" s="89">
        <f>D102</f>
        <v>2000000</v>
      </c>
      <c r="J102" s="89"/>
      <c r="K102" s="89"/>
      <c r="L102" s="89"/>
      <c r="M102" s="152"/>
      <c r="N102" s="234">
        <f t="shared" si="4"/>
        <v>0</v>
      </c>
    </row>
    <row r="103" spans="1:14" s="70" customFormat="1">
      <c r="A103" s="170" t="s">
        <v>790</v>
      </c>
      <c r="B103" s="99">
        <v>45408</v>
      </c>
      <c r="C103" s="78" t="s">
        <v>1186</v>
      </c>
      <c r="D103" s="101">
        <v>-1500000</v>
      </c>
      <c r="E103" s="89"/>
      <c r="F103" s="89"/>
      <c r="G103" s="89"/>
      <c r="H103" s="62"/>
      <c r="I103" s="89"/>
      <c r="J103" s="89"/>
      <c r="K103" s="89">
        <f>D103</f>
        <v>-1500000</v>
      </c>
      <c r="L103" s="89"/>
      <c r="M103" s="152"/>
      <c r="N103" s="234">
        <f t="shared" si="4"/>
        <v>0</v>
      </c>
    </row>
    <row r="104" spans="1:14" s="70" customFormat="1">
      <c r="A104" s="170" t="s">
        <v>791</v>
      </c>
      <c r="B104" s="99">
        <v>45408</v>
      </c>
      <c r="C104" s="78" t="s">
        <v>1188</v>
      </c>
      <c r="D104" s="101">
        <v>-75000</v>
      </c>
      <c r="E104" s="89"/>
      <c r="F104" s="89"/>
      <c r="G104" s="89"/>
      <c r="H104" s="62"/>
      <c r="I104" s="89"/>
      <c r="J104" s="89"/>
      <c r="K104" s="89">
        <f>D104</f>
        <v>-75000</v>
      </c>
      <c r="L104" s="89"/>
      <c r="M104" s="152"/>
      <c r="N104" s="234">
        <f t="shared" si="4"/>
        <v>0</v>
      </c>
    </row>
    <row r="105" spans="1:14" s="70" customFormat="1">
      <c r="A105" s="170" t="s">
        <v>792</v>
      </c>
      <c r="B105" s="99">
        <v>45408</v>
      </c>
      <c r="C105" s="78" t="s">
        <v>1189</v>
      </c>
      <c r="D105" s="101">
        <v>-75000</v>
      </c>
      <c r="E105" s="89"/>
      <c r="F105" s="89"/>
      <c r="G105" s="89"/>
      <c r="H105" s="62"/>
      <c r="I105" s="89"/>
      <c r="J105" s="89"/>
      <c r="K105" s="89">
        <f>D105</f>
        <v>-75000</v>
      </c>
      <c r="L105" s="89"/>
      <c r="M105" s="152"/>
      <c r="N105" s="234">
        <f t="shared" si="4"/>
        <v>0</v>
      </c>
    </row>
    <row r="106" spans="1:14" s="70" customFormat="1">
      <c r="A106" s="170" t="s">
        <v>793</v>
      </c>
      <c r="B106" s="99">
        <v>45408</v>
      </c>
      <c r="C106" s="78" t="s">
        <v>1190</v>
      </c>
      <c r="D106" s="101">
        <v>-200000</v>
      </c>
      <c r="E106" s="89"/>
      <c r="F106" s="89"/>
      <c r="G106" s="89"/>
      <c r="H106" s="62"/>
      <c r="I106" s="89"/>
      <c r="J106" s="89"/>
      <c r="K106" s="89">
        <f>D106</f>
        <v>-200000</v>
      </c>
      <c r="L106" s="89"/>
      <c r="M106" s="152"/>
      <c r="N106" s="234">
        <f t="shared" si="4"/>
        <v>0</v>
      </c>
    </row>
    <row r="107" spans="1:14" s="70" customFormat="1">
      <c r="A107" s="170" t="s">
        <v>794</v>
      </c>
      <c r="B107" s="99">
        <v>45408</v>
      </c>
      <c r="C107" s="306" t="s">
        <v>1443</v>
      </c>
      <c r="D107" s="101">
        <v>-375000</v>
      </c>
      <c r="E107" s="89"/>
      <c r="F107" s="89"/>
      <c r="G107" s="89"/>
      <c r="H107" s="62"/>
      <c r="I107" s="89"/>
      <c r="J107" s="89"/>
      <c r="K107" s="89">
        <f>D107</f>
        <v>-375000</v>
      </c>
      <c r="L107" s="89"/>
      <c r="M107" s="152"/>
      <c r="N107" s="234">
        <f t="shared" si="4"/>
        <v>0</v>
      </c>
    </row>
    <row r="108" spans="1:14" s="70" customFormat="1">
      <c r="A108" s="170" t="s">
        <v>795</v>
      </c>
      <c r="B108" s="99">
        <v>45408</v>
      </c>
      <c r="C108" s="393" t="s">
        <v>1444</v>
      </c>
      <c r="D108" s="101">
        <v>500000</v>
      </c>
      <c r="E108" s="89"/>
      <c r="F108" s="89">
        <f>D108</f>
        <v>500000</v>
      </c>
      <c r="G108" s="89"/>
      <c r="H108" s="433"/>
      <c r="I108" s="89"/>
      <c r="J108" s="89"/>
      <c r="K108" s="89"/>
      <c r="L108" s="89"/>
      <c r="M108" s="152"/>
      <c r="N108" s="234">
        <f t="shared" si="4"/>
        <v>0</v>
      </c>
    </row>
    <row r="109" spans="1:14" s="70" customFormat="1">
      <c r="A109" s="170" t="s">
        <v>796</v>
      </c>
      <c r="B109" s="99">
        <v>45409</v>
      </c>
      <c r="C109" s="393" t="s">
        <v>1193</v>
      </c>
      <c r="D109" s="101">
        <v>-65000</v>
      </c>
      <c r="E109" s="89"/>
      <c r="F109" s="89"/>
      <c r="G109" s="89"/>
      <c r="H109" s="62"/>
      <c r="I109" s="89"/>
      <c r="J109" s="89"/>
      <c r="K109" s="89">
        <f>D109</f>
        <v>-65000</v>
      </c>
      <c r="L109" s="89"/>
      <c r="M109" s="152"/>
      <c r="N109" s="234">
        <f t="shared" si="4"/>
        <v>0</v>
      </c>
    </row>
    <row r="110" spans="1:14" s="70" customFormat="1">
      <c r="A110" s="170" t="s">
        <v>797</v>
      </c>
      <c r="B110" s="99">
        <v>45409</v>
      </c>
      <c r="C110" s="393" t="s">
        <v>1200</v>
      </c>
      <c r="D110" s="101">
        <v>-7000000</v>
      </c>
      <c r="E110" s="89"/>
      <c r="F110" s="89"/>
      <c r="G110" s="89"/>
      <c r="H110" s="62"/>
      <c r="I110" s="89"/>
      <c r="J110" s="89"/>
      <c r="K110" s="89">
        <f>D110</f>
        <v>-7000000</v>
      </c>
      <c r="L110" s="89"/>
      <c r="M110" s="152"/>
      <c r="N110" s="234">
        <f t="shared" si="4"/>
        <v>0</v>
      </c>
    </row>
    <row r="111" spans="1:14" s="70" customFormat="1">
      <c r="A111" s="170" t="s">
        <v>798</v>
      </c>
      <c r="B111" s="99">
        <v>45409</v>
      </c>
      <c r="C111" s="393" t="s">
        <v>1201</v>
      </c>
      <c r="D111" s="101">
        <v>4000000</v>
      </c>
      <c r="E111" s="89"/>
      <c r="F111" s="89"/>
      <c r="G111" s="89"/>
      <c r="H111" s="62"/>
      <c r="I111" s="89">
        <f>D111</f>
        <v>4000000</v>
      </c>
      <c r="J111" s="89"/>
      <c r="K111" s="89"/>
      <c r="L111" s="89"/>
      <c r="M111" s="152"/>
      <c r="N111" s="234">
        <f t="shared" si="4"/>
        <v>0</v>
      </c>
    </row>
    <row r="112" spans="1:14" s="70" customFormat="1">
      <c r="A112" s="170" t="s">
        <v>1432</v>
      </c>
      <c r="B112" s="99">
        <v>45409</v>
      </c>
      <c r="C112" s="306" t="s">
        <v>1206</v>
      </c>
      <c r="D112" s="101">
        <v>-300000</v>
      </c>
      <c r="E112" s="89"/>
      <c r="F112" s="89"/>
      <c r="G112" s="89"/>
      <c r="H112" s="62"/>
      <c r="I112" s="89"/>
      <c r="J112" s="89"/>
      <c r="K112" s="89">
        <f>D112</f>
        <v>-300000</v>
      </c>
      <c r="L112" s="89"/>
      <c r="M112" s="152"/>
      <c r="N112" s="234">
        <f t="shared" si="4"/>
        <v>0</v>
      </c>
    </row>
    <row r="113" spans="1:14" s="70" customFormat="1">
      <c r="D113" s="101"/>
      <c r="E113" s="89"/>
      <c r="F113" s="89"/>
      <c r="G113" s="89"/>
      <c r="H113" s="433"/>
      <c r="I113" s="89"/>
      <c r="J113" s="89"/>
      <c r="K113" s="89"/>
      <c r="L113" s="89"/>
      <c r="M113" s="152"/>
      <c r="N113" s="234">
        <f t="shared" si="4"/>
        <v>0</v>
      </c>
    </row>
    <row r="114" spans="1:14" s="70" customFormat="1">
      <c r="A114" s="170" t="s">
        <v>1434</v>
      </c>
      <c r="B114" s="99">
        <v>45411</v>
      </c>
      <c r="C114" s="78" t="s">
        <v>1212</v>
      </c>
      <c r="D114" s="101">
        <v>-65000</v>
      </c>
      <c r="E114" s="89"/>
      <c r="F114" s="89"/>
      <c r="G114" s="89"/>
      <c r="H114" s="62"/>
      <c r="I114" s="89"/>
      <c r="J114" s="89"/>
      <c r="K114" s="89">
        <f>D114</f>
        <v>-65000</v>
      </c>
      <c r="L114" s="89"/>
      <c r="M114" s="152"/>
      <c r="N114" s="234">
        <f t="shared" si="4"/>
        <v>0</v>
      </c>
    </row>
    <row r="115" spans="1:14" s="70" customFormat="1">
      <c r="A115" s="170" t="s">
        <v>1435</v>
      </c>
      <c r="B115" s="99">
        <v>45411</v>
      </c>
      <c r="C115" s="78" t="s">
        <v>1213</v>
      </c>
      <c r="D115" s="101">
        <v>3200000</v>
      </c>
      <c r="E115" s="89"/>
      <c r="F115" s="89"/>
      <c r="G115" s="89"/>
      <c r="H115" s="62"/>
      <c r="I115" s="89"/>
      <c r="J115" s="89">
        <f>D115</f>
        <v>3200000</v>
      </c>
      <c r="K115" s="89"/>
      <c r="L115" s="89"/>
      <c r="M115" s="152"/>
      <c r="N115" s="234">
        <f t="shared" si="4"/>
        <v>0</v>
      </c>
    </row>
    <row r="116" spans="1:14" s="70" customFormat="1">
      <c r="A116" s="170" t="s">
        <v>1436</v>
      </c>
      <c r="B116" s="99">
        <v>45411</v>
      </c>
      <c r="C116" s="306" t="s">
        <v>1445</v>
      </c>
      <c r="D116" s="101">
        <v>1000000</v>
      </c>
      <c r="E116" s="89"/>
      <c r="F116" s="89">
        <f>D116</f>
        <v>1000000</v>
      </c>
      <c r="G116" s="89"/>
      <c r="H116" s="62"/>
      <c r="I116" s="89"/>
      <c r="J116" s="89"/>
      <c r="K116" s="89"/>
      <c r="L116" s="89"/>
      <c r="M116" s="152"/>
      <c r="N116" s="234">
        <f t="shared" si="4"/>
        <v>0</v>
      </c>
    </row>
    <row r="117" spans="1:14" s="70" customFormat="1">
      <c r="A117" s="170" t="s">
        <v>1437</v>
      </c>
      <c r="B117" s="99">
        <v>45411</v>
      </c>
      <c r="C117" s="78" t="s">
        <v>1219</v>
      </c>
      <c r="D117" s="64">
        <v>-75000</v>
      </c>
      <c r="E117" s="89"/>
      <c r="F117" s="89"/>
      <c r="G117" s="89"/>
      <c r="H117" s="62"/>
      <c r="I117" s="89"/>
      <c r="J117" s="89"/>
      <c r="K117" s="89">
        <f>D117</f>
        <v>-75000</v>
      </c>
      <c r="L117" s="89"/>
      <c r="M117" s="152"/>
      <c r="N117" s="234">
        <f t="shared" si="4"/>
        <v>0</v>
      </c>
    </row>
    <row r="118" spans="1:14" s="70" customFormat="1">
      <c r="A118" s="170" t="s">
        <v>1438</v>
      </c>
      <c r="B118" s="99">
        <v>45411</v>
      </c>
      <c r="C118" s="393" t="s">
        <v>1446</v>
      </c>
      <c r="D118" s="64">
        <v>1000000</v>
      </c>
      <c r="E118" s="89"/>
      <c r="F118" s="89"/>
      <c r="G118" s="89"/>
      <c r="H118" s="62">
        <f>D118</f>
        <v>1000000</v>
      </c>
      <c r="I118" s="89"/>
      <c r="J118" s="89"/>
      <c r="K118" s="89"/>
      <c r="L118" s="89"/>
      <c r="M118" s="152"/>
      <c r="N118" s="234">
        <f t="shared" si="4"/>
        <v>0</v>
      </c>
    </row>
    <row r="119" spans="1:14" s="70" customFormat="1">
      <c r="A119" s="170" t="s">
        <v>1439</v>
      </c>
      <c r="B119" s="99">
        <v>45411</v>
      </c>
      <c r="C119" s="420" t="s">
        <v>1222</v>
      </c>
      <c r="D119" s="64">
        <v>-65000</v>
      </c>
      <c r="E119" s="89"/>
      <c r="F119" s="89"/>
      <c r="G119" s="89"/>
      <c r="H119" s="62"/>
      <c r="I119" s="89"/>
      <c r="J119" s="89"/>
      <c r="K119" s="89">
        <f>D119</f>
        <v>-65000</v>
      </c>
      <c r="L119" s="89"/>
      <c r="M119" s="152"/>
      <c r="N119" s="234">
        <f t="shared" si="4"/>
        <v>0</v>
      </c>
    </row>
    <row r="120" spans="1:14" s="70" customFormat="1">
      <c r="A120" s="170" t="s">
        <v>1440</v>
      </c>
      <c r="B120" s="99">
        <v>45412</v>
      </c>
      <c r="C120" s="78" t="s">
        <v>1479</v>
      </c>
      <c r="D120" s="64">
        <v>-160000</v>
      </c>
      <c r="E120" s="89"/>
      <c r="F120" s="89"/>
      <c r="G120" s="89"/>
      <c r="H120" s="433"/>
      <c r="I120" s="89"/>
      <c r="J120" s="89"/>
      <c r="K120" s="89">
        <f>D120</f>
        <v>-160000</v>
      </c>
      <c r="L120" s="89"/>
      <c r="M120" s="152"/>
      <c r="N120" s="234">
        <f t="shared" si="4"/>
        <v>0</v>
      </c>
    </row>
    <row r="121" spans="1:14" s="70" customFormat="1">
      <c r="A121" s="170" t="s">
        <v>1441</v>
      </c>
      <c r="B121" s="99">
        <v>45412</v>
      </c>
      <c r="C121" s="78" t="s">
        <v>1480</v>
      </c>
      <c r="D121" s="64">
        <v>-65000</v>
      </c>
      <c r="E121" s="89"/>
      <c r="F121" s="89"/>
      <c r="G121" s="89"/>
      <c r="H121" s="62"/>
      <c r="I121" s="89"/>
      <c r="J121" s="89"/>
      <c r="K121" s="89">
        <f>D121</f>
        <v>-65000</v>
      </c>
      <c r="L121" s="89"/>
      <c r="M121" s="152"/>
      <c r="N121" s="234">
        <f t="shared" si="4"/>
        <v>0</v>
      </c>
    </row>
    <row r="122" spans="1:14" s="70" customFormat="1">
      <c r="A122" s="170" t="s">
        <v>1442</v>
      </c>
      <c r="B122" s="99">
        <v>45412</v>
      </c>
      <c r="C122" s="78" t="s">
        <v>1481</v>
      </c>
      <c r="D122" s="64">
        <v>1800000</v>
      </c>
      <c r="E122" s="89"/>
      <c r="F122" s="89"/>
      <c r="G122" s="89"/>
      <c r="H122" s="62"/>
      <c r="I122" s="89"/>
      <c r="J122" s="89">
        <f>D122</f>
        <v>1800000</v>
      </c>
      <c r="K122" s="89"/>
      <c r="L122" s="89"/>
      <c r="M122" s="152"/>
      <c r="N122" s="234">
        <f t="shared" si="4"/>
        <v>0</v>
      </c>
    </row>
    <row r="123" spans="1:14" s="70" customFormat="1">
      <c r="A123" s="170" t="s">
        <v>1492</v>
      </c>
      <c r="B123" s="99">
        <v>45412</v>
      </c>
      <c r="C123" s="458" t="s">
        <v>1491</v>
      </c>
      <c r="D123" s="64">
        <v>30000</v>
      </c>
      <c r="E123" s="89"/>
      <c r="F123" s="89"/>
      <c r="G123" s="89"/>
      <c r="H123" s="433"/>
      <c r="I123" s="89">
        <f>D123</f>
        <v>30000</v>
      </c>
      <c r="J123" s="89"/>
      <c r="K123" s="89"/>
      <c r="L123" s="89"/>
      <c r="M123" s="152"/>
      <c r="N123" s="234">
        <f t="shared" si="4"/>
        <v>0</v>
      </c>
    </row>
    <row r="124" spans="1:14" s="70" customFormat="1">
      <c r="A124" s="170"/>
      <c r="B124" s="99">
        <v>45394</v>
      </c>
      <c r="C124" s="208" t="s">
        <v>1508</v>
      </c>
      <c r="D124" s="153">
        <v>300000</v>
      </c>
      <c r="E124" s="89"/>
      <c r="F124" s="89"/>
      <c r="G124" s="89"/>
      <c r="H124" s="433">
        <f>D124</f>
        <v>300000</v>
      </c>
      <c r="I124" s="89"/>
      <c r="J124" s="89"/>
      <c r="K124" s="89"/>
      <c r="L124" s="89"/>
      <c r="M124" s="152"/>
      <c r="N124" s="234"/>
    </row>
    <row r="125" spans="1:14" s="70" customFormat="1">
      <c r="A125" s="170"/>
      <c r="B125" s="99">
        <v>45409</v>
      </c>
      <c r="C125" s="208" t="s">
        <v>1509</v>
      </c>
      <c r="D125" s="153">
        <v>14720000</v>
      </c>
      <c r="E125" s="89"/>
      <c r="F125" s="89"/>
      <c r="G125" s="89"/>
      <c r="H125" s="433">
        <f>D125</f>
        <v>14720000</v>
      </c>
      <c r="I125" s="89"/>
      <c r="J125" s="89"/>
      <c r="K125" s="89"/>
      <c r="L125" s="89"/>
      <c r="M125" s="152"/>
      <c r="N125" s="234"/>
    </row>
    <row r="126" spans="1:14" s="70" customFormat="1">
      <c r="A126" s="170" t="s">
        <v>1433</v>
      </c>
      <c r="B126" s="99">
        <v>45410</v>
      </c>
      <c r="C126" s="417" t="s">
        <v>1209</v>
      </c>
      <c r="D126" s="153">
        <v>2000000</v>
      </c>
      <c r="E126" s="89"/>
      <c r="F126" s="89"/>
      <c r="G126" s="89"/>
      <c r="H126" s="433">
        <f>D126</f>
        <v>2000000</v>
      </c>
      <c r="I126" s="89"/>
      <c r="J126" s="89"/>
      <c r="K126" s="89"/>
      <c r="L126" s="89"/>
      <c r="M126" s="152"/>
      <c r="N126" s="234"/>
    </row>
    <row r="127" spans="1:14" s="70" customFormat="1">
      <c r="A127" s="170"/>
      <c r="B127" s="99">
        <v>45412</v>
      </c>
      <c r="C127" s="208" t="s">
        <v>1508</v>
      </c>
      <c r="D127" s="153">
        <v>1000000</v>
      </c>
      <c r="E127" s="89"/>
      <c r="F127" s="89"/>
      <c r="G127" s="89"/>
      <c r="H127" s="433">
        <f>D127</f>
        <v>1000000</v>
      </c>
      <c r="I127" s="89"/>
      <c r="J127" s="89"/>
      <c r="K127" s="89"/>
      <c r="L127" s="89"/>
      <c r="M127" s="152"/>
      <c r="N127" s="234"/>
    </row>
    <row r="128" spans="1:14">
      <c r="A128" s="46" t="s">
        <v>96</v>
      </c>
      <c r="B128" s="46"/>
      <c r="C128" s="46"/>
      <c r="D128" s="232">
        <f>SUM(D2:D127)</f>
        <v>137164701</v>
      </c>
      <c r="E128" s="232">
        <f t="shared" ref="E128:M128" si="5">SUM(E2:E127)</f>
        <v>0</v>
      </c>
      <c r="F128" s="232">
        <f t="shared" si="5"/>
        <v>36940000</v>
      </c>
      <c r="G128" s="232">
        <f t="shared" si="5"/>
        <v>1063640</v>
      </c>
      <c r="H128" s="232">
        <f t="shared" si="5"/>
        <v>58870000</v>
      </c>
      <c r="I128" s="232">
        <f t="shared" si="5"/>
        <v>7254000</v>
      </c>
      <c r="J128" s="232">
        <f t="shared" si="5"/>
        <v>34650000</v>
      </c>
      <c r="K128" s="232">
        <f t="shared" si="5"/>
        <v>-49612939</v>
      </c>
      <c r="L128" s="232">
        <f t="shared" si="5"/>
        <v>48000000</v>
      </c>
      <c r="M128" s="232">
        <f t="shared" si="5"/>
        <v>0</v>
      </c>
      <c r="N128" s="232">
        <f t="shared" ref="N128" si="6">SUM(N2:N123)</f>
        <v>0</v>
      </c>
    </row>
    <row r="130" spans="4:9">
      <c r="E130" s="124"/>
      <c r="F130" s="124"/>
      <c r="G130" s="124"/>
      <c r="H130" s="168"/>
      <c r="I130" s="168"/>
    </row>
    <row r="131" spans="4:9">
      <c r="D131" s="233" t="s">
        <v>63</v>
      </c>
      <c r="E131" s="126">
        <f>E102+E111</f>
        <v>0</v>
      </c>
      <c r="F131" s="285"/>
    </row>
    <row r="132" spans="4:9">
      <c r="D132" s="233" t="str">
        <f>F1</f>
        <v>DP via FO</v>
      </c>
      <c r="E132" s="126">
        <f>F128</f>
        <v>36940000</v>
      </c>
      <c r="F132" s="285"/>
      <c r="G132" s="124"/>
    </row>
    <row r="133" spans="4:9">
      <c r="D133" s="233" t="s">
        <v>1493</v>
      </c>
      <c r="E133" s="126">
        <f>G128</f>
        <v>1063640</v>
      </c>
      <c r="F133" s="285"/>
    </row>
    <row r="134" spans="4:9">
      <c r="D134" s="233" t="s">
        <v>125</v>
      </c>
      <c r="E134" s="126">
        <f>H128</f>
        <v>58870000</v>
      </c>
      <c r="F134" s="285"/>
    </row>
    <row r="135" spans="4:9">
      <c r="D135" s="233" t="s">
        <v>1</v>
      </c>
      <c r="E135" s="126">
        <f>I128</f>
        <v>7254000</v>
      </c>
      <c r="F135" s="285"/>
    </row>
    <row r="136" spans="4:9">
      <c r="D136" s="233" t="s">
        <v>133</v>
      </c>
      <c r="E136" s="126">
        <f>J128</f>
        <v>34650000</v>
      </c>
      <c r="F136" s="285"/>
    </row>
    <row r="137" spans="4:9">
      <c r="D137" s="233" t="s">
        <v>64</v>
      </c>
      <c r="E137" s="126">
        <f>K128</f>
        <v>-49612939</v>
      </c>
      <c r="F137" s="285"/>
    </row>
    <row r="138" spans="4:9">
      <c r="D138" s="233" t="s">
        <v>10</v>
      </c>
      <c r="E138" s="126">
        <f>L128</f>
        <v>48000000</v>
      </c>
      <c r="F138" s="285"/>
    </row>
    <row r="139" spans="4:9">
      <c r="D139" s="233" t="s">
        <v>96</v>
      </c>
      <c r="E139" s="126">
        <f>SUM(E131:E138)</f>
        <v>137164701</v>
      </c>
      <c r="F139" s="285"/>
    </row>
    <row r="141" spans="4:9">
      <c r="E141" s="124"/>
      <c r="F141" s="124"/>
    </row>
  </sheetData>
  <phoneticPr fontId="25" type="noConversion"/>
  <pageMargins left="0.7" right="0.7" top="0.75" bottom="0.75" header="0.3" footer="0.3"/>
  <pageSetup paperSize="9" scale="30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3"/>
  <sheetViews>
    <sheetView topLeftCell="A64" workbookViewId="0">
      <selection activeCell="J7" sqref="J7"/>
    </sheetView>
  </sheetViews>
  <sheetFormatPr defaultRowHeight="15"/>
  <cols>
    <col min="1" max="1" width="34.7109375" style="228" customWidth="1"/>
    <col min="2" max="2" width="19.28515625" style="230" customWidth="1"/>
    <col min="3" max="3" width="14.28515625" customWidth="1"/>
    <col min="4" max="6" width="12.5703125" style="230" customWidth="1"/>
    <col min="7" max="7" width="14.7109375" style="221" customWidth="1"/>
  </cols>
  <sheetData>
    <row r="1" spans="1:7" ht="15" customHeight="1">
      <c r="A1" s="256" t="s">
        <v>551</v>
      </c>
      <c r="B1" s="257"/>
      <c r="D1" s="257"/>
      <c r="E1" s="257"/>
      <c r="F1" s="257"/>
      <c r="G1" s="257"/>
    </row>
    <row r="2" spans="1:7" ht="15" customHeight="1">
      <c r="A2" s="256"/>
      <c r="B2" s="315"/>
      <c r="D2" s="315"/>
      <c r="E2" s="315"/>
      <c r="F2" s="315"/>
      <c r="G2" s="315"/>
    </row>
    <row r="3" spans="1:7" s="58" customFormat="1">
      <c r="A3" s="316" t="s">
        <v>5</v>
      </c>
      <c r="B3" s="316"/>
      <c r="C3" s="351" t="s">
        <v>7</v>
      </c>
      <c r="D3" s="316" t="s">
        <v>363</v>
      </c>
      <c r="E3" s="316" t="s">
        <v>499</v>
      </c>
      <c r="F3" s="316" t="s">
        <v>550</v>
      </c>
      <c r="G3" s="317" t="s">
        <v>799</v>
      </c>
    </row>
    <row r="4" spans="1:7">
      <c r="A4" s="318" t="s">
        <v>66</v>
      </c>
      <c r="B4" s="319" t="s">
        <v>294</v>
      </c>
      <c r="C4" s="352">
        <f>D4+E4+G4+F4</f>
        <v>738712000</v>
      </c>
      <c r="D4" s="320">
        <v>247613000</v>
      </c>
      <c r="E4" s="320">
        <v>238277000</v>
      </c>
      <c r="F4" s="320">
        <v>115986000</v>
      </c>
      <c r="G4" s="299">
        <f>Invoices!G29</f>
        <v>136836000</v>
      </c>
    </row>
    <row r="5" spans="1:7">
      <c r="A5" s="350"/>
      <c r="B5" s="319" t="s">
        <v>11</v>
      </c>
      <c r="C5" s="352">
        <f t="shared" ref="C5:C25" si="0">D5+E5+G5+F5</f>
        <v>196077640</v>
      </c>
      <c r="D5" s="320">
        <v>95335000</v>
      </c>
      <c r="E5" s="320">
        <v>60795000</v>
      </c>
      <c r="F5" s="320">
        <v>7770000</v>
      </c>
      <c r="G5" s="299">
        <f>Invoices!H29+Kuitansi!G128</f>
        <v>32177640</v>
      </c>
    </row>
    <row r="6" spans="1:7">
      <c r="A6" s="350"/>
      <c r="B6" s="319" t="s">
        <v>169</v>
      </c>
      <c r="C6" s="352">
        <f t="shared" si="0"/>
        <v>0</v>
      </c>
      <c r="D6" s="320">
        <v>0</v>
      </c>
      <c r="E6" s="320">
        <v>0</v>
      </c>
      <c r="F6" s="320">
        <v>0</v>
      </c>
      <c r="G6" s="299">
        <f>Invoices!I29</f>
        <v>0</v>
      </c>
    </row>
    <row r="7" spans="1:7">
      <c r="A7" s="318"/>
      <c r="B7" s="319" t="s">
        <v>67</v>
      </c>
      <c r="C7" s="352">
        <f>D7+E7+G7+F7</f>
        <v>232151000</v>
      </c>
      <c r="D7" s="320">
        <v>74550000</v>
      </c>
      <c r="E7" s="320">
        <v>42576000</v>
      </c>
      <c r="F7" s="320">
        <v>43325000</v>
      </c>
      <c r="G7" s="299">
        <f>Invoices!L31</f>
        <v>71700000</v>
      </c>
    </row>
    <row r="8" spans="1:7">
      <c r="A8" s="318" t="s">
        <v>68</v>
      </c>
      <c r="B8" s="319" t="s">
        <v>295</v>
      </c>
      <c r="C8" s="352">
        <f t="shared" si="0"/>
        <v>34723375</v>
      </c>
      <c r="D8" s="320">
        <v>2140000</v>
      </c>
      <c r="E8" s="320">
        <v>4250000</v>
      </c>
      <c r="F8" s="320">
        <v>7610375</v>
      </c>
      <c r="G8" s="299">
        <f>Bills!J155</f>
        <v>20723000</v>
      </c>
    </row>
    <row r="9" spans="1:7">
      <c r="A9" s="318"/>
      <c r="B9" s="319" t="s">
        <v>296</v>
      </c>
      <c r="C9" s="352">
        <f t="shared" si="0"/>
        <v>1580000</v>
      </c>
      <c r="D9" s="320">
        <v>460000</v>
      </c>
      <c r="E9" s="320">
        <v>280000</v>
      </c>
      <c r="F9" s="320">
        <v>840000</v>
      </c>
      <c r="G9" s="299">
        <f>Kuitansi!E131</f>
        <v>0</v>
      </c>
    </row>
    <row r="10" spans="1:7">
      <c r="A10" s="319"/>
      <c r="B10" s="319" t="s">
        <v>11</v>
      </c>
      <c r="C10" s="352">
        <f t="shared" si="0"/>
        <v>23125000</v>
      </c>
      <c r="D10" s="320">
        <v>2290000</v>
      </c>
      <c r="E10" s="320">
        <v>1090000</v>
      </c>
      <c r="F10" s="320">
        <v>2965000</v>
      </c>
      <c r="G10" s="299">
        <f>Bills!N155</f>
        <v>16780000</v>
      </c>
    </row>
    <row r="11" spans="1:7">
      <c r="A11" s="319" t="s">
        <v>297</v>
      </c>
      <c r="B11" s="319" t="s">
        <v>298</v>
      </c>
      <c r="C11" s="352">
        <f t="shared" si="0"/>
        <v>18690747</v>
      </c>
      <c r="D11" s="320">
        <v>5819200</v>
      </c>
      <c r="E11" s="320">
        <v>384394</v>
      </c>
      <c r="F11" s="320">
        <v>1133863</v>
      </c>
      <c r="G11" s="299">
        <f>Bank!G102</f>
        <v>11353290</v>
      </c>
    </row>
    <row r="12" spans="1:7">
      <c r="A12" s="319"/>
      <c r="B12" s="319" t="s">
        <v>101</v>
      </c>
      <c r="C12" s="352">
        <f t="shared" si="0"/>
        <v>21847725</v>
      </c>
      <c r="D12" s="320">
        <v>17459550</v>
      </c>
      <c r="E12" s="320">
        <v>417150</v>
      </c>
      <c r="F12" s="320">
        <v>2754000</v>
      </c>
      <c r="G12" s="299">
        <f>Bank!H102</f>
        <v>1217025</v>
      </c>
    </row>
    <row r="13" spans="1:7">
      <c r="A13" s="318" t="s">
        <v>71</v>
      </c>
      <c r="B13" s="319" t="s">
        <v>299</v>
      </c>
      <c r="C13" s="352">
        <f t="shared" si="0"/>
        <v>8700000</v>
      </c>
      <c r="D13" s="320">
        <v>1930000</v>
      </c>
      <c r="E13" s="320">
        <v>2120000</v>
      </c>
      <c r="F13" s="320">
        <v>2390000</v>
      </c>
      <c r="G13" s="299">
        <f>OOD!H25</f>
        <v>2260000</v>
      </c>
    </row>
    <row r="14" spans="1:7">
      <c r="A14" s="318"/>
      <c r="B14" s="319" t="s">
        <v>300</v>
      </c>
      <c r="C14" s="352">
        <f t="shared" si="0"/>
        <v>3345500</v>
      </c>
      <c r="D14" s="320">
        <v>736000</v>
      </c>
      <c r="E14" s="320">
        <v>2439500</v>
      </c>
      <c r="F14" s="320">
        <v>0</v>
      </c>
      <c r="G14" s="299">
        <f>OOD!H28</f>
        <v>170000</v>
      </c>
    </row>
    <row r="15" spans="1:7">
      <c r="A15" s="318"/>
      <c r="B15" s="319" t="s">
        <v>301</v>
      </c>
      <c r="C15" s="352">
        <f t="shared" si="0"/>
        <v>0</v>
      </c>
      <c r="D15" s="320">
        <v>0</v>
      </c>
      <c r="E15" s="320">
        <v>0</v>
      </c>
      <c r="F15" s="320">
        <v>0</v>
      </c>
      <c r="G15" s="299">
        <f>OOD!H26</f>
        <v>0</v>
      </c>
    </row>
    <row r="16" spans="1:7">
      <c r="A16" s="318"/>
      <c r="B16" s="319" t="s">
        <v>302</v>
      </c>
      <c r="C16" s="352">
        <f t="shared" si="0"/>
        <v>714000</v>
      </c>
      <c r="D16" s="320">
        <v>0</v>
      </c>
      <c r="E16" s="320">
        <v>0</v>
      </c>
      <c r="F16" s="320">
        <v>0</v>
      </c>
      <c r="G16" s="299">
        <f>OOD!H29</f>
        <v>714000</v>
      </c>
    </row>
    <row r="17" spans="1:7">
      <c r="A17" s="318"/>
      <c r="B17" s="319" t="s">
        <v>303</v>
      </c>
      <c r="C17" s="352">
        <f t="shared" si="0"/>
        <v>11410000</v>
      </c>
      <c r="D17" s="320">
        <v>0</v>
      </c>
      <c r="E17" s="320">
        <v>900000</v>
      </c>
      <c r="F17" s="320">
        <v>4100000</v>
      </c>
      <c r="G17" s="299">
        <f>OOD!H11</f>
        <v>6410000</v>
      </c>
    </row>
    <row r="18" spans="1:7">
      <c r="A18" s="318" t="s">
        <v>372</v>
      </c>
      <c r="B18" s="319" t="s">
        <v>373</v>
      </c>
      <c r="C18" s="352">
        <f t="shared" si="0"/>
        <v>960000</v>
      </c>
      <c r="D18" s="320">
        <v>960000</v>
      </c>
      <c r="E18" s="320">
        <v>0</v>
      </c>
      <c r="F18" s="320">
        <v>0</v>
      </c>
      <c r="G18" s="299">
        <f>Bank!Q102</f>
        <v>0</v>
      </c>
    </row>
    <row r="19" spans="1:7">
      <c r="A19" s="318"/>
      <c r="B19" s="319" t="s">
        <v>475</v>
      </c>
      <c r="C19" s="352">
        <f t="shared" si="0"/>
        <v>0</v>
      </c>
      <c r="D19" s="320"/>
      <c r="E19" s="320"/>
      <c r="F19" s="320"/>
      <c r="G19" s="299"/>
    </row>
    <row r="20" spans="1:7">
      <c r="A20" s="318" t="s">
        <v>271</v>
      </c>
      <c r="B20" s="319" t="s">
        <v>11</v>
      </c>
      <c r="C20" s="352">
        <f t="shared" si="0"/>
        <v>-245213</v>
      </c>
      <c r="D20" s="320">
        <v>-56284</v>
      </c>
      <c r="E20" s="320">
        <v>-86350</v>
      </c>
      <c r="F20" s="320">
        <v>-53712</v>
      </c>
      <c r="G20" s="299">
        <f>Bank!C118</f>
        <v>-48867</v>
      </c>
    </row>
    <row r="21" spans="1:7">
      <c r="A21" s="318"/>
      <c r="B21" s="319" t="s">
        <v>304</v>
      </c>
      <c r="C21" s="352">
        <f t="shared" si="0"/>
        <v>7397186</v>
      </c>
      <c r="D21" s="320">
        <v>2747058</v>
      </c>
      <c r="E21" s="320">
        <v>2476534</v>
      </c>
      <c r="F21" s="320">
        <v>1282542</v>
      </c>
      <c r="G21" s="299">
        <f>Bank!C125:C125</f>
        <v>891052</v>
      </c>
    </row>
    <row r="22" spans="1:7">
      <c r="A22" s="318"/>
      <c r="B22" s="319" t="s">
        <v>190</v>
      </c>
      <c r="C22" s="352">
        <f t="shared" si="0"/>
        <v>-120000</v>
      </c>
      <c r="D22" s="320">
        <v>-30000</v>
      </c>
      <c r="E22" s="320">
        <v>-30000</v>
      </c>
      <c r="F22" s="320">
        <v>-30000</v>
      </c>
      <c r="G22" s="299">
        <f>Bank!C141</f>
        <v>-30000</v>
      </c>
    </row>
    <row r="23" spans="1:7">
      <c r="A23" s="318"/>
      <c r="B23" s="319" t="s">
        <v>430</v>
      </c>
      <c r="C23" s="352">
        <f t="shared" si="0"/>
        <v>-145000</v>
      </c>
      <c r="D23" s="320">
        <v>-55000</v>
      </c>
      <c r="E23" s="320">
        <v>-30000</v>
      </c>
      <c r="F23" s="320">
        <v>-30000</v>
      </c>
      <c r="G23" s="299">
        <f>Bank!C148</f>
        <v>-30000</v>
      </c>
    </row>
    <row r="24" spans="1:7">
      <c r="A24" s="318"/>
      <c r="B24" s="319" t="s">
        <v>305</v>
      </c>
      <c r="C24" s="352">
        <f t="shared" si="0"/>
        <v>0</v>
      </c>
      <c r="D24" s="320">
        <v>0</v>
      </c>
      <c r="E24" s="320">
        <v>0</v>
      </c>
      <c r="F24" s="320">
        <v>0</v>
      </c>
      <c r="G24" s="299">
        <v>0</v>
      </c>
    </row>
    <row r="25" spans="1:7" s="21" customFormat="1">
      <c r="A25" s="349" t="s">
        <v>306</v>
      </c>
      <c r="B25" s="349"/>
      <c r="C25" s="483">
        <f t="shared" si="0"/>
        <v>1298923960</v>
      </c>
      <c r="D25" s="322">
        <f>SUM(D4:D24)</f>
        <v>451898524</v>
      </c>
      <c r="E25" s="322">
        <f t="shared" ref="E25:G25" si="1">SUM(E4:E24)</f>
        <v>355859228</v>
      </c>
      <c r="F25" s="322">
        <f t="shared" si="1"/>
        <v>190043068</v>
      </c>
      <c r="G25" s="322">
        <f t="shared" si="1"/>
        <v>301123140</v>
      </c>
    </row>
    <row r="26" spans="1:7">
      <c r="A26" s="338" t="s">
        <v>307</v>
      </c>
      <c r="B26" s="321" t="s">
        <v>294</v>
      </c>
      <c r="C26" s="352">
        <f>D26+E26+G26+F26</f>
        <v>49350000</v>
      </c>
      <c r="D26" s="302">
        <f>[1]Kuitansi!F163</f>
        <v>4600000</v>
      </c>
      <c r="E26" s="302">
        <v>1500000</v>
      </c>
      <c r="F26" s="302">
        <v>6310000</v>
      </c>
      <c r="G26" s="299">
        <f>Kuitansi!F128</f>
        <v>36940000</v>
      </c>
    </row>
    <row r="27" spans="1:7">
      <c r="A27" s="338"/>
      <c r="B27" s="321" t="s">
        <v>11</v>
      </c>
      <c r="C27" s="352">
        <f t="shared" ref="C27" si="2">D27+E27+G27+F27</f>
        <v>209931000</v>
      </c>
      <c r="D27" s="302">
        <f>[1]Bank!J95</f>
        <v>60310000</v>
      </c>
      <c r="E27" s="302">
        <v>63751000</v>
      </c>
      <c r="F27" s="302">
        <v>27000000</v>
      </c>
      <c r="G27" s="299">
        <f>Bank!J102</f>
        <v>58870000</v>
      </c>
    </row>
    <row r="28" spans="1:7">
      <c r="A28" s="323"/>
      <c r="B28" s="324"/>
      <c r="C28" s="324"/>
      <c r="D28" s="324"/>
      <c r="E28" s="324"/>
      <c r="F28" s="324"/>
      <c r="G28" s="325"/>
    </row>
    <row r="29" spans="1:7">
      <c r="A29" s="326" t="s">
        <v>308</v>
      </c>
      <c r="B29" s="321" t="s">
        <v>309</v>
      </c>
      <c r="C29" s="352">
        <f>D29+E29+G29+F29</f>
        <v>0</v>
      </c>
      <c r="D29" s="327">
        <v>0</v>
      </c>
      <c r="E29" s="327">
        <v>0</v>
      </c>
      <c r="F29" s="302">
        <v>0</v>
      </c>
      <c r="G29" s="302">
        <v>0</v>
      </c>
    </row>
    <row r="30" spans="1:7">
      <c r="A30" s="328" t="s">
        <v>310</v>
      </c>
      <c r="B30" s="319" t="s">
        <v>294</v>
      </c>
      <c r="C30" s="352">
        <f t="shared" ref="C30:C36" si="3">D30+E30+G30+F30</f>
        <v>6424500</v>
      </c>
      <c r="D30" s="320">
        <v>1280000</v>
      </c>
      <c r="E30" s="320">
        <v>1703000</v>
      </c>
      <c r="F30" s="299">
        <f>-[2]KK!Y338</f>
        <v>900000</v>
      </c>
      <c r="G30" s="299">
        <f>-KK!Y283</f>
        <v>2541500</v>
      </c>
    </row>
    <row r="31" spans="1:7">
      <c r="A31" s="329" t="s">
        <v>311</v>
      </c>
      <c r="B31" s="319" t="s">
        <v>294</v>
      </c>
      <c r="C31" s="352">
        <f t="shared" si="3"/>
        <v>8789670</v>
      </c>
      <c r="D31" s="320">
        <v>0</v>
      </c>
      <c r="E31" s="320">
        <v>0</v>
      </c>
      <c r="F31" s="299">
        <f>-[2]KK!O338</f>
        <v>8789670</v>
      </c>
      <c r="G31" s="299">
        <f>-KK!O283</f>
        <v>0</v>
      </c>
    </row>
    <row r="32" spans="1:7">
      <c r="A32" s="329" t="s">
        <v>312</v>
      </c>
      <c r="B32" s="319" t="s">
        <v>294</v>
      </c>
      <c r="C32" s="352">
        <f t="shared" si="3"/>
        <v>2151914</v>
      </c>
      <c r="D32" s="320">
        <v>275734</v>
      </c>
      <c r="E32" s="320">
        <v>275734</v>
      </c>
      <c r="F32" s="299">
        <f>-[2]KK!P338</f>
        <v>938090</v>
      </c>
      <c r="G32" s="299">
        <f>-KK!P283</f>
        <v>662356</v>
      </c>
    </row>
    <row r="33" spans="1:7">
      <c r="A33" s="329" t="s">
        <v>313</v>
      </c>
      <c r="B33" s="319" t="s">
        <v>294</v>
      </c>
      <c r="C33" s="352">
        <f t="shared" si="3"/>
        <v>21027500</v>
      </c>
      <c r="D33" s="320">
        <v>13492500</v>
      </c>
      <c r="E33" s="320">
        <v>4016000</v>
      </c>
      <c r="F33" s="299">
        <f>-[2]KK!Q338</f>
        <v>2500000</v>
      </c>
      <c r="G33" s="299">
        <f>-KK!Q283</f>
        <v>1019000</v>
      </c>
    </row>
    <row r="34" spans="1:7">
      <c r="A34" s="329" t="s">
        <v>314</v>
      </c>
      <c r="B34" s="319" t="s">
        <v>294</v>
      </c>
      <c r="C34" s="352">
        <f t="shared" si="3"/>
        <v>4057068</v>
      </c>
      <c r="D34" s="320">
        <v>1014267</v>
      </c>
      <c r="E34" s="320">
        <v>1014267</v>
      </c>
      <c r="F34" s="299">
        <f>-[2]KK!R338</f>
        <v>1014267</v>
      </c>
      <c r="G34" s="299">
        <f>-KK!R283</f>
        <v>1014267</v>
      </c>
    </row>
    <row r="35" spans="1:7">
      <c r="A35" s="329" t="s">
        <v>315</v>
      </c>
      <c r="B35" s="319" t="s">
        <v>294</v>
      </c>
      <c r="C35" s="352">
        <f t="shared" si="3"/>
        <v>1728000</v>
      </c>
      <c r="D35" s="320">
        <v>432000</v>
      </c>
      <c r="E35" s="320">
        <v>432000</v>
      </c>
      <c r="F35" s="299">
        <f>-[2]KK!N338</f>
        <v>432000</v>
      </c>
      <c r="G35" s="299">
        <f>-KK!N283</f>
        <v>432000</v>
      </c>
    </row>
    <row r="36" spans="1:7">
      <c r="A36" s="329" t="s">
        <v>316</v>
      </c>
      <c r="B36" s="319" t="s">
        <v>294</v>
      </c>
      <c r="C36" s="352">
        <f t="shared" si="3"/>
        <v>710000</v>
      </c>
      <c r="D36" s="320">
        <v>60000</v>
      </c>
      <c r="E36" s="320">
        <v>0</v>
      </c>
      <c r="F36" s="299">
        <f>-[2]KK!M338</f>
        <v>100000</v>
      </c>
      <c r="G36" s="299">
        <f>-KK!M283</f>
        <v>550000</v>
      </c>
    </row>
    <row r="37" spans="1:7">
      <c r="A37" s="330"/>
      <c r="B37" s="331"/>
      <c r="C37" s="331"/>
      <c r="D37" s="331"/>
      <c r="E37" s="331"/>
      <c r="F37" s="331"/>
      <c r="G37" s="325"/>
    </row>
    <row r="38" spans="1:7">
      <c r="A38" s="332" t="s">
        <v>317</v>
      </c>
      <c r="B38" s="319" t="s">
        <v>11</v>
      </c>
      <c r="C38" s="352">
        <f>D38+E38+G38+F38</f>
        <v>0</v>
      </c>
      <c r="D38" s="320"/>
      <c r="E38" s="320"/>
      <c r="F38" s="320"/>
      <c r="G38" s="302"/>
    </row>
    <row r="39" spans="1:7">
      <c r="A39" s="332" t="s">
        <v>318</v>
      </c>
      <c r="B39" s="319" t="s">
        <v>190</v>
      </c>
      <c r="C39" s="352">
        <f t="shared" ref="C39:C48" si="4">D39+E39+G39+F39</f>
        <v>233467409</v>
      </c>
      <c r="D39" s="320">
        <v>64512917</v>
      </c>
      <c r="E39" s="320">
        <v>61766085</v>
      </c>
      <c r="F39" s="320">
        <v>58963569</v>
      </c>
      <c r="G39" s="299">
        <v>48224838</v>
      </c>
    </row>
    <row r="40" spans="1:7">
      <c r="A40" s="332" t="s">
        <v>319</v>
      </c>
      <c r="B40" s="319" t="s">
        <v>320</v>
      </c>
      <c r="C40" s="352">
        <f t="shared" si="4"/>
        <v>15490000</v>
      </c>
      <c r="D40" s="320">
        <v>3140000</v>
      </c>
      <c r="E40" s="320">
        <v>3800000</v>
      </c>
      <c r="F40" s="320">
        <v>4000000</v>
      </c>
      <c r="G40" s="299">
        <v>4550000</v>
      </c>
    </row>
    <row r="41" spans="1:7">
      <c r="A41" s="333" t="s">
        <v>321</v>
      </c>
      <c r="B41" s="319" t="s">
        <v>294</v>
      </c>
      <c r="C41" s="352">
        <f t="shared" si="4"/>
        <v>9382368</v>
      </c>
      <c r="D41" s="320">
        <v>2305000</v>
      </c>
      <c r="E41" s="320">
        <v>3125000</v>
      </c>
      <c r="F41" s="320">
        <v>2107368</v>
      </c>
      <c r="G41" s="299">
        <f>-KK!D288</f>
        <v>1845000</v>
      </c>
    </row>
    <row r="42" spans="1:7">
      <c r="A42" s="332" t="s">
        <v>1513</v>
      </c>
      <c r="B42" s="319" t="s">
        <v>294</v>
      </c>
      <c r="C42" s="352">
        <f t="shared" si="4"/>
        <v>11836542</v>
      </c>
      <c r="D42" s="320">
        <v>3811157</v>
      </c>
      <c r="E42" s="320">
        <v>3462565</v>
      </c>
      <c r="F42" s="320">
        <v>0</v>
      </c>
      <c r="G42" s="299">
        <f>-KK!D287</f>
        <v>4562820</v>
      </c>
    </row>
    <row r="43" spans="1:7">
      <c r="A43" s="332" t="s">
        <v>322</v>
      </c>
      <c r="B43" s="319" t="s">
        <v>294</v>
      </c>
      <c r="C43" s="352">
        <f t="shared" si="4"/>
        <v>240000</v>
      </c>
      <c r="D43" s="320">
        <v>0</v>
      </c>
      <c r="E43" s="320">
        <v>0</v>
      </c>
      <c r="F43" s="320">
        <v>0</v>
      </c>
      <c r="G43" s="299">
        <f>-KK!D290</f>
        <v>240000</v>
      </c>
    </row>
    <row r="44" spans="1:7">
      <c r="A44" s="332" t="s">
        <v>381</v>
      </c>
      <c r="B44" s="319"/>
      <c r="C44" s="352">
        <f t="shared" si="4"/>
        <v>0</v>
      </c>
      <c r="D44" s="320"/>
      <c r="E44" s="320"/>
      <c r="F44" s="320"/>
      <c r="G44" s="299"/>
    </row>
    <row r="45" spans="1:7">
      <c r="A45" s="332" t="s">
        <v>382</v>
      </c>
      <c r="B45" s="319"/>
      <c r="C45" s="352">
        <f t="shared" si="4"/>
        <v>0</v>
      </c>
      <c r="D45" s="320"/>
      <c r="E45" s="320"/>
      <c r="F45" s="320"/>
      <c r="G45" s="299"/>
    </row>
    <row r="46" spans="1:7">
      <c r="A46" s="332" t="s">
        <v>383</v>
      </c>
      <c r="B46" s="319"/>
      <c r="C46" s="352">
        <f t="shared" si="4"/>
        <v>0</v>
      </c>
      <c r="D46" s="320"/>
      <c r="E46" s="320"/>
      <c r="F46" s="320"/>
      <c r="G46" s="299"/>
    </row>
    <row r="47" spans="1:7">
      <c r="A47" s="332" t="s">
        <v>384</v>
      </c>
      <c r="B47" s="319" t="s">
        <v>190</v>
      </c>
      <c r="C47" s="352">
        <f t="shared" si="4"/>
        <v>385095</v>
      </c>
      <c r="D47" s="320">
        <v>385095</v>
      </c>
      <c r="E47" s="320"/>
      <c r="F47" s="320"/>
      <c r="G47" s="302"/>
    </row>
    <row r="48" spans="1:7">
      <c r="A48" s="332" t="s">
        <v>1529</v>
      </c>
      <c r="B48" s="319" t="s">
        <v>190</v>
      </c>
      <c r="C48" s="352">
        <f t="shared" si="4"/>
        <v>30000000</v>
      </c>
      <c r="D48" s="320">
        <v>30000000</v>
      </c>
      <c r="E48" s="320"/>
      <c r="F48" s="320"/>
      <c r="G48" s="302"/>
    </row>
    <row r="49" spans="1:10">
      <c r="A49" s="334"/>
      <c r="B49" s="335"/>
      <c r="C49" s="335"/>
      <c r="D49" s="335"/>
      <c r="E49" s="335"/>
      <c r="F49" s="335"/>
      <c r="G49" s="336"/>
    </row>
    <row r="50" spans="1:10">
      <c r="A50" s="332" t="s">
        <v>323</v>
      </c>
      <c r="B50" s="321" t="s">
        <v>294</v>
      </c>
      <c r="C50" s="352">
        <f>D50+E50+G50+F50</f>
        <v>15850000</v>
      </c>
      <c r="D50" s="327">
        <v>7800000</v>
      </c>
      <c r="E50" s="327">
        <v>1500000</v>
      </c>
      <c r="F50" s="327">
        <v>4550000</v>
      </c>
      <c r="G50" s="299">
        <f>-KK!X283</f>
        <v>2000000</v>
      </c>
    </row>
    <row r="51" spans="1:10">
      <c r="A51" s="332" t="s">
        <v>324</v>
      </c>
      <c r="B51" s="319" t="s">
        <v>294</v>
      </c>
      <c r="C51" s="352">
        <f t="shared" ref="C51:C53" si="5">D51+E51+G51+F51</f>
        <v>2050000</v>
      </c>
      <c r="D51" s="320">
        <v>0</v>
      </c>
      <c r="E51" s="320">
        <v>2050000</v>
      </c>
      <c r="F51" s="320">
        <v>0</v>
      </c>
      <c r="G51" s="299">
        <f>-KK!D289</f>
        <v>0</v>
      </c>
    </row>
    <row r="52" spans="1:10">
      <c r="A52" s="332" t="s">
        <v>325</v>
      </c>
      <c r="B52" s="319" t="s">
        <v>294</v>
      </c>
      <c r="C52" s="352">
        <f t="shared" si="5"/>
        <v>3183425</v>
      </c>
      <c r="D52" s="320">
        <v>59000</v>
      </c>
      <c r="E52" s="320">
        <v>99000</v>
      </c>
      <c r="F52" s="320">
        <v>800000</v>
      </c>
      <c r="G52" s="299">
        <f>-KK!W283</f>
        <v>2225425</v>
      </c>
    </row>
    <row r="53" spans="1:10">
      <c r="A53" s="332"/>
      <c r="B53" s="319" t="s">
        <v>391</v>
      </c>
      <c r="C53" s="352">
        <f t="shared" si="5"/>
        <v>1000000</v>
      </c>
      <c r="D53" s="320"/>
      <c r="E53" s="320"/>
      <c r="F53" s="320"/>
      <c r="G53" s="299">
        <f>-Bank!C140</f>
        <v>1000000</v>
      </c>
    </row>
    <row r="54" spans="1:10">
      <c r="A54" s="346"/>
      <c r="B54" s="346"/>
      <c r="C54" s="346"/>
      <c r="D54" s="346"/>
      <c r="E54" s="346"/>
      <c r="F54" s="346"/>
      <c r="G54" s="346"/>
      <c r="H54" s="347"/>
      <c r="I54" s="347"/>
      <c r="J54" s="347"/>
    </row>
    <row r="55" spans="1:10">
      <c r="A55" s="329" t="s">
        <v>326</v>
      </c>
      <c r="B55" s="319" t="s">
        <v>294</v>
      </c>
      <c r="C55" s="352">
        <f>D55+E55+G55+F55</f>
        <v>17300763</v>
      </c>
      <c r="D55" s="320">
        <v>5826800</v>
      </c>
      <c r="E55" s="320">
        <v>3676463</v>
      </c>
      <c r="F55" s="320">
        <v>3010000</v>
      </c>
      <c r="G55" s="299">
        <f>-KK!K283</f>
        <v>4787500</v>
      </c>
    </row>
    <row r="56" spans="1:10">
      <c r="A56" s="329" t="s">
        <v>327</v>
      </c>
      <c r="B56" s="319" t="s">
        <v>294</v>
      </c>
      <c r="C56" s="352">
        <f t="shared" ref="C56:C79" si="6">D56+E56+G56+F56</f>
        <v>252386225</v>
      </c>
      <c r="D56" s="320">
        <v>85252900</v>
      </c>
      <c r="E56" s="320">
        <v>68285500</v>
      </c>
      <c r="F56" s="320">
        <v>40399450</v>
      </c>
      <c r="G56" s="299">
        <f>-KK!H283</f>
        <v>58448375</v>
      </c>
    </row>
    <row r="57" spans="1:10">
      <c r="A57" s="329" t="s">
        <v>328</v>
      </c>
      <c r="B57" s="319" t="s">
        <v>294</v>
      </c>
      <c r="C57" s="352">
        <f t="shared" si="6"/>
        <v>24460132</v>
      </c>
      <c r="D57" s="320">
        <v>5390550</v>
      </c>
      <c r="E57" s="320">
        <v>7306000</v>
      </c>
      <c r="F57" s="320">
        <v>5154400</v>
      </c>
      <c r="G57" s="299">
        <f>-KK!I283</f>
        <v>6609182</v>
      </c>
    </row>
    <row r="58" spans="1:10">
      <c r="A58" s="329" t="s">
        <v>329</v>
      </c>
      <c r="B58" s="319" t="s">
        <v>294</v>
      </c>
      <c r="C58" s="352">
        <f t="shared" si="6"/>
        <v>38395000</v>
      </c>
      <c r="D58" s="320">
        <v>13949000</v>
      </c>
      <c r="E58" s="320">
        <v>10146200</v>
      </c>
      <c r="F58" s="320">
        <v>7520300</v>
      </c>
      <c r="G58" s="299">
        <f>-KK!J283</f>
        <v>6779500</v>
      </c>
    </row>
    <row r="59" spans="1:10">
      <c r="A59" s="329" t="s">
        <v>330</v>
      </c>
      <c r="B59" s="319" t="s">
        <v>294</v>
      </c>
      <c r="C59" s="352">
        <f t="shared" si="6"/>
        <v>1857350</v>
      </c>
      <c r="D59" s="320">
        <v>278800</v>
      </c>
      <c r="E59" s="320">
        <v>137500</v>
      </c>
      <c r="F59" s="320">
        <v>1407800</v>
      </c>
      <c r="G59" s="299">
        <f>-KK!L283</f>
        <v>33250</v>
      </c>
    </row>
    <row r="60" spans="1:10">
      <c r="A60" s="329" t="s">
        <v>331</v>
      </c>
      <c r="B60" s="319" t="s">
        <v>294</v>
      </c>
      <c r="C60" s="352">
        <f t="shared" si="6"/>
        <v>115900229</v>
      </c>
      <c r="D60" s="320">
        <v>39544610</v>
      </c>
      <c r="E60" s="320">
        <v>29765561</v>
      </c>
      <c r="F60" s="320">
        <v>24025822</v>
      </c>
      <c r="G60" s="299">
        <f>-KK!S283</f>
        <v>22564236</v>
      </c>
    </row>
    <row r="61" spans="1:10">
      <c r="A61" s="329" t="s">
        <v>332</v>
      </c>
      <c r="B61" s="319" t="s">
        <v>294</v>
      </c>
      <c r="C61" s="352">
        <f t="shared" si="6"/>
        <v>252433</v>
      </c>
      <c r="D61" s="320">
        <v>61166</v>
      </c>
      <c r="E61" s="320">
        <v>64773</v>
      </c>
      <c r="F61" s="320">
        <v>63386</v>
      </c>
      <c r="G61" s="299">
        <f>-KK!V283</f>
        <v>63108</v>
      </c>
    </row>
    <row r="62" spans="1:10">
      <c r="A62" s="329" t="s">
        <v>333</v>
      </c>
      <c r="B62" s="319" t="s">
        <v>294</v>
      </c>
      <c r="C62" s="352">
        <f t="shared" si="6"/>
        <v>2274400</v>
      </c>
      <c r="D62" s="320">
        <v>568600</v>
      </c>
      <c r="E62" s="320">
        <v>568600</v>
      </c>
      <c r="F62" s="320">
        <v>568600</v>
      </c>
      <c r="G62" s="299">
        <f>-KK!T283</f>
        <v>568600</v>
      </c>
    </row>
    <row r="63" spans="1:10">
      <c r="A63" s="329" t="s">
        <v>334</v>
      </c>
      <c r="B63" s="319" t="s">
        <v>294</v>
      </c>
      <c r="C63" s="352">
        <f t="shared" si="6"/>
        <v>4867350</v>
      </c>
      <c r="D63" s="320">
        <v>1497800</v>
      </c>
      <c r="E63" s="320">
        <v>1125850</v>
      </c>
      <c r="F63" s="320">
        <v>1121850</v>
      </c>
      <c r="G63" s="299">
        <f>-KK!Z283</f>
        <v>1121850</v>
      </c>
    </row>
    <row r="64" spans="1:10">
      <c r="A64" s="329" t="s">
        <v>335</v>
      </c>
      <c r="B64" s="319" t="s">
        <v>294</v>
      </c>
      <c r="C64" s="352">
        <f t="shared" si="6"/>
        <v>8933267</v>
      </c>
      <c r="D64" s="320">
        <v>2085503</v>
      </c>
      <c r="E64" s="320">
        <v>2282588</v>
      </c>
      <c r="F64" s="320">
        <v>2282588</v>
      </c>
      <c r="G64" s="299">
        <f>-KK!AA283</f>
        <v>2282588</v>
      </c>
    </row>
    <row r="65" spans="1:10">
      <c r="A65" s="329" t="s">
        <v>336</v>
      </c>
      <c r="B65" s="319" t="s">
        <v>294</v>
      </c>
      <c r="C65" s="352">
        <f t="shared" si="6"/>
        <v>1150000</v>
      </c>
      <c r="D65" s="320">
        <v>300000</v>
      </c>
      <c r="E65" s="320">
        <v>100000</v>
      </c>
      <c r="F65" s="320">
        <v>300000</v>
      </c>
      <c r="G65" s="299">
        <f>-KK!AI283</f>
        <v>450000</v>
      </c>
    </row>
    <row r="66" spans="1:10">
      <c r="A66" s="329" t="s">
        <v>337</v>
      </c>
      <c r="B66" s="319" t="s">
        <v>294</v>
      </c>
      <c r="C66" s="352">
        <f t="shared" si="6"/>
        <v>2046350</v>
      </c>
      <c r="D66" s="320">
        <v>383000</v>
      </c>
      <c r="E66" s="320">
        <v>356200</v>
      </c>
      <c r="F66" s="320">
        <v>833150</v>
      </c>
      <c r="G66" s="299">
        <f>-KK!AB283</f>
        <v>474000</v>
      </c>
    </row>
    <row r="67" spans="1:10">
      <c r="A67" s="329" t="s">
        <v>338</v>
      </c>
      <c r="B67" s="319" t="s">
        <v>294</v>
      </c>
      <c r="C67" s="352">
        <f t="shared" si="6"/>
        <v>7000000</v>
      </c>
      <c r="D67" s="320">
        <v>1750000</v>
      </c>
      <c r="E67" s="320">
        <v>1750000</v>
      </c>
      <c r="F67" s="320">
        <v>1750000</v>
      </c>
      <c r="G67" s="299">
        <f>-KK!AC283</f>
        <v>1750000</v>
      </c>
    </row>
    <row r="68" spans="1:10">
      <c r="A68" s="329" t="s">
        <v>339</v>
      </c>
      <c r="B68" s="319" t="s">
        <v>294</v>
      </c>
      <c r="C68" s="352">
        <f t="shared" si="6"/>
        <v>1215478</v>
      </c>
      <c r="D68" s="320">
        <v>290500</v>
      </c>
      <c r="E68" s="320">
        <v>334508</v>
      </c>
      <c r="F68" s="320">
        <v>590470</v>
      </c>
      <c r="G68" s="299">
        <f>-KK!AJ283</f>
        <v>0</v>
      </c>
    </row>
    <row r="69" spans="1:10">
      <c r="A69" s="329" t="s">
        <v>371</v>
      </c>
      <c r="B69" s="319" t="s">
        <v>294</v>
      </c>
      <c r="C69" s="352">
        <f t="shared" si="6"/>
        <v>4599286</v>
      </c>
      <c r="D69" s="320">
        <v>0</v>
      </c>
      <c r="E69" s="320">
        <v>0</v>
      </c>
      <c r="F69" s="320">
        <v>1214510</v>
      </c>
      <c r="G69" s="299">
        <f>-KK!AK283</f>
        <v>3384776</v>
      </c>
    </row>
    <row r="70" spans="1:10">
      <c r="A70" s="329" t="s">
        <v>494</v>
      </c>
      <c r="B70" s="319" t="s">
        <v>294</v>
      </c>
      <c r="C70" s="352">
        <f t="shared" si="6"/>
        <v>7170000</v>
      </c>
      <c r="D70" s="320"/>
      <c r="E70" s="320">
        <v>7170000</v>
      </c>
      <c r="F70" s="320"/>
      <c r="G70" s="337"/>
    </row>
    <row r="71" spans="1:10">
      <c r="A71" s="329"/>
      <c r="B71" s="319" t="s">
        <v>11</v>
      </c>
      <c r="C71" s="352">
        <f t="shared" si="6"/>
        <v>21650000</v>
      </c>
      <c r="D71" s="320"/>
      <c r="E71" s="320">
        <v>21650000</v>
      </c>
      <c r="F71" s="320">
        <v>0</v>
      </c>
      <c r="G71" s="337">
        <f>-Bank!C117</f>
        <v>0</v>
      </c>
    </row>
    <row r="72" spans="1:10">
      <c r="A72" s="329" t="s">
        <v>1515</v>
      </c>
      <c r="B72" s="319" t="s">
        <v>294</v>
      </c>
      <c r="C72" s="352">
        <f t="shared" si="6"/>
        <v>11841600</v>
      </c>
      <c r="D72" s="320"/>
      <c r="E72" s="320"/>
      <c r="F72" s="320">
        <v>11841600</v>
      </c>
      <c r="G72" s="337">
        <f>-KK!E283</f>
        <v>0</v>
      </c>
    </row>
    <row r="73" spans="1:10">
      <c r="A73" s="329"/>
      <c r="B73" s="319" t="s">
        <v>190</v>
      </c>
      <c r="C73" s="352">
        <f t="shared" si="6"/>
        <v>3625000</v>
      </c>
      <c r="D73" s="320"/>
      <c r="E73" s="320"/>
      <c r="F73" s="320">
        <v>3625000</v>
      </c>
      <c r="G73" s="337">
        <v>0</v>
      </c>
    </row>
    <row r="74" spans="1:10">
      <c r="A74" s="329" t="s">
        <v>503</v>
      </c>
      <c r="B74" s="319" t="s">
        <v>294</v>
      </c>
      <c r="C74" s="352">
        <f t="shared" si="6"/>
        <v>22137450</v>
      </c>
      <c r="D74" s="320"/>
      <c r="E74" s="320">
        <v>22137450</v>
      </c>
      <c r="F74" s="320">
        <v>0</v>
      </c>
      <c r="G74" s="337">
        <f>-KK!F283</f>
        <v>0</v>
      </c>
    </row>
    <row r="75" spans="1:10">
      <c r="A75" s="319" t="s">
        <v>340</v>
      </c>
      <c r="B75" s="319" t="s">
        <v>294</v>
      </c>
      <c r="C75" s="352">
        <f t="shared" si="6"/>
        <v>77398776</v>
      </c>
      <c r="D75" s="320">
        <v>36244000</v>
      </c>
      <c r="E75" s="320">
        <v>10247818</v>
      </c>
      <c r="F75" s="320">
        <v>22067258</v>
      </c>
      <c r="G75" s="299">
        <f>-KK!AF283</f>
        <v>8839700</v>
      </c>
    </row>
    <row r="76" spans="1:10">
      <c r="A76" s="319"/>
      <c r="B76" s="319" t="s">
        <v>11</v>
      </c>
      <c r="C76" s="352">
        <f t="shared" si="6"/>
        <v>16892746</v>
      </c>
      <c r="D76" s="320">
        <v>3100000</v>
      </c>
      <c r="E76" s="320">
        <v>1742320</v>
      </c>
      <c r="F76" s="320">
        <v>12050426</v>
      </c>
      <c r="G76" s="299">
        <f>-Bank!L102</f>
        <v>0</v>
      </c>
    </row>
    <row r="77" spans="1:10">
      <c r="A77" s="319" t="s">
        <v>341</v>
      </c>
      <c r="B77" s="319" t="s">
        <v>294</v>
      </c>
      <c r="C77" s="352">
        <f t="shared" si="6"/>
        <v>295847820</v>
      </c>
      <c r="D77" s="320">
        <v>116553700</v>
      </c>
      <c r="E77" s="320">
        <v>97942400</v>
      </c>
      <c r="F77" s="320">
        <v>55028800</v>
      </c>
      <c r="G77" s="299">
        <f>-KK!AG283</f>
        <v>26322920</v>
      </c>
    </row>
    <row r="78" spans="1:10">
      <c r="A78" s="319"/>
      <c r="B78" s="319" t="s">
        <v>11</v>
      </c>
      <c r="C78" s="352">
        <f t="shared" si="6"/>
        <v>34802051</v>
      </c>
      <c r="D78" s="320">
        <v>0</v>
      </c>
      <c r="E78" s="320">
        <v>34802051</v>
      </c>
      <c r="F78" s="320">
        <v>0</v>
      </c>
      <c r="G78" s="299"/>
    </row>
    <row r="79" spans="1:10">
      <c r="A79" s="319"/>
      <c r="B79" s="319" t="s">
        <v>190</v>
      </c>
      <c r="C79" s="352">
        <f t="shared" si="6"/>
        <v>19500000</v>
      </c>
      <c r="D79" s="320"/>
      <c r="E79" s="320"/>
      <c r="F79" s="320"/>
      <c r="G79" s="299">
        <f>-Bank!C137</f>
        <v>19500000</v>
      </c>
    </row>
    <row r="80" spans="1:10">
      <c r="A80" s="346"/>
      <c r="B80" s="346"/>
      <c r="C80" s="346"/>
      <c r="D80" s="346"/>
      <c r="E80" s="346"/>
      <c r="F80" s="346"/>
      <c r="G80" s="346"/>
      <c r="H80" s="347"/>
      <c r="I80" s="347"/>
      <c r="J80" s="347"/>
    </row>
    <row r="81" spans="1:7">
      <c r="A81" s="319" t="s">
        <v>342</v>
      </c>
      <c r="B81" s="321" t="s">
        <v>11</v>
      </c>
      <c r="C81" s="352">
        <f>D81+E81+G81+F81</f>
        <v>187150000</v>
      </c>
      <c r="D81" s="327">
        <v>90000000</v>
      </c>
      <c r="E81" s="327">
        <v>82150000</v>
      </c>
      <c r="F81" s="327">
        <v>15000000</v>
      </c>
      <c r="G81" s="299">
        <f>-Cashflow!D566</f>
        <v>0</v>
      </c>
    </row>
    <row r="82" spans="1:7">
      <c r="A82" s="319"/>
      <c r="B82" s="321" t="s">
        <v>304</v>
      </c>
      <c r="C82" s="352">
        <f t="shared" ref="C82:C102" si="7">D82+E82+G82+F82</f>
        <v>20000000</v>
      </c>
      <c r="D82" s="327"/>
      <c r="E82" s="327"/>
      <c r="F82" s="327">
        <v>20000000</v>
      </c>
      <c r="G82" s="299">
        <v>0</v>
      </c>
    </row>
    <row r="83" spans="1:7">
      <c r="A83" s="319"/>
      <c r="B83" s="321" t="s">
        <v>190</v>
      </c>
      <c r="C83" s="352">
        <f t="shared" si="7"/>
        <v>132000000</v>
      </c>
      <c r="D83" s="327">
        <v>30000000</v>
      </c>
      <c r="E83" s="327">
        <v>50000000</v>
      </c>
      <c r="F83" s="327">
        <v>0</v>
      </c>
      <c r="G83" s="299">
        <v>52000000</v>
      </c>
    </row>
    <row r="84" spans="1:7">
      <c r="A84" s="319"/>
      <c r="B84" s="321" t="s">
        <v>430</v>
      </c>
      <c r="C84" s="352">
        <f t="shared" si="7"/>
        <v>2000000</v>
      </c>
      <c r="D84" s="327">
        <v>2000000</v>
      </c>
      <c r="E84" s="327">
        <v>0</v>
      </c>
      <c r="F84" s="327">
        <v>0</v>
      </c>
      <c r="G84" s="299">
        <v>0</v>
      </c>
    </row>
    <row r="85" spans="1:7">
      <c r="A85" s="326" t="s">
        <v>343</v>
      </c>
      <c r="B85" s="321" t="s">
        <v>190</v>
      </c>
      <c r="C85" s="352">
        <f t="shared" si="7"/>
        <v>23743034</v>
      </c>
      <c r="D85" s="327">
        <v>6208187</v>
      </c>
      <c r="E85" s="327">
        <v>6580240</v>
      </c>
      <c r="F85" s="327">
        <v>5566545</v>
      </c>
      <c r="G85" s="299">
        <v>5388062</v>
      </c>
    </row>
    <row r="86" spans="1:7">
      <c r="A86" s="319" t="s">
        <v>344</v>
      </c>
      <c r="B86" s="338" t="s">
        <v>11</v>
      </c>
      <c r="C86" s="352">
        <f t="shared" si="7"/>
        <v>30000000</v>
      </c>
      <c r="D86" s="339"/>
      <c r="E86" s="339">
        <v>30000000</v>
      </c>
      <c r="F86" s="339">
        <v>0</v>
      </c>
      <c r="G86" s="299">
        <f>-Bank!C110</f>
        <v>0</v>
      </c>
    </row>
    <row r="87" spans="1:7">
      <c r="A87" s="321" t="s">
        <v>1514</v>
      </c>
      <c r="B87" s="338" t="s">
        <v>11</v>
      </c>
      <c r="C87" s="352">
        <f t="shared" si="7"/>
        <v>30000000</v>
      </c>
      <c r="D87" s="339"/>
      <c r="E87" s="339"/>
      <c r="F87" s="339"/>
      <c r="G87" s="302">
        <f>-Bank!C135</f>
        <v>30000000</v>
      </c>
    </row>
    <row r="88" spans="1:7">
      <c r="A88" s="321" t="s">
        <v>345</v>
      </c>
      <c r="B88" s="338" t="s">
        <v>11</v>
      </c>
      <c r="C88" s="352">
        <f t="shared" si="7"/>
        <v>0</v>
      </c>
      <c r="D88" s="339">
        <v>0</v>
      </c>
      <c r="E88" s="339">
        <v>0</v>
      </c>
      <c r="F88" s="339">
        <v>0</v>
      </c>
      <c r="G88" s="302">
        <v>0</v>
      </c>
    </row>
    <row r="89" spans="1:7">
      <c r="A89" s="321" t="s">
        <v>346</v>
      </c>
      <c r="B89" s="338" t="s">
        <v>11</v>
      </c>
      <c r="C89" s="352">
        <f t="shared" si="7"/>
        <v>0</v>
      </c>
      <c r="D89" s="339">
        <v>0</v>
      </c>
      <c r="E89" s="339">
        <v>0</v>
      </c>
      <c r="F89" s="339">
        <v>0</v>
      </c>
      <c r="G89" s="302">
        <v>0</v>
      </c>
    </row>
    <row r="90" spans="1:7">
      <c r="A90" s="321" t="s">
        <v>347</v>
      </c>
      <c r="B90" s="338" t="s">
        <v>348</v>
      </c>
      <c r="C90" s="352">
        <f t="shared" si="7"/>
        <v>10000000</v>
      </c>
      <c r="D90" s="339">
        <v>10000000</v>
      </c>
      <c r="E90" s="339">
        <v>0</v>
      </c>
      <c r="F90" s="339">
        <v>0</v>
      </c>
      <c r="G90" s="302">
        <v>0</v>
      </c>
    </row>
    <row r="91" spans="1:7">
      <c r="A91" s="321" t="s">
        <v>349</v>
      </c>
      <c r="B91" s="338" t="s">
        <v>350</v>
      </c>
      <c r="C91" s="352">
        <f t="shared" si="7"/>
        <v>0</v>
      </c>
      <c r="D91" s="339">
        <v>0</v>
      </c>
      <c r="E91" s="339">
        <v>0</v>
      </c>
      <c r="F91" s="339">
        <v>0</v>
      </c>
      <c r="G91" s="302">
        <v>0</v>
      </c>
    </row>
    <row r="92" spans="1:7">
      <c r="A92" s="319" t="s">
        <v>351</v>
      </c>
      <c r="B92" s="338" t="s">
        <v>11</v>
      </c>
      <c r="C92" s="352">
        <f t="shared" si="7"/>
        <v>0</v>
      </c>
      <c r="D92" s="339"/>
      <c r="E92" s="339"/>
      <c r="F92" s="339"/>
      <c r="G92" s="302"/>
    </row>
    <row r="93" spans="1:7">
      <c r="A93" s="307"/>
      <c r="B93" s="340"/>
      <c r="C93" s="352">
        <f t="shared" si="7"/>
        <v>0</v>
      </c>
      <c r="D93" s="341"/>
      <c r="E93" s="341"/>
      <c r="F93" s="341"/>
      <c r="G93" s="302"/>
    </row>
    <row r="94" spans="1:7">
      <c r="A94" s="319" t="s">
        <v>352</v>
      </c>
      <c r="B94" s="329" t="s">
        <v>118</v>
      </c>
      <c r="C94" s="352">
        <f t="shared" si="7"/>
        <v>0</v>
      </c>
      <c r="D94" s="342"/>
      <c r="E94" s="342"/>
      <c r="F94" s="342"/>
      <c r="G94" s="302"/>
    </row>
    <row r="95" spans="1:7">
      <c r="A95" s="319" t="s">
        <v>563</v>
      </c>
      <c r="B95" s="329"/>
      <c r="C95" s="352">
        <f t="shared" si="7"/>
        <v>500000000</v>
      </c>
      <c r="D95" s="342"/>
      <c r="E95" s="342"/>
      <c r="F95" s="342">
        <v>500000000</v>
      </c>
      <c r="G95" s="302">
        <v>0</v>
      </c>
    </row>
    <row r="96" spans="1:7">
      <c r="A96" s="319" t="s">
        <v>564</v>
      </c>
      <c r="B96" s="329"/>
      <c r="C96" s="352">
        <f t="shared" si="7"/>
        <v>190000000</v>
      </c>
      <c r="D96" s="342"/>
      <c r="E96" s="342"/>
      <c r="F96" s="342">
        <v>190000000</v>
      </c>
      <c r="G96" s="302">
        <v>0</v>
      </c>
    </row>
    <row r="97" spans="1:10">
      <c r="A97" s="319" t="s">
        <v>565</v>
      </c>
      <c r="B97" s="329"/>
      <c r="C97" s="352">
        <f t="shared" si="7"/>
        <v>400000000</v>
      </c>
      <c r="D97" s="342"/>
      <c r="E97" s="342"/>
      <c r="F97" s="342">
        <v>400000000</v>
      </c>
      <c r="G97" s="302">
        <f>Cashflow!F562</f>
        <v>0</v>
      </c>
    </row>
    <row r="98" spans="1:10">
      <c r="A98" s="319" t="s">
        <v>502</v>
      </c>
      <c r="B98" s="329" t="s">
        <v>506</v>
      </c>
      <c r="C98" s="352">
        <f t="shared" si="7"/>
        <v>0</v>
      </c>
      <c r="D98" s="342"/>
      <c r="E98" s="342"/>
      <c r="F98" s="342"/>
      <c r="G98" s="299">
        <v>0</v>
      </c>
    </row>
    <row r="99" spans="1:10">
      <c r="A99" s="319" t="s">
        <v>353</v>
      </c>
      <c r="B99" s="329" t="s">
        <v>354</v>
      </c>
      <c r="C99" s="352">
        <f t="shared" si="7"/>
        <v>0</v>
      </c>
      <c r="D99" s="342"/>
      <c r="E99" s="342"/>
      <c r="F99" s="342"/>
      <c r="G99" s="302">
        <v>0</v>
      </c>
    </row>
    <row r="100" spans="1:10">
      <c r="A100" s="319"/>
      <c r="B100" s="329" t="s">
        <v>355</v>
      </c>
      <c r="C100" s="352">
        <f t="shared" si="7"/>
        <v>0</v>
      </c>
      <c r="D100" s="342"/>
      <c r="E100" s="342"/>
      <c r="F100" s="342"/>
      <c r="G100" s="302">
        <v>0</v>
      </c>
    </row>
    <row r="101" spans="1:10">
      <c r="A101" s="319" t="s">
        <v>609</v>
      </c>
      <c r="B101" s="329" t="s">
        <v>118</v>
      </c>
      <c r="C101" s="352">
        <f t="shared" si="7"/>
        <v>315000000</v>
      </c>
      <c r="D101" s="342"/>
      <c r="E101" s="342"/>
      <c r="F101" s="342">
        <v>315000000</v>
      </c>
      <c r="G101" s="302">
        <v>0</v>
      </c>
    </row>
    <row r="102" spans="1:10">
      <c r="A102" s="319"/>
      <c r="B102" s="329" t="s">
        <v>190</v>
      </c>
      <c r="C102" s="352">
        <f t="shared" si="7"/>
        <v>547500000</v>
      </c>
      <c r="D102" s="342"/>
      <c r="E102" s="342"/>
      <c r="F102" s="342">
        <v>547500000</v>
      </c>
      <c r="G102" s="302">
        <v>0</v>
      </c>
    </row>
    <row r="103" spans="1:10">
      <c r="A103" s="348"/>
      <c r="B103" s="348"/>
      <c r="C103" s="348"/>
      <c r="D103" s="348"/>
      <c r="E103" s="348"/>
      <c r="F103" s="348"/>
      <c r="G103" s="348"/>
      <c r="H103" s="535"/>
      <c r="I103" s="535"/>
      <c r="J103" s="535"/>
    </row>
    <row r="104" spans="1:10">
      <c r="A104" s="329" t="s">
        <v>356</v>
      </c>
      <c r="B104" s="348"/>
      <c r="C104" s="348"/>
      <c r="D104" s="348"/>
      <c r="E104" s="348"/>
      <c r="F104" s="348"/>
      <c r="G104" s="348"/>
      <c r="H104" s="535"/>
      <c r="I104" s="535"/>
      <c r="J104" s="535"/>
    </row>
    <row r="105" spans="1:10">
      <c r="A105" s="329" t="s">
        <v>357</v>
      </c>
      <c r="B105" s="343" t="s">
        <v>294</v>
      </c>
      <c r="C105" s="352">
        <f>D105+E105+G105+F105</f>
        <v>140350000</v>
      </c>
      <c r="D105" s="344">
        <v>47400000</v>
      </c>
      <c r="E105" s="344">
        <v>30000000</v>
      </c>
      <c r="F105" s="344">
        <v>28300000</v>
      </c>
      <c r="G105" s="299">
        <f>Kuitansi!J128</f>
        <v>34650000</v>
      </c>
    </row>
    <row r="106" spans="1:10">
      <c r="A106" s="329" t="s">
        <v>358</v>
      </c>
      <c r="B106" s="343" t="s">
        <v>294</v>
      </c>
      <c r="C106" s="352">
        <f t="shared" ref="C106:C111" si="8">D106+E106+G106+F106</f>
        <v>34727919</v>
      </c>
      <c r="D106" s="344">
        <v>9179404</v>
      </c>
      <c r="E106" s="344">
        <v>8572054</v>
      </c>
      <c r="F106" s="344">
        <v>6002417</v>
      </c>
      <c r="G106" s="299">
        <f>-KK!AE283</f>
        <v>10974044</v>
      </c>
    </row>
    <row r="107" spans="1:10">
      <c r="A107" s="329"/>
      <c r="B107" s="343" t="s">
        <v>360</v>
      </c>
      <c r="C107" s="352">
        <f t="shared" si="8"/>
        <v>0</v>
      </c>
      <c r="D107" s="344"/>
      <c r="E107" s="344">
        <v>0</v>
      </c>
      <c r="F107" s="344">
        <v>0</v>
      </c>
      <c r="G107" s="299">
        <v>0</v>
      </c>
    </row>
    <row r="108" spans="1:10">
      <c r="A108" s="319" t="s">
        <v>359</v>
      </c>
      <c r="B108" s="343" t="s">
        <v>294</v>
      </c>
      <c r="C108" s="352">
        <f t="shared" si="8"/>
        <v>33586880</v>
      </c>
      <c r="D108" s="344">
        <v>21181830</v>
      </c>
      <c r="E108" s="344">
        <v>7646000</v>
      </c>
      <c r="F108" s="344">
        <v>4241550</v>
      </c>
      <c r="G108" s="299">
        <f>-KK!AD283</f>
        <v>517500</v>
      </c>
    </row>
    <row r="109" spans="1:10">
      <c r="A109" s="319"/>
      <c r="B109" s="270" t="s">
        <v>391</v>
      </c>
      <c r="C109" s="352">
        <f t="shared" si="8"/>
        <v>10300000</v>
      </c>
      <c r="D109" s="345">
        <v>0</v>
      </c>
      <c r="E109" s="345"/>
      <c r="F109" s="345"/>
      <c r="G109" s="299">
        <f>-Bank!C136</f>
        <v>10300000</v>
      </c>
    </row>
    <row r="110" spans="1:10">
      <c r="A110" s="338" t="s">
        <v>361</v>
      </c>
      <c r="B110" s="343" t="s">
        <v>294</v>
      </c>
      <c r="C110" s="352">
        <f t="shared" si="8"/>
        <v>6800000</v>
      </c>
      <c r="D110" s="344">
        <v>3800000</v>
      </c>
      <c r="E110" s="344">
        <v>3000000</v>
      </c>
      <c r="F110" s="344">
        <v>0</v>
      </c>
      <c r="G110" s="299">
        <f>-KK!AH283</f>
        <v>0</v>
      </c>
    </row>
    <row r="111" spans="1:10">
      <c r="A111" s="338"/>
      <c r="B111" s="343" t="s">
        <v>362</v>
      </c>
      <c r="C111" s="352">
        <f t="shared" si="8"/>
        <v>0</v>
      </c>
      <c r="D111" s="344">
        <v>0</v>
      </c>
      <c r="E111" s="344">
        <v>0</v>
      </c>
      <c r="F111" s="344">
        <v>0</v>
      </c>
      <c r="G111" s="302">
        <f>Bank!O102</f>
        <v>0</v>
      </c>
    </row>
    <row r="112" spans="1:10">
      <c r="A112" s="318" t="s">
        <v>423</v>
      </c>
      <c r="B112" s="482" t="s">
        <v>294</v>
      </c>
      <c r="C112" s="352">
        <f>D112+E112+G112+F112</f>
        <v>2860000</v>
      </c>
      <c r="D112" s="321"/>
      <c r="E112" s="327">
        <v>2860000</v>
      </c>
      <c r="F112" s="327">
        <v>0</v>
      </c>
      <c r="G112" s="299">
        <v>0</v>
      </c>
    </row>
    <row r="113" spans="2:7">
      <c r="B113" s="480" t="s">
        <v>1550</v>
      </c>
      <c r="C113" s="352">
        <f>D113+E113+G113+F113</f>
        <v>18185510</v>
      </c>
      <c r="D113" s="486">
        <v>0</v>
      </c>
      <c r="E113" s="486">
        <v>0</v>
      </c>
      <c r="F113" s="486">
        <v>0</v>
      </c>
      <c r="G113" s="221">
        <v>18185510</v>
      </c>
    </row>
  </sheetData>
  <mergeCells count="1">
    <mergeCell ref="H103:J104"/>
  </mergeCells>
  <pageMargins left="0.70866141732283472" right="0.70866141732283472" top="0.94488188976377963" bottom="0.35433070866141736" header="0.31496062992125984" footer="0.31496062992125984"/>
  <pageSetup paperSize="9" scale="7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7"/>
  <sheetViews>
    <sheetView topLeftCell="A25" workbookViewId="0">
      <selection activeCell="E109" sqref="E109"/>
    </sheetView>
  </sheetViews>
  <sheetFormatPr defaultRowHeight="15"/>
  <cols>
    <col min="1" max="1" width="32.7109375" customWidth="1"/>
    <col min="2" max="2" width="14.28515625" style="221" bestFit="1" customWidth="1"/>
    <col min="3" max="3" width="23.42578125" style="56" customWidth="1"/>
    <col min="4" max="4" width="15.28515625" style="221" bestFit="1" customWidth="1"/>
    <col min="5" max="5" width="27.28515625" style="56" customWidth="1"/>
    <col min="6" max="6" width="12.5703125" bestFit="1" customWidth="1"/>
  </cols>
  <sheetData>
    <row r="1" spans="1:5" ht="18.75">
      <c r="A1" s="484" t="s">
        <v>431</v>
      </c>
    </row>
    <row r="2" spans="1:5" ht="18.75">
      <c r="A2" s="210"/>
    </row>
    <row r="3" spans="1:5" s="268" customFormat="1" ht="15.75">
      <c r="B3" s="269" t="s">
        <v>433</v>
      </c>
      <c r="C3" s="268" t="s">
        <v>432</v>
      </c>
      <c r="D3" s="269" t="s">
        <v>434</v>
      </c>
      <c r="E3" s="268" t="s">
        <v>435</v>
      </c>
    </row>
    <row r="4" spans="1:5">
      <c r="A4" s="307" t="s">
        <v>66</v>
      </c>
      <c r="B4" s="299">
        <f>'Jur-kum'!C4</f>
        <v>738712000</v>
      </c>
      <c r="C4" s="300" t="s">
        <v>294</v>
      </c>
      <c r="D4" s="303">
        <f>SUM(B4:B6)</f>
        <v>1166940640</v>
      </c>
      <c r="E4" s="537" t="s">
        <v>66</v>
      </c>
    </row>
    <row r="5" spans="1:5">
      <c r="A5" s="307"/>
      <c r="B5" s="337">
        <f>'Jur-kum'!C5</f>
        <v>196077640</v>
      </c>
      <c r="C5" s="300" t="s">
        <v>11</v>
      </c>
      <c r="D5" s="303"/>
      <c r="E5" s="537"/>
    </row>
    <row r="6" spans="1:5">
      <c r="A6" s="307"/>
      <c r="B6" s="337">
        <f>'Jur-kum'!C7</f>
        <v>232151000</v>
      </c>
      <c r="C6" s="300" t="s">
        <v>67</v>
      </c>
      <c r="D6" s="303"/>
      <c r="E6" s="537"/>
    </row>
    <row r="7" spans="1:5">
      <c r="A7" s="307" t="s">
        <v>68</v>
      </c>
      <c r="B7" s="337">
        <f>'Jur-kum'!C8+'Jur-kum'!C9</f>
        <v>36303375</v>
      </c>
      <c r="C7" s="300" t="s">
        <v>294</v>
      </c>
      <c r="D7" s="303">
        <f>SUM(B7:B8)</f>
        <v>59428375</v>
      </c>
      <c r="E7" s="537" t="s">
        <v>68</v>
      </c>
    </row>
    <row r="8" spans="1:5">
      <c r="A8" s="307"/>
      <c r="B8" s="337">
        <f>'Jur-kum'!C10</f>
        <v>23125000</v>
      </c>
      <c r="C8" s="300" t="s">
        <v>11</v>
      </c>
      <c r="D8" s="303"/>
      <c r="E8" s="537"/>
    </row>
    <row r="9" spans="1:5">
      <c r="A9" s="307" t="s">
        <v>70</v>
      </c>
      <c r="B9" s="536">
        <f>SUM(D9:D10)</f>
        <v>40538472</v>
      </c>
      <c r="C9" s="537" t="s">
        <v>11</v>
      </c>
      <c r="D9" s="302">
        <f>'Jur-kum'!C12</f>
        <v>21847725</v>
      </c>
      <c r="E9" s="300" t="s">
        <v>101</v>
      </c>
    </row>
    <row r="10" spans="1:5">
      <c r="A10" s="307"/>
      <c r="B10" s="536"/>
      <c r="C10" s="537"/>
      <c r="D10" s="302">
        <f>'Jur-kum'!C11</f>
        <v>18690747</v>
      </c>
      <c r="E10" s="300" t="s">
        <v>102</v>
      </c>
    </row>
    <row r="11" spans="1:5" ht="15.75">
      <c r="A11" s="307" t="s">
        <v>71</v>
      </c>
      <c r="B11" s="337">
        <f>'Jur-kum'!C13</f>
        <v>8700000</v>
      </c>
      <c r="C11" s="537" t="s">
        <v>294</v>
      </c>
      <c r="D11" s="538">
        <f>SUM(B11:B16)</f>
        <v>25129500</v>
      </c>
      <c r="E11" s="308" t="s">
        <v>299</v>
      </c>
    </row>
    <row r="12" spans="1:5" ht="15.75">
      <c r="A12" s="307"/>
      <c r="B12" s="337">
        <f>'Jur-kum'!C14</f>
        <v>3345500</v>
      </c>
      <c r="C12" s="537"/>
      <c r="D12" s="538"/>
      <c r="E12" s="308" t="s">
        <v>300</v>
      </c>
    </row>
    <row r="13" spans="1:5" ht="15.75">
      <c r="A13" s="307"/>
      <c r="B13" s="337">
        <f>'Jur-kum'!G15</f>
        <v>0</v>
      </c>
      <c r="C13" s="537"/>
      <c r="D13" s="538"/>
      <c r="E13" s="308" t="s">
        <v>301</v>
      </c>
    </row>
    <row r="14" spans="1:5" ht="15.75">
      <c r="A14" s="307"/>
      <c r="B14" s="337">
        <f>'Jur-kum'!G16</f>
        <v>714000</v>
      </c>
      <c r="C14" s="537"/>
      <c r="D14" s="538"/>
      <c r="E14" s="308" t="s">
        <v>302</v>
      </c>
    </row>
    <row r="15" spans="1:5" ht="15.75">
      <c r="A15" s="307"/>
      <c r="B15" s="337">
        <f>'Jur-kum'!C17</f>
        <v>11410000</v>
      </c>
      <c r="C15" s="537"/>
      <c r="D15" s="538"/>
      <c r="E15" s="308" t="s">
        <v>303</v>
      </c>
    </row>
    <row r="16" spans="1:5" ht="15.75">
      <c r="A16" s="307"/>
      <c r="B16" s="337">
        <v>960000</v>
      </c>
      <c r="C16" s="312" t="s">
        <v>11</v>
      </c>
      <c r="D16" s="538"/>
      <c r="E16" s="308" t="s">
        <v>515</v>
      </c>
    </row>
    <row r="17" spans="1:6">
      <c r="A17" s="307" t="s">
        <v>436</v>
      </c>
      <c r="B17" s="337">
        <f>'Jur-kum'!C20</f>
        <v>-245213</v>
      </c>
      <c r="C17" s="301" t="s">
        <v>11</v>
      </c>
      <c r="D17" s="539">
        <f>SUM(B17:B21)</f>
        <v>6886973</v>
      </c>
      <c r="E17" s="537" t="s">
        <v>437</v>
      </c>
      <c r="F17" s="272"/>
    </row>
    <row r="18" spans="1:6">
      <c r="A18" s="307"/>
      <c r="B18" s="337">
        <f>'Jur-kum'!C21</f>
        <v>7397186</v>
      </c>
      <c r="C18" s="301" t="s">
        <v>304</v>
      </c>
      <c r="D18" s="539"/>
      <c r="E18" s="537"/>
    </row>
    <row r="19" spans="1:6">
      <c r="A19" s="307"/>
      <c r="B19" s="337">
        <f>'Jur-kum'!C22</f>
        <v>-120000</v>
      </c>
      <c r="C19" s="301" t="s">
        <v>391</v>
      </c>
      <c r="D19" s="539"/>
      <c r="E19" s="537"/>
    </row>
    <row r="20" spans="1:6">
      <c r="A20" s="307"/>
      <c r="B20" s="337">
        <f>'Jur-kum'!C23</f>
        <v>-145000</v>
      </c>
      <c r="C20" s="301" t="s">
        <v>430</v>
      </c>
      <c r="D20" s="539"/>
      <c r="E20" s="537"/>
    </row>
    <row r="21" spans="1:6">
      <c r="A21" s="307"/>
      <c r="B21" s="337">
        <f>'Jur-kum'!G24</f>
        <v>0</v>
      </c>
      <c r="C21" s="301" t="s">
        <v>309</v>
      </c>
      <c r="D21" s="539"/>
      <c r="E21" s="537"/>
      <c r="F21" s="272"/>
    </row>
    <row r="22" spans="1:6">
      <c r="A22" s="307" t="s">
        <v>498</v>
      </c>
      <c r="B22" s="337">
        <f>'Jur-kum'!C112</f>
        <v>2860000</v>
      </c>
      <c r="C22" s="301" t="s">
        <v>294</v>
      </c>
      <c r="D22" s="299">
        <f>B22</f>
        <v>2860000</v>
      </c>
      <c r="E22" s="301" t="s">
        <v>423</v>
      </c>
      <c r="F22" s="272"/>
    </row>
    <row r="23" spans="1:6">
      <c r="A23" s="307" t="s">
        <v>610</v>
      </c>
      <c r="B23" s="337"/>
      <c r="C23" s="413"/>
      <c r="D23" s="299"/>
      <c r="E23" s="413"/>
      <c r="F23" s="272"/>
    </row>
    <row r="24" spans="1:6">
      <c r="A24" s="307" t="s">
        <v>438</v>
      </c>
      <c r="B24" s="337">
        <f>'Jur-kum'!C26</f>
        <v>49350000</v>
      </c>
      <c r="C24" s="300" t="s">
        <v>294</v>
      </c>
      <c r="D24" s="303">
        <f>SUM(B24:B25)</f>
        <v>259281000</v>
      </c>
      <c r="E24" s="537" t="s">
        <v>67</v>
      </c>
    </row>
    <row r="25" spans="1:6">
      <c r="A25" s="307"/>
      <c r="B25" s="337">
        <f>'Jur-kum'!C27</f>
        <v>209931000</v>
      </c>
      <c r="C25" s="300" t="s">
        <v>11</v>
      </c>
      <c r="D25" s="303"/>
      <c r="E25" s="537"/>
    </row>
    <row r="26" spans="1:6">
      <c r="A26" s="307" t="s">
        <v>439</v>
      </c>
      <c r="B26" s="337">
        <f>'Jur-kum'!C105</f>
        <v>140350000</v>
      </c>
      <c r="C26" s="301" t="s">
        <v>294</v>
      </c>
      <c r="D26" s="302">
        <f t="shared" ref="D26:D33" si="0">B26</f>
        <v>140350000</v>
      </c>
      <c r="E26" s="301" t="s">
        <v>441</v>
      </c>
    </row>
    <row r="27" spans="1:6">
      <c r="A27" s="307" t="s">
        <v>440</v>
      </c>
      <c r="B27" s="337">
        <f>'Jur-kum'!C106</f>
        <v>34727919</v>
      </c>
      <c r="C27" s="301" t="s">
        <v>441</v>
      </c>
      <c r="D27" s="302">
        <f t="shared" si="0"/>
        <v>34727919</v>
      </c>
      <c r="E27" s="301" t="s">
        <v>294</v>
      </c>
    </row>
    <row r="28" spans="1:6">
      <c r="A28" s="307" t="s">
        <v>440</v>
      </c>
      <c r="B28" s="337">
        <f>'Jur-kum'!C107</f>
        <v>0</v>
      </c>
      <c r="C28" s="312" t="s">
        <v>441</v>
      </c>
      <c r="D28" s="302"/>
      <c r="E28" s="312"/>
    </row>
    <row r="29" spans="1:6">
      <c r="A29" s="307" t="s">
        <v>440</v>
      </c>
      <c r="B29" s="337">
        <f>'Jur-kum'!C85</f>
        <v>23743034</v>
      </c>
      <c r="C29" s="301" t="s">
        <v>441</v>
      </c>
      <c r="D29" s="302">
        <f>B28+B29</f>
        <v>23743034</v>
      </c>
      <c r="E29" s="301" t="s">
        <v>190</v>
      </c>
    </row>
    <row r="30" spans="1:6">
      <c r="A30" s="307" t="s">
        <v>442</v>
      </c>
      <c r="B30" s="337">
        <f>'Jur-kum'!C108</f>
        <v>33586880</v>
      </c>
      <c r="C30" s="300" t="s">
        <v>443</v>
      </c>
      <c r="D30" s="302">
        <f t="shared" si="0"/>
        <v>33586880</v>
      </c>
      <c r="E30" s="300" t="s">
        <v>294</v>
      </c>
    </row>
    <row r="31" spans="1:6">
      <c r="A31" s="307"/>
      <c r="B31" s="337">
        <f>'Jur-kum'!C109</f>
        <v>10300000</v>
      </c>
      <c r="C31" s="300" t="s">
        <v>443</v>
      </c>
      <c r="D31" s="302">
        <f>B31</f>
        <v>10300000</v>
      </c>
      <c r="E31" s="300" t="s">
        <v>391</v>
      </c>
    </row>
    <row r="32" spans="1:6">
      <c r="A32" s="307" t="s">
        <v>444</v>
      </c>
      <c r="B32" s="337">
        <f>'Jur-kum'!C30</f>
        <v>6424500</v>
      </c>
      <c r="C32" s="300" t="s">
        <v>446</v>
      </c>
      <c r="D32" s="302">
        <f t="shared" si="0"/>
        <v>6424500</v>
      </c>
      <c r="E32" s="537" t="s">
        <v>294</v>
      </c>
    </row>
    <row r="33" spans="1:6">
      <c r="A33" s="307" t="s">
        <v>445</v>
      </c>
      <c r="B33" s="337">
        <f>SUM('Jur-kum'!C31:C36)</f>
        <v>38464152</v>
      </c>
      <c r="C33" s="300" t="s">
        <v>447</v>
      </c>
      <c r="D33" s="302">
        <f t="shared" si="0"/>
        <v>38464152</v>
      </c>
      <c r="E33" s="537"/>
    </row>
    <row r="34" spans="1:6">
      <c r="A34" s="307" t="s">
        <v>452</v>
      </c>
      <c r="B34" s="536">
        <f>SUM(D34:D41)</f>
        <v>270416319</v>
      </c>
      <c r="C34" s="537" t="s">
        <v>452</v>
      </c>
      <c r="D34" s="302">
        <f>'Jur-kum'!C39</f>
        <v>233467409</v>
      </c>
      <c r="E34" s="300" t="s">
        <v>391</v>
      </c>
    </row>
    <row r="35" spans="1:6">
      <c r="A35" s="307"/>
      <c r="B35" s="536"/>
      <c r="C35" s="537"/>
      <c r="D35" s="302">
        <f>'Jur-kum'!C41+'Jur-kum'!C42+'Jur-kum'!C43</f>
        <v>21458910</v>
      </c>
      <c r="E35" s="300" t="s">
        <v>294</v>
      </c>
    </row>
    <row r="36" spans="1:6">
      <c r="A36" s="307"/>
      <c r="B36" s="536"/>
      <c r="C36" s="537"/>
      <c r="D36" s="302"/>
      <c r="E36" s="300" t="s">
        <v>11</v>
      </c>
    </row>
    <row r="37" spans="1:6">
      <c r="A37" s="307"/>
      <c r="B37" s="536"/>
      <c r="C37" s="537"/>
      <c r="D37" s="302">
        <f>'Jur-kum'!C40</f>
        <v>15490000</v>
      </c>
      <c r="E37" s="300" t="s">
        <v>448</v>
      </c>
      <c r="F37" s="272"/>
    </row>
    <row r="38" spans="1:6">
      <c r="A38" s="307"/>
      <c r="B38" s="536"/>
      <c r="C38" s="537"/>
      <c r="D38" s="302"/>
      <c r="E38" s="300" t="s">
        <v>449</v>
      </c>
    </row>
    <row r="39" spans="1:6">
      <c r="A39" s="307"/>
      <c r="B39" s="536"/>
      <c r="C39" s="537"/>
      <c r="D39" s="302"/>
      <c r="E39" s="300" t="s">
        <v>401</v>
      </c>
    </row>
    <row r="40" spans="1:6">
      <c r="A40" s="307"/>
      <c r="B40" s="536"/>
      <c r="C40" s="537"/>
      <c r="D40" s="302"/>
      <c r="E40" s="300" t="s">
        <v>450</v>
      </c>
    </row>
    <row r="41" spans="1:6">
      <c r="A41" s="307"/>
      <c r="B41" s="536"/>
      <c r="C41" s="537"/>
      <c r="D41" s="302"/>
      <c r="E41" s="300" t="s">
        <v>451</v>
      </c>
    </row>
    <row r="42" spans="1:6">
      <c r="A42" s="307" t="s">
        <v>326</v>
      </c>
      <c r="B42" s="536">
        <f>SUM(D42:D43)</f>
        <v>27497113</v>
      </c>
      <c r="C42" s="537" t="s">
        <v>453</v>
      </c>
      <c r="D42" s="302"/>
      <c r="E42" s="300" t="s">
        <v>11</v>
      </c>
    </row>
    <row r="43" spans="1:6">
      <c r="A43" s="307"/>
      <c r="B43" s="536"/>
      <c r="C43" s="537"/>
      <c r="D43" s="302">
        <f>'Jur-kum'!C55+'Jur-kum'!C65+'Jur-kum'!C66+'Jur-kum'!C67</f>
        <v>27497113</v>
      </c>
      <c r="E43" s="300" t="s">
        <v>294</v>
      </c>
    </row>
    <row r="44" spans="1:6">
      <c r="A44" s="307" t="s">
        <v>327</v>
      </c>
      <c r="B44" s="337">
        <f>'Jur-kum'!C56</f>
        <v>252386225</v>
      </c>
      <c r="C44" s="300" t="str">
        <f>A44</f>
        <v>Biaya FnB</v>
      </c>
      <c r="D44" s="303">
        <f>SUM(B44:B49)</f>
        <v>449326386</v>
      </c>
      <c r="E44" s="537" t="s">
        <v>294</v>
      </c>
    </row>
    <row r="45" spans="1:6">
      <c r="A45" s="307" t="s">
        <v>454</v>
      </c>
      <c r="B45" s="337">
        <f>'Jur-kum'!C57</f>
        <v>24460132</v>
      </c>
      <c r="C45" s="300" t="str">
        <f t="shared" ref="C45:C49" si="1">A45</f>
        <v xml:space="preserve">Biaya HK </v>
      </c>
      <c r="D45" s="303"/>
      <c r="E45" s="537"/>
    </row>
    <row r="46" spans="1:6">
      <c r="A46" s="307" t="s">
        <v>329</v>
      </c>
      <c r="B46" s="337">
        <f>'Jur-kum'!C58</f>
        <v>38395000</v>
      </c>
      <c r="C46" s="300" t="str">
        <f t="shared" si="1"/>
        <v>Biaya Engineering</v>
      </c>
      <c r="D46" s="303"/>
      <c r="E46" s="537"/>
    </row>
    <row r="47" spans="1:6">
      <c r="A47" s="307" t="s">
        <v>455</v>
      </c>
      <c r="B47" s="337">
        <f>'Jur-kum'!C60+'Jur-kum'!C61+'Jur-kum'!C62</f>
        <v>118427062</v>
      </c>
      <c r="C47" s="300" t="str">
        <f t="shared" si="1"/>
        <v>Biaya Listrik Telpon &amp; Wifi</v>
      </c>
      <c r="D47" s="303"/>
      <c r="E47" s="537"/>
    </row>
    <row r="48" spans="1:6">
      <c r="A48" s="307" t="s">
        <v>456</v>
      </c>
      <c r="B48" s="337">
        <f>'Jur-kum'!C63+'Jur-kum'!C64</f>
        <v>13800617</v>
      </c>
      <c r="C48" s="300" t="str">
        <f t="shared" si="1"/>
        <v>Biaya BPJS</v>
      </c>
      <c r="D48" s="303"/>
      <c r="E48" s="537"/>
    </row>
    <row r="49" spans="1:5">
      <c r="A49" s="307" t="s">
        <v>330</v>
      </c>
      <c r="B49" s="337">
        <f>'Jur-kum'!C59</f>
        <v>1857350</v>
      </c>
      <c r="C49" s="300" t="str">
        <f t="shared" si="1"/>
        <v>Biaya Marketing</v>
      </c>
      <c r="D49" s="303"/>
      <c r="E49" s="537"/>
    </row>
    <row r="50" spans="1:5">
      <c r="A50" s="307" t="s">
        <v>457</v>
      </c>
      <c r="B50" s="472">
        <f>SUM(D50:D50)</f>
        <v>1215478</v>
      </c>
      <c r="C50" s="301" t="s">
        <v>457</v>
      </c>
      <c r="D50" s="302">
        <f>'Jur-kum'!C68</f>
        <v>1215478</v>
      </c>
      <c r="E50" s="300" t="s">
        <v>294</v>
      </c>
    </row>
    <row r="51" spans="1:5">
      <c r="A51" t="s">
        <v>494</v>
      </c>
      <c r="B51" s="473">
        <f>'Jur-kum'!C70+'Jur-kum'!C71</f>
        <v>28820000</v>
      </c>
      <c r="C51" s="296" t="s">
        <v>409</v>
      </c>
      <c r="D51" s="221">
        <f>'Jur-kum'!C70</f>
        <v>7170000</v>
      </c>
      <c r="E51" s="56" t="s">
        <v>294</v>
      </c>
    </row>
    <row r="52" spans="1:5">
      <c r="B52" s="473"/>
      <c r="C52" s="296"/>
      <c r="D52" s="221">
        <f>'Jur-kum'!C71</f>
        <v>21650000</v>
      </c>
      <c r="E52" s="56" t="s">
        <v>11</v>
      </c>
    </row>
    <row r="53" spans="1:5">
      <c r="A53" t="s">
        <v>371</v>
      </c>
      <c r="B53" s="473">
        <f>'Jur-kum'!C69</f>
        <v>4599286</v>
      </c>
      <c r="C53" s="370" t="s">
        <v>371</v>
      </c>
      <c r="D53" s="221">
        <f>B53</f>
        <v>4599286</v>
      </c>
      <c r="E53" s="56" t="s">
        <v>294</v>
      </c>
    </row>
    <row r="54" spans="1:5">
      <c r="A54" t="s">
        <v>503</v>
      </c>
      <c r="B54" s="473">
        <f>'Jur-kum'!C74</f>
        <v>22137450</v>
      </c>
      <c r="C54" s="296" t="s">
        <v>507</v>
      </c>
      <c r="D54" s="221">
        <f>B54</f>
        <v>22137450</v>
      </c>
      <c r="E54" s="56" t="s">
        <v>294</v>
      </c>
    </row>
    <row r="55" spans="1:5">
      <c r="A55" t="s">
        <v>605</v>
      </c>
      <c r="B55" s="473">
        <f>'Jur-kum'!C72</f>
        <v>11841600</v>
      </c>
      <c r="C55" s="370" t="s">
        <v>1532</v>
      </c>
      <c r="D55" s="221">
        <f>B55</f>
        <v>11841600</v>
      </c>
      <c r="E55" s="56" t="s">
        <v>294</v>
      </c>
    </row>
    <row r="56" spans="1:5">
      <c r="A56" t="s">
        <v>458</v>
      </c>
      <c r="B56" s="277">
        <f>'Jur-kum'!C51</f>
        <v>2050000</v>
      </c>
      <c r="C56" s="56" t="s">
        <v>509</v>
      </c>
      <c r="D56" s="221">
        <f>B56</f>
        <v>2050000</v>
      </c>
      <c r="E56" s="56" t="s">
        <v>510</v>
      </c>
    </row>
    <row r="57" spans="1:5">
      <c r="A57" t="s">
        <v>459</v>
      </c>
      <c r="B57" s="277"/>
    </row>
    <row r="58" spans="1:5">
      <c r="A58" t="s">
        <v>460</v>
      </c>
      <c r="B58" s="277">
        <f>'Jur-kum'!C52</f>
        <v>3183425</v>
      </c>
      <c r="C58" s="56" t="s">
        <v>465</v>
      </c>
      <c r="D58" s="221">
        <f>B58</f>
        <v>3183425</v>
      </c>
      <c r="E58" s="56" t="s">
        <v>294</v>
      </c>
    </row>
    <row r="59" spans="1:5">
      <c r="B59" s="277">
        <f>'Jur-kum'!C53</f>
        <v>1000000</v>
      </c>
      <c r="C59" s="56" t="s">
        <v>465</v>
      </c>
      <c r="D59" s="221">
        <f>B59</f>
        <v>1000000</v>
      </c>
      <c r="E59" s="56" t="s">
        <v>391</v>
      </c>
    </row>
    <row r="60" spans="1:5">
      <c r="A60" t="s">
        <v>461</v>
      </c>
      <c r="B60" s="277"/>
    </row>
    <row r="61" spans="1:5">
      <c r="A61" t="s">
        <v>462</v>
      </c>
      <c r="B61" s="277"/>
    </row>
    <row r="62" spans="1:5">
      <c r="A62" t="s">
        <v>463</v>
      </c>
      <c r="B62" s="277"/>
    </row>
    <row r="63" spans="1:5">
      <c r="A63" t="s">
        <v>340</v>
      </c>
      <c r="B63" s="474">
        <f>SUM(D63:D64)</f>
        <v>94291522</v>
      </c>
      <c r="C63" s="540" t="s">
        <v>466</v>
      </c>
      <c r="D63" s="221">
        <f>'Jur-kum'!C75</f>
        <v>77398776</v>
      </c>
      <c r="E63" s="56" t="s">
        <v>294</v>
      </c>
    </row>
    <row r="64" spans="1:5">
      <c r="B64" s="474"/>
      <c r="C64" s="540"/>
      <c r="D64" s="221">
        <f>'Jur-kum'!C76</f>
        <v>16892746</v>
      </c>
      <c r="E64" s="56" t="s">
        <v>11</v>
      </c>
    </row>
    <row r="65" spans="1:5">
      <c r="B65" s="474"/>
      <c r="C65" s="477"/>
    </row>
    <row r="66" spans="1:5">
      <c r="B66" s="474"/>
      <c r="C66" s="477"/>
    </row>
    <row r="67" spans="1:5">
      <c r="B67" s="474"/>
      <c r="C67" s="481"/>
    </row>
    <row r="68" spans="1:5">
      <c r="A68" t="s">
        <v>341</v>
      </c>
      <c r="B68" s="475">
        <f>SUM(D68:D70)</f>
        <v>350149871</v>
      </c>
      <c r="C68" s="540" t="s">
        <v>468</v>
      </c>
      <c r="D68" s="221">
        <f>'Jur-kum'!C77</f>
        <v>295847820</v>
      </c>
      <c r="E68" s="56" t="s">
        <v>294</v>
      </c>
    </row>
    <row r="69" spans="1:5">
      <c r="B69" s="475"/>
      <c r="C69" s="540"/>
      <c r="D69" s="221">
        <f>'Jur-kum'!C78</f>
        <v>34802051</v>
      </c>
      <c r="E69" s="56" t="s">
        <v>11</v>
      </c>
    </row>
    <row r="70" spans="1:5">
      <c r="B70" s="475"/>
      <c r="C70" s="468"/>
      <c r="D70" s="221">
        <f>'Jur-kum'!C79</f>
        <v>19500000</v>
      </c>
      <c r="E70" s="56" t="s">
        <v>391</v>
      </c>
    </row>
    <row r="71" spans="1:5">
      <c r="A71" s="275" t="s">
        <v>320</v>
      </c>
      <c r="B71" s="277">
        <f>'Jur-kum'!C50</f>
        <v>15850000</v>
      </c>
      <c r="C71" s="276" t="s">
        <v>410</v>
      </c>
      <c r="D71" s="277">
        <f>B71</f>
        <v>15850000</v>
      </c>
      <c r="E71" s="276" t="s">
        <v>294</v>
      </c>
    </row>
    <row r="72" spans="1:5">
      <c r="A72" t="s">
        <v>464</v>
      </c>
      <c r="B72" s="277">
        <f>'Jur-kum'!C81</f>
        <v>187150000</v>
      </c>
      <c r="C72" s="270" t="s">
        <v>294</v>
      </c>
      <c r="D72" s="221">
        <f>B72</f>
        <v>187150000</v>
      </c>
      <c r="E72" s="34" t="s">
        <v>11</v>
      </c>
    </row>
    <row r="73" spans="1:5">
      <c r="B73" s="277">
        <f>'Jur-kum'!C82</f>
        <v>20000000</v>
      </c>
      <c r="C73" s="270" t="s">
        <v>294</v>
      </c>
      <c r="D73" s="221">
        <f>B73</f>
        <v>20000000</v>
      </c>
      <c r="E73" s="370" t="s">
        <v>304</v>
      </c>
    </row>
    <row r="74" spans="1:5">
      <c r="B74" s="277">
        <f>'Jur-kum'!C83</f>
        <v>132000000</v>
      </c>
      <c r="C74" s="270" t="s">
        <v>190</v>
      </c>
      <c r="D74" s="298">
        <f>B74+B75</f>
        <v>134000000</v>
      </c>
      <c r="E74" s="540" t="s">
        <v>294</v>
      </c>
    </row>
    <row r="75" spans="1:5">
      <c r="B75" s="277">
        <f>'Jur-kum'!C84</f>
        <v>2000000</v>
      </c>
      <c r="C75" s="270" t="s">
        <v>430</v>
      </c>
      <c r="D75" s="274"/>
      <c r="E75" s="540"/>
    </row>
    <row r="76" spans="1:5">
      <c r="B76" s="277">
        <f>'Jur-kum'!C86</f>
        <v>30000000</v>
      </c>
      <c r="C76" s="56" t="s">
        <v>391</v>
      </c>
      <c r="D76" s="221">
        <f>B76</f>
        <v>30000000</v>
      </c>
      <c r="E76" s="56" t="s">
        <v>11</v>
      </c>
    </row>
    <row r="77" spans="1:5">
      <c r="B77" s="277">
        <v>10000000</v>
      </c>
      <c r="C77" s="56" t="s">
        <v>516</v>
      </c>
      <c r="D77" s="221">
        <v>10000000</v>
      </c>
      <c r="E77" s="56" t="s">
        <v>11</v>
      </c>
    </row>
    <row r="78" spans="1:5">
      <c r="B78" s="277">
        <v>30000000</v>
      </c>
      <c r="C78" s="56" t="s">
        <v>401</v>
      </c>
      <c r="D78" s="221">
        <v>30000000</v>
      </c>
      <c r="E78" s="56" t="s">
        <v>391</v>
      </c>
    </row>
    <row r="79" spans="1:5">
      <c r="A79" t="s">
        <v>606</v>
      </c>
      <c r="B79" s="277">
        <v>500000000</v>
      </c>
      <c r="C79" s="56" t="s">
        <v>391</v>
      </c>
      <c r="D79" s="221">
        <v>500000000</v>
      </c>
      <c r="E79" s="56" t="s">
        <v>1556</v>
      </c>
    </row>
    <row r="80" spans="1:5">
      <c r="B80" s="277">
        <v>190000000</v>
      </c>
      <c r="C80" s="56" t="s">
        <v>190</v>
      </c>
      <c r="D80" s="221">
        <f>B80</f>
        <v>190000000</v>
      </c>
      <c r="E80" s="56" t="s">
        <v>1557</v>
      </c>
    </row>
    <row r="81" spans="1:5">
      <c r="B81" s="277">
        <v>400000000</v>
      </c>
      <c r="C81" s="56" t="s">
        <v>304</v>
      </c>
      <c r="D81" s="221">
        <f>B81</f>
        <v>400000000</v>
      </c>
      <c r="E81" s="56" t="s">
        <v>1555</v>
      </c>
    </row>
    <row r="82" spans="1:5">
      <c r="A82" t="s">
        <v>423</v>
      </c>
      <c r="B82" s="277">
        <f>'Jur-kum'!C110</f>
        <v>6800000</v>
      </c>
      <c r="C82" s="56" t="s">
        <v>467</v>
      </c>
      <c r="D82" s="221">
        <f>B82</f>
        <v>6800000</v>
      </c>
      <c r="E82" s="56" t="s">
        <v>294</v>
      </c>
    </row>
    <row r="83" spans="1:5">
      <c r="A83" t="s">
        <v>1533</v>
      </c>
      <c r="B83" s="297"/>
    </row>
    <row r="84" spans="1:5">
      <c r="A84" t="s">
        <v>1534</v>
      </c>
      <c r="B84" s="297">
        <f>D84</f>
        <v>165000000</v>
      </c>
      <c r="C84" s="56" t="s">
        <v>1535</v>
      </c>
      <c r="D84" s="221">
        <v>165000000</v>
      </c>
      <c r="E84" s="56" t="s">
        <v>304</v>
      </c>
    </row>
    <row r="85" spans="1:5">
      <c r="A85" t="s">
        <v>1536</v>
      </c>
      <c r="B85" s="297">
        <f>D85</f>
        <v>150000000</v>
      </c>
      <c r="C85" s="56" t="s">
        <v>1535</v>
      </c>
      <c r="D85" s="221">
        <v>150000000</v>
      </c>
      <c r="E85" s="56" t="s">
        <v>304</v>
      </c>
    </row>
    <row r="86" spans="1:5">
      <c r="A86" t="s">
        <v>1537</v>
      </c>
      <c r="B86" s="297">
        <f>D86</f>
        <v>195000000</v>
      </c>
      <c r="C86" s="56" t="s">
        <v>1535</v>
      </c>
      <c r="D86" s="221">
        <v>195000000</v>
      </c>
      <c r="E86" s="56" t="s">
        <v>190</v>
      </c>
    </row>
    <row r="87" spans="1:5">
      <c r="A87" t="s">
        <v>1538</v>
      </c>
      <c r="B87" s="297">
        <f>D87</f>
        <v>135000000</v>
      </c>
      <c r="C87" s="56" t="s">
        <v>1535</v>
      </c>
      <c r="D87" s="221">
        <v>135000000</v>
      </c>
      <c r="E87" s="56" t="s">
        <v>190</v>
      </c>
    </row>
    <row r="88" spans="1:5">
      <c r="A88" t="s">
        <v>1539</v>
      </c>
      <c r="B88" s="297">
        <f>D88</f>
        <v>217500000</v>
      </c>
      <c r="C88" s="56" t="s">
        <v>1535</v>
      </c>
      <c r="D88" s="221">
        <v>217500000</v>
      </c>
      <c r="E88" s="56" t="s">
        <v>190</v>
      </c>
    </row>
    <row r="89" spans="1:5">
      <c r="A89" t="s">
        <v>1540</v>
      </c>
      <c r="B89" s="221">
        <v>150000000</v>
      </c>
      <c r="C89" s="56" t="s">
        <v>1535</v>
      </c>
      <c r="D89" s="221">
        <v>150000000</v>
      </c>
      <c r="E89" s="56" t="s">
        <v>394</v>
      </c>
    </row>
    <row r="90" spans="1:5">
      <c r="A90" t="s">
        <v>1541</v>
      </c>
      <c r="B90" s="221">
        <v>37500000</v>
      </c>
      <c r="C90" s="56" t="s">
        <v>1542</v>
      </c>
      <c r="D90" s="221">
        <f>B90</f>
        <v>37500000</v>
      </c>
      <c r="E90" s="56" t="s">
        <v>1543</v>
      </c>
    </row>
    <row r="91" spans="1:5">
      <c r="A91" t="s">
        <v>608</v>
      </c>
      <c r="B91" s="297">
        <v>3625000</v>
      </c>
      <c r="C91" s="56" t="s">
        <v>1532</v>
      </c>
      <c r="D91" s="221">
        <f>B91</f>
        <v>3625000</v>
      </c>
      <c r="E91" s="56" t="s">
        <v>190</v>
      </c>
    </row>
    <row r="92" spans="1:5">
      <c r="A92" t="s">
        <v>1530</v>
      </c>
      <c r="B92" s="221">
        <v>385098</v>
      </c>
      <c r="C92" s="56" t="s">
        <v>1531</v>
      </c>
      <c r="D92" s="221">
        <f>B93+B92</f>
        <v>30385098</v>
      </c>
      <c r="E92" s="56" t="s">
        <v>391</v>
      </c>
    </row>
    <row r="93" spans="1:5">
      <c r="B93" s="221">
        <v>30000000</v>
      </c>
      <c r="C93" s="56" t="s">
        <v>450</v>
      </c>
    </row>
    <row r="94" spans="1:5">
      <c r="A94" t="s">
        <v>1552</v>
      </c>
      <c r="B94" s="297">
        <f>'Jur-kum'!G113</f>
        <v>18185510</v>
      </c>
      <c r="C94" s="56" t="s">
        <v>516</v>
      </c>
      <c r="D94" s="221">
        <f>B94</f>
        <v>18185510</v>
      </c>
      <c r="E94" s="56" t="s">
        <v>423</v>
      </c>
    </row>
    <row r="95" spans="1:5">
      <c r="B95" s="297"/>
    </row>
    <row r="96" spans="1:5">
      <c r="B96" s="297">
        <f>SUM(B2:B82)</f>
        <v>4638989895</v>
      </c>
      <c r="C96" s="221">
        <f>SUM(C2:C82)</f>
        <v>0</v>
      </c>
      <c r="D96" s="221">
        <f>SUM(D2:D82)</f>
        <v>4638989895</v>
      </c>
    </row>
    <row r="101" spans="2:5">
      <c r="C101" s="56" t="s">
        <v>15</v>
      </c>
      <c r="D101" s="221">
        <f>D4+D7+D9+D10+D11+D17</f>
        <v>1298923960</v>
      </c>
      <c r="E101" s="271">
        <f>D101-'Jur-kum'!C25</f>
        <v>0</v>
      </c>
    </row>
    <row r="102" spans="2:5">
      <c r="C102" s="56" t="s">
        <v>472</v>
      </c>
      <c r="D102" s="221">
        <f>B32+B33</f>
        <v>44888652</v>
      </c>
    </row>
    <row r="103" spans="2:5">
      <c r="C103" s="56" t="s">
        <v>473</v>
      </c>
      <c r="D103" s="221">
        <f>B34+B42+B44+B45+B46+B47+B48+B49+B50+B54+B53</f>
        <v>775192032</v>
      </c>
    </row>
    <row r="105" spans="2:5">
      <c r="B105" s="221">
        <f>B5+B8+B9+B16+B17+B25</f>
        <v>470386899</v>
      </c>
      <c r="C105" s="56" t="s">
        <v>11</v>
      </c>
      <c r="D105" s="221">
        <f>D52+D64+D69+D72+D76+D77</f>
        <v>300494797</v>
      </c>
    </row>
    <row r="106" spans="2:5">
      <c r="B106" s="221">
        <f>B4+B7+B11+B12+B15+B22+B24+B26+B72+B73+B14</f>
        <v>1198894875</v>
      </c>
      <c r="C106" s="56" t="s">
        <v>294</v>
      </c>
      <c r="D106" s="221">
        <f>D27+D30+D32+D33+D35+D43+D44+D50+D51+D53+D54+D55+D56+D58+D63+D68+D71+D74+D82</f>
        <v>1193579695</v>
      </c>
    </row>
    <row r="107" spans="2:5">
      <c r="B107" s="221">
        <f>B19+B74+B76+B79+B80</f>
        <v>851880000</v>
      </c>
      <c r="C107" s="56" t="s">
        <v>607</v>
      </c>
      <c r="D107" s="221">
        <f>D29+D34+D86+D87+D91+D31+D59+D78+D70+D88+D92</f>
        <v>899520541</v>
      </c>
    </row>
  </sheetData>
  <mergeCells count="18">
    <mergeCell ref="C34:C41"/>
    <mergeCell ref="B34:B41"/>
    <mergeCell ref="C11:C15"/>
    <mergeCell ref="D17:D21"/>
    <mergeCell ref="E74:E75"/>
    <mergeCell ref="E44:E49"/>
    <mergeCell ref="C42:C43"/>
    <mergeCell ref="B42:B43"/>
    <mergeCell ref="C63:C64"/>
    <mergeCell ref="C68:C69"/>
    <mergeCell ref="B9:B10"/>
    <mergeCell ref="E4:E6"/>
    <mergeCell ref="E7:E8"/>
    <mergeCell ref="C9:C10"/>
    <mergeCell ref="E32:E33"/>
    <mergeCell ref="E17:E21"/>
    <mergeCell ref="E24:E25"/>
    <mergeCell ref="D11:D16"/>
  </mergeCells>
  <pageMargins left="0.70866141732283472" right="0.70866141732283472" top="0.55118110236220474" bottom="0.55118110236220474" header="0.31496062992125984" footer="0.31496062992125984"/>
  <pageSetup paperSize="9" scale="77" fitToHeight="0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zoomScale="112" zoomScaleNormal="112" workbookViewId="0">
      <selection activeCell="H41" sqref="H41"/>
    </sheetView>
  </sheetViews>
  <sheetFormatPr defaultRowHeight="15"/>
  <cols>
    <col min="1" max="1" width="21" customWidth="1"/>
    <col min="2" max="2" width="15.28515625" customWidth="1"/>
    <col min="3" max="5" width="16.7109375" customWidth="1"/>
    <col min="6" max="6" width="15.28515625" style="221" bestFit="1" customWidth="1"/>
    <col min="7" max="7" width="14.28515625" bestFit="1" customWidth="1"/>
  </cols>
  <sheetData>
    <row r="1" spans="1:7">
      <c r="A1" s="21" t="s">
        <v>374</v>
      </c>
      <c r="B1" s="356"/>
      <c r="C1" s="356"/>
      <c r="D1" s="356"/>
      <c r="E1" s="356"/>
    </row>
    <row r="2" spans="1:7">
      <c r="A2" s="21" t="s">
        <v>1516</v>
      </c>
      <c r="B2" s="356"/>
      <c r="C2" s="356"/>
      <c r="D2" s="356"/>
      <c r="E2" s="356"/>
    </row>
    <row r="3" spans="1:7">
      <c r="A3" s="21"/>
      <c r="B3" s="356"/>
      <c r="C3" s="356"/>
      <c r="D3" s="356"/>
      <c r="E3" s="356"/>
    </row>
    <row r="4" spans="1:7">
      <c r="A4" s="356"/>
      <c r="B4" s="408" t="s">
        <v>7</v>
      </c>
      <c r="C4" s="58" t="s">
        <v>511</v>
      </c>
      <c r="D4" s="58" t="s">
        <v>504</v>
      </c>
      <c r="E4" s="58" t="s">
        <v>562</v>
      </c>
      <c r="F4" s="407" t="s">
        <v>1511</v>
      </c>
    </row>
    <row r="5" spans="1:7">
      <c r="A5" s="356" t="s">
        <v>66</v>
      </c>
      <c r="B5" s="358">
        <f>SUM(C5:L5)</f>
        <v>1166940640</v>
      </c>
      <c r="C5" s="32">
        <v>417498000</v>
      </c>
      <c r="D5" s="32">
        <v>341648000</v>
      </c>
      <c r="E5" s="32">
        <v>167081000</v>
      </c>
      <c r="F5" s="221">
        <f>SUM('Jur-kum'!G4:G7)</f>
        <v>240713640</v>
      </c>
    </row>
    <row r="6" spans="1:7">
      <c r="A6" s="356" t="s">
        <v>68</v>
      </c>
      <c r="B6" s="358">
        <f t="shared" ref="B6:B13" si="0">SUM(C6:L6)</f>
        <v>59428375</v>
      </c>
      <c r="C6" s="32">
        <v>4890000</v>
      </c>
      <c r="D6" s="32">
        <v>5620000</v>
      </c>
      <c r="E6" s="32">
        <v>11415375</v>
      </c>
      <c r="F6" s="221">
        <f>SUM('Jur-kum'!G8:G10)</f>
        <v>37503000</v>
      </c>
    </row>
    <row r="7" spans="1:7">
      <c r="A7" s="356" t="s">
        <v>70</v>
      </c>
      <c r="B7" s="358">
        <f t="shared" si="0"/>
        <v>40538472</v>
      </c>
      <c r="C7" s="32">
        <v>23278750</v>
      </c>
      <c r="D7" s="32">
        <v>801544</v>
      </c>
      <c r="E7" s="32">
        <v>3887863</v>
      </c>
      <c r="F7" s="221">
        <f>'Jur-kum'!G11+'Jur-kum'!G12</f>
        <v>12570315</v>
      </c>
    </row>
    <row r="8" spans="1:7">
      <c r="A8" s="356" t="s">
        <v>71</v>
      </c>
      <c r="B8" s="358">
        <f t="shared" si="0"/>
        <v>25129500</v>
      </c>
      <c r="C8" s="32">
        <v>3626000</v>
      </c>
      <c r="D8" s="32">
        <v>5459500</v>
      </c>
      <c r="E8" s="32">
        <v>6490000</v>
      </c>
      <c r="F8" s="221">
        <f>SUM('Jur-kum'!G13:G18)</f>
        <v>9554000</v>
      </c>
    </row>
    <row r="9" spans="1:7">
      <c r="A9" s="356" t="s">
        <v>375</v>
      </c>
      <c r="B9" s="358">
        <f t="shared" si="0"/>
        <v>6886973</v>
      </c>
      <c r="C9" s="32">
        <v>2605774</v>
      </c>
      <c r="D9" s="32">
        <v>2330184</v>
      </c>
      <c r="E9" s="32">
        <v>1168830</v>
      </c>
      <c r="F9" s="221">
        <f>SUM('Jur-kum'!G20:G24)</f>
        <v>782185</v>
      </c>
    </row>
    <row r="10" spans="1:7" ht="15.75" thickBot="1">
      <c r="A10" s="403" t="s">
        <v>376</v>
      </c>
      <c r="B10" s="478">
        <f t="shared" si="0"/>
        <v>1298923960</v>
      </c>
      <c r="C10" s="479">
        <f>SUM(C5:C9)</f>
        <v>451898524</v>
      </c>
      <c r="D10" s="479">
        <f t="shared" ref="D10:F10" si="1">SUM(D5:D9)</f>
        <v>355859228</v>
      </c>
      <c r="E10" s="479">
        <f t="shared" si="1"/>
        <v>190043068</v>
      </c>
      <c r="F10" s="479">
        <f t="shared" si="1"/>
        <v>301123140</v>
      </c>
    </row>
    <row r="11" spans="1:7">
      <c r="A11" s="356" t="s">
        <v>377</v>
      </c>
      <c r="B11" s="358">
        <f t="shared" si="0"/>
        <v>6424500</v>
      </c>
      <c r="C11" s="221">
        <v>1280000</v>
      </c>
      <c r="D11" s="221">
        <v>1703000</v>
      </c>
      <c r="E11" s="221">
        <v>900000</v>
      </c>
      <c r="F11" s="221">
        <f>'Jur-kum'!G30</f>
        <v>2541500</v>
      </c>
    </row>
    <row r="12" spans="1:7">
      <c r="A12" s="356" t="s">
        <v>378</v>
      </c>
      <c r="B12" s="358">
        <f t="shared" si="0"/>
        <v>38464152</v>
      </c>
      <c r="C12" s="221">
        <v>15274501</v>
      </c>
      <c r="D12" s="221">
        <v>5738001</v>
      </c>
      <c r="E12" s="221">
        <v>13774027</v>
      </c>
      <c r="F12" s="221">
        <f>SUM('Jur-kum'!G31:G36)</f>
        <v>3677623</v>
      </c>
    </row>
    <row r="13" spans="1:7" ht="15.75" thickBot="1">
      <c r="A13" s="412" t="s">
        <v>379</v>
      </c>
      <c r="B13" s="404">
        <f t="shared" si="0"/>
        <v>1254035308</v>
      </c>
      <c r="C13" s="405">
        <f>C10-C11-C12</f>
        <v>435344023</v>
      </c>
      <c r="D13" s="405">
        <f t="shared" ref="D13:F13" si="2">D10-D11-D12</f>
        <v>348418227</v>
      </c>
      <c r="E13" s="405">
        <f t="shared" si="2"/>
        <v>175369041</v>
      </c>
      <c r="F13" s="405">
        <f t="shared" si="2"/>
        <v>294904017</v>
      </c>
    </row>
    <row r="14" spans="1:7" ht="15.75" thickTop="1">
      <c r="A14" s="356"/>
      <c r="B14" s="357"/>
      <c r="C14" s="356"/>
      <c r="D14" s="356"/>
      <c r="E14" s="356"/>
    </row>
    <row r="15" spans="1:7">
      <c r="A15" s="359" t="s">
        <v>380</v>
      </c>
      <c r="B15" s="360">
        <f>C15+D15+F15+E15</f>
        <v>270801417</v>
      </c>
      <c r="C15" s="354">
        <v>74154172</v>
      </c>
      <c r="D15" s="354">
        <v>72153650</v>
      </c>
      <c r="E15" s="354">
        <v>65070937</v>
      </c>
      <c r="F15" s="302">
        <f>SUM('Jur-kum'!G38:G47)</f>
        <v>59422658</v>
      </c>
    </row>
    <row r="16" spans="1:7">
      <c r="A16" s="361" t="s">
        <v>326</v>
      </c>
      <c r="B16" s="360">
        <f t="shared" ref="B16:B32" si="3">C16+D16+F16+E16</f>
        <v>17300763</v>
      </c>
      <c r="C16" s="341">
        <v>5826800</v>
      </c>
      <c r="D16" s="341">
        <v>3676463</v>
      </c>
      <c r="E16" s="341">
        <v>3010000</v>
      </c>
      <c r="F16" s="302">
        <f>'Jur-kum'!G55</f>
        <v>4787500</v>
      </c>
      <c r="G16" s="221"/>
    </row>
    <row r="17" spans="1:7">
      <c r="A17" s="361" t="s">
        <v>327</v>
      </c>
      <c r="B17" s="360">
        <f t="shared" si="3"/>
        <v>252386225</v>
      </c>
      <c r="C17" s="341">
        <v>85252900</v>
      </c>
      <c r="D17" s="341">
        <v>68285500</v>
      </c>
      <c r="E17" s="341">
        <v>40399450</v>
      </c>
      <c r="F17" s="302">
        <f>'Jur-kum'!G56</f>
        <v>58448375</v>
      </c>
      <c r="G17" s="221"/>
    </row>
    <row r="18" spans="1:7">
      <c r="A18" s="361" t="s">
        <v>328</v>
      </c>
      <c r="B18" s="360">
        <f t="shared" si="3"/>
        <v>24460132</v>
      </c>
      <c r="C18" s="341">
        <v>5390550</v>
      </c>
      <c r="D18" s="341">
        <v>7306000</v>
      </c>
      <c r="E18" s="341">
        <v>5154400</v>
      </c>
      <c r="F18" s="302">
        <f>'Jur-kum'!G57</f>
        <v>6609182</v>
      </c>
      <c r="G18" s="221"/>
    </row>
    <row r="19" spans="1:7">
      <c r="A19" s="361" t="s">
        <v>329</v>
      </c>
      <c r="B19" s="360">
        <f t="shared" si="3"/>
        <v>38395000</v>
      </c>
      <c r="C19" s="341">
        <v>13949000</v>
      </c>
      <c r="D19" s="341">
        <v>10146200</v>
      </c>
      <c r="E19" s="341">
        <v>7520300</v>
      </c>
      <c r="F19" s="302">
        <f>'Jur-kum'!G58</f>
        <v>6779500</v>
      </c>
      <c r="G19" s="221"/>
    </row>
    <row r="20" spans="1:7">
      <c r="A20" s="361" t="s">
        <v>330</v>
      </c>
      <c r="B20" s="360">
        <f t="shared" si="3"/>
        <v>1857350</v>
      </c>
      <c r="C20" s="341">
        <v>278800</v>
      </c>
      <c r="D20" s="341">
        <v>137500</v>
      </c>
      <c r="E20" s="341">
        <v>1407800</v>
      </c>
      <c r="F20" s="302">
        <f>'Jur-kum'!G59</f>
        <v>33250</v>
      </c>
      <c r="G20" s="221"/>
    </row>
    <row r="21" spans="1:7">
      <c r="A21" s="361" t="s">
        <v>331</v>
      </c>
      <c r="B21" s="360">
        <f t="shared" si="3"/>
        <v>115900229</v>
      </c>
      <c r="C21" s="341">
        <v>39544610</v>
      </c>
      <c r="D21" s="341">
        <v>29765561</v>
      </c>
      <c r="E21" s="341">
        <v>24025822</v>
      </c>
      <c r="F21" s="302">
        <f>'Jur-kum'!G60</f>
        <v>22564236</v>
      </c>
      <c r="G21" s="221"/>
    </row>
    <row r="22" spans="1:7">
      <c r="A22" s="361" t="s">
        <v>332</v>
      </c>
      <c r="B22" s="360">
        <f t="shared" si="3"/>
        <v>252433</v>
      </c>
      <c r="C22" s="341">
        <v>61166</v>
      </c>
      <c r="D22" s="341">
        <v>64773</v>
      </c>
      <c r="E22" s="341">
        <v>63386</v>
      </c>
      <c r="F22" s="302">
        <f>'Jur-kum'!G61</f>
        <v>63108</v>
      </c>
      <c r="G22" s="221"/>
    </row>
    <row r="23" spans="1:7">
      <c r="A23" s="361" t="s">
        <v>333</v>
      </c>
      <c r="B23" s="360">
        <f t="shared" si="3"/>
        <v>2274400</v>
      </c>
      <c r="C23" s="341">
        <v>568600</v>
      </c>
      <c r="D23" s="341">
        <v>568600</v>
      </c>
      <c r="E23" s="341">
        <v>568600</v>
      </c>
      <c r="F23" s="302">
        <f>'Jur-kum'!G62</f>
        <v>568600</v>
      </c>
    </row>
    <row r="24" spans="1:7">
      <c r="A24" s="361" t="s">
        <v>334</v>
      </c>
      <c r="B24" s="360">
        <f t="shared" si="3"/>
        <v>4867350</v>
      </c>
      <c r="C24" s="341">
        <v>1497800</v>
      </c>
      <c r="D24" s="341">
        <v>1125850</v>
      </c>
      <c r="E24" s="341">
        <v>1121850</v>
      </c>
      <c r="F24" s="302">
        <f>'Jur-kum'!G63</f>
        <v>1121850</v>
      </c>
    </row>
    <row r="25" spans="1:7">
      <c r="A25" s="361" t="s">
        <v>335</v>
      </c>
      <c r="B25" s="360">
        <f t="shared" si="3"/>
        <v>8933267</v>
      </c>
      <c r="C25" s="341">
        <v>2085503</v>
      </c>
      <c r="D25" s="341">
        <v>2282588</v>
      </c>
      <c r="E25" s="341">
        <v>2282588</v>
      </c>
      <c r="F25" s="302">
        <f>'Jur-kum'!G64</f>
        <v>2282588</v>
      </c>
    </row>
    <row r="26" spans="1:7">
      <c r="A26" s="361" t="s">
        <v>336</v>
      </c>
      <c r="B26" s="360">
        <f t="shared" si="3"/>
        <v>1150000</v>
      </c>
      <c r="C26" s="341">
        <v>300000</v>
      </c>
      <c r="D26" s="341">
        <v>100000</v>
      </c>
      <c r="E26" s="341">
        <v>300000</v>
      </c>
      <c r="F26" s="302">
        <f>'Jur-kum'!G65</f>
        <v>450000</v>
      </c>
    </row>
    <row r="27" spans="1:7">
      <c r="A27" s="361" t="s">
        <v>337</v>
      </c>
      <c r="B27" s="360">
        <f t="shared" si="3"/>
        <v>2046350</v>
      </c>
      <c r="C27" s="341">
        <v>383000</v>
      </c>
      <c r="D27" s="341">
        <v>356200</v>
      </c>
      <c r="E27" s="341">
        <v>833150</v>
      </c>
      <c r="F27" s="302">
        <f>'Jur-kum'!G66</f>
        <v>474000</v>
      </c>
    </row>
    <row r="28" spans="1:7">
      <c r="A28" s="361" t="s">
        <v>338</v>
      </c>
      <c r="B28" s="360">
        <f t="shared" si="3"/>
        <v>7000000</v>
      </c>
      <c r="C28" s="341">
        <v>1750000</v>
      </c>
      <c r="D28" s="341">
        <v>1750000</v>
      </c>
      <c r="E28" s="341">
        <v>1750000</v>
      </c>
      <c r="F28" s="302">
        <f>'Jur-kum'!G67</f>
        <v>1750000</v>
      </c>
    </row>
    <row r="29" spans="1:7">
      <c r="A29" s="361" t="s">
        <v>339</v>
      </c>
      <c r="B29" s="360">
        <f t="shared" si="3"/>
        <v>1215478</v>
      </c>
      <c r="C29" s="341">
        <v>290500</v>
      </c>
      <c r="D29" s="341">
        <v>334508</v>
      </c>
      <c r="E29" s="341">
        <v>590470</v>
      </c>
      <c r="F29" s="302">
        <f>'Jur-kum'!G68</f>
        <v>0</v>
      </c>
    </row>
    <row r="30" spans="1:7">
      <c r="A30" s="361" t="s">
        <v>508</v>
      </c>
      <c r="B30" s="360">
        <f t="shared" si="3"/>
        <v>22137450</v>
      </c>
      <c r="C30" s="341">
        <v>0</v>
      </c>
      <c r="D30" s="341">
        <v>22137450</v>
      </c>
      <c r="E30" s="341">
        <v>0</v>
      </c>
      <c r="F30" s="302">
        <f>'Jur-kum'!G74</f>
        <v>0</v>
      </c>
    </row>
    <row r="31" spans="1:7">
      <c r="A31" s="361" t="s">
        <v>371</v>
      </c>
      <c r="B31" s="360">
        <f t="shared" si="3"/>
        <v>4599286</v>
      </c>
      <c r="C31" s="341"/>
      <c r="D31" s="341"/>
      <c r="E31" s="341">
        <v>1214510</v>
      </c>
      <c r="F31" s="302">
        <f>'Jur-kum'!G69</f>
        <v>3384776</v>
      </c>
    </row>
    <row r="32" spans="1:7" ht="15.75" thickBot="1">
      <c r="A32" s="409" t="s">
        <v>104</v>
      </c>
      <c r="B32" s="410">
        <f t="shared" si="3"/>
        <v>775577130</v>
      </c>
      <c r="C32" s="411">
        <f>SUM(C15:C31)</f>
        <v>231333401</v>
      </c>
      <c r="D32" s="411">
        <f t="shared" ref="D32:F32" si="4">SUM(D15:D31)</f>
        <v>220190843</v>
      </c>
      <c r="E32" s="411">
        <f t="shared" si="4"/>
        <v>155313263</v>
      </c>
      <c r="F32" s="411">
        <f t="shared" si="4"/>
        <v>168739623</v>
      </c>
    </row>
    <row r="33" spans="1:6" ht="15.75" thickTop="1">
      <c r="A33" s="356"/>
      <c r="B33" s="357"/>
      <c r="C33" s="356"/>
      <c r="D33" s="356"/>
      <c r="E33" s="356"/>
    </row>
    <row r="34" spans="1:6">
      <c r="A34" s="362" t="s">
        <v>385</v>
      </c>
      <c r="B34" s="355">
        <f>C34+D34+F34+E34</f>
        <v>478458178</v>
      </c>
      <c r="C34" s="260">
        <f>C13-C32</f>
        <v>204010622</v>
      </c>
      <c r="D34" s="260">
        <f t="shared" ref="D34:F34" si="5">D13-D32</f>
        <v>128227384</v>
      </c>
      <c r="E34" s="260">
        <f t="shared" si="5"/>
        <v>20055778</v>
      </c>
      <c r="F34" s="260">
        <f t="shared" si="5"/>
        <v>126164394</v>
      </c>
    </row>
    <row r="35" spans="1:6">
      <c r="B35" s="366"/>
    </row>
    <row r="36" spans="1:6">
      <c r="A36" s="329" t="s">
        <v>395</v>
      </c>
      <c r="B36" s="367">
        <f>SUM(C36:F36)</f>
        <v>28000000</v>
      </c>
      <c r="C36" s="302">
        <v>7000000</v>
      </c>
      <c r="D36" s="302">
        <v>7000000</v>
      </c>
      <c r="E36" s="302">
        <v>7000000</v>
      </c>
      <c r="F36" s="302">
        <v>7000000</v>
      </c>
    </row>
    <row r="37" spans="1:6">
      <c r="A37" s="329" t="s">
        <v>517</v>
      </c>
      <c r="B37" s="367">
        <f t="shared" ref="B37:B40" si="6">SUM(C37:F37)</f>
        <v>10800000</v>
      </c>
      <c r="C37" s="302">
        <v>2700000</v>
      </c>
      <c r="D37" s="302">
        <v>2700000</v>
      </c>
      <c r="E37" s="302">
        <v>2700000</v>
      </c>
      <c r="F37" s="302">
        <v>2700000</v>
      </c>
    </row>
    <row r="38" spans="1:6">
      <c r="A38" s="329" t="s">
        <v>251</v>
      </c>
      <c r="B38" s="367">
        <f t="shared" si="6"/>
        <v>11201012</v>
      </c>
      <c r="C38" s="302">
        <v>2500000</v>
      </c>
      <c r="D38" s="302">
        <v>2500000</v>
      </c>
      <c r="E38" s="302">
        <v>4140484</v>
      </c>
      <c r="F38" s="302">
        <v>2060528</v>
      </c>
    </row>
    <row r="39" spans="1:6">
      <c r="A39" s="329" t="s">
        <v>252</v>
      </c>
      <c r="B39" s="367">
        <f t="shared" si="6"/>
        <v>9200000</v>
      </c>
      <c r="C39" s="302">
        <v>2300000</v>
      </c>
      <c r="D39" s="302">
        <v>2300000</v>
      </c>
      <c r="E39" s="302">
        <v>2300000</v>
      </c>
      <c r="F39" s="302">
        <v>2300000</v>
      </c>
    </row>
    <row r="40" spans="1:6">
      <c r="A40" s="363" t="s">
        <v>519</v>
      </c>
      <c r="B40" s="367">
        <f t="shared" si="6"/>
        <v>10900000</v>
      </c>
      <c r="C40" s="368">
        <v>2800000</v>
      </c>
      <c r="D40" s="368">
        <v>2700000</v>
      </c>
      <c r="E40" s="368">
        <v>2700000</v>
      </c>
      <c r="F40" s="368">
        <v>2700000</v>
      </c>
    </row>
    <row r="41" spans="1:6">
      <c r="A41" s="364" t="s">
        <v>518</v>
      </c>
      <c r="B41" s="365">
        <f>B34-B36-B37-B38-B39-B40</f>
        <v>408357166</v>
      </c>
      <c r="C41" s="365">
        <f>C34-C36-C37-C38-C39-C40</f>
        <v>186710622</v>
      </c>
      <c r="D41" s="365">
        <f t="shared" ref="D41:F41" si="7">D34-D36-D37-D38-D39-D40</f>
        <v>111027384</v>
      </c>
      <c r="E41" s="365">
        <f t="shared" si="7"/>
        <v>1215294</v>
      </c>
      <c r="F41" s="365">
        <f t="shared" si="7"/>
        <v>109403866</v>
      </c>
    </row>
  </sheetData>
  <pageMargins left="0.7" right="0.7" top="0.75" bottom="0.75" header="0.3" footer="0.3"/>
  <pageSetup paperSize="9" scale="86" fitToHeight="0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topLeftCell="A15" workbookViewId="0">
      <selection activeCell="H30" sqref="H30"/>
    </sheetView>
  </sheetViews>
  <sheetFormatPr defaultRowHeight="15"/>
  <cols>
    <col min="1" max="1" width="4.42578125" customWidth="1"/>
    <col min="2" max="2" width="31.140625" customWidth="1"/>
    <col min="3" max="3" width="18" style="221" bestFit="1" customWidth="1"/>
    <col min="4" max="4" width="4" customWidth="1"/>
    <col min="5" max="5" width="29.85546875" customWidth="1"/>
    <col min="6" max="6" width="18" style="221" bestFit="1" customWidth="1"/>
    <col min="7" max="8" width="14.28515625" bestFit="1" customWidth="1"/>
  </cols>
  <sheetData>
    <row r="1" spans="1:8" ht="17.25">
      <c r="A1" s="261" t="s">
        <v>426</v>
      </c>
    </row>
    <row r="2" spans="1:8">
      <c r="A2" s="21"/>
    </row>
    <row r="3" spans="1:8">
      <c r="A3" s="21" t="s">
        <v>386</v>
      </c>
      <c r="E3" s="21" t="s">
        <v>474</v>
      </c>
    </row>
    <row r="4" spans="1:8">
      <c r="A4" t="s">
        <v>387</v>
      </c>
    </row>
    <row r="5" spans="1:8">
      <c r="B5" t="s">
        <v>388</v>
      </c>
      <c r="C5" s="221">
        <v>28767081</v>
      </c>
      <c r="E5" t="s">
        <v>389</v>
      </c>
      <c r="F5" s="221">
        <v>125015000</v>
      </c>
    </row>
    <row r="6" spans="1:8">
      <c r="B6" t="s">
        <v>11</v>
      </c>
      <c r="C6" s="221">
        <v>138630446</v>
      </c>
      <c r="E6" t="s">
        <v>390</v>
      </c>
      <c r="F6" s="221">
        <v>80901262</v>
      </c>
    </row>
    <row r="7" spans="1:8">
      <c r="B7" t="s">
        <v>391</v>
      </c>
      <c r="C7" s="221">
        <v>145227684</v>
      </c>
      <c r="E7" t="s">
        <v>392</v>
      </c>
      <c r="F7" s="221">
        <v>90000000</v>
      </c>
    </row>
    <row r="8" spans="1:8">
      <c r="B8" t="s">
        <v>393</v>
      </c>
      <c r="C8" s="221">
        <v>767560</v>
      </c>
      <c r="E8" t="s">
        <v>394</v>
      </c>
      <c r="F8" s="221">
        <v>526992057</v>
      </c>
    </row>
    <row r="9" spans="1:8">
      <c r="B9" t="s">
        <v>304</v>
      </c>
      <c r="C9" s="221">
        <v>10138756</v>
      </c>
      <c r="E9" t="s">
        <v>395</v>
      </c>
      <c r="F9" s="221">
        <v>100000000</v>
      </c>
    </row>
    <row r="10" spans="1:8">
      <c r="B10" t="s">
        <v>396</v>
      </c>
      <c r="C10" s="221">
        <v>395892</v>
      </c>
      <c r="E10" t="s">
        <v>397</v>
      </c>
      <c r="F10" s="221">
        <v>30000000</v>
      </c>
    </row>
    <row r="11" spans="1:8">
      <c r="B11" t="s">
        <v>398</v>
      </c>
      <c r="C11" s="221">
        <v>5500000</v>
      </c>
      <c r="E11" t="s">
        <v>399</v>
      </c>
      <c r="F11" s="221">
        <v>43285000</v>
      </c>
    </row>
    <row r="12" spans="1:8">
      <c r="B12" t="s">
        <v>400</v>
      </c>
      <c r="C12" s="221">
        <v>3533067</v>
      </c>
      <c r="E12" t="s">
        <v>401</v>
      </c>
      <c r="F12" s="221">
        <v>30000000</v>
      </c>
    </row>
    <row r="13" spans="1:8">
      <c r="B13" t="s">
        <v>402</v>
      </c>
      <c r="C13" s="221">
        <v>2000000</v>
      </c>
      <c r="E13" t="s">
        <v>403</v>
      </c>
      <c r="F13" s="221">
        <v>106900</v>
      </c>
    </row>
    <row r="14" spans="1:8">
      <c r="B14" t="s">
        <v>404</v>
      </c>
      <c r="C14" s="221">
        <v>1000000</v>
      </c>
      <c r="E14" t="s">
        <v>405</v>
      </c>
      <c r="F14" s="221">
        <v>10404743</v>
      </c>
    </row>
    <row r="15" spans="1:8">
      <c r="B15" t="s">
        <v>406</v>
      </c>
      <c r="C15" s="221">
        <v>1000000</v>
      </c>
      <c r="E15" t="s">
        <v>407</v>
      </c>
      <c r="F15" s="221">
        <v>-3621941</v>
      </c>
      <c r="H15" s="272"/>
    </row>
    <row r="16" spans="1:8">
      <c r="B16" t="s">
        <v>348</v>
      </c>
      <c r="C16" s="221">
        <v>10000000</v>
      </c>
      <c r="E16" t="s">
        <v>471</v>
      </c>
      <c r="F16" s="221">
        <v>70460500</v>
      </c>
    </row>
    <row r="17" spans="1:8">
      <c r="B17" t="s">
        <v>408</v>
      </c>
      <c r="C17" s="221">
        <v>5339855</v>
      </c>
      <c r="E17" t="s">
        <v>409</v>
      </c>
      <c r="F17" s="221">
        <v>30000000</v>
      </c>
    </row>
    <row r="18" spans="1:8">
      <c r="B18" t="s">
        <v>410</v>
      </c>
      <c r="C18" s="221">
        <v>114077000</v>
      </c>
      <c r="E18" t="s">
        <v>411</v>
      </c>
      <c r="F18" s="221">
        <v>7646648000</v>
      </c>
    </row>
    <row r="19" spans="1:8">
      <c r="B19" t="s">
        <v>412</v>
      </c>
      <c r="C19" s="221">
        <v>1350000000</v>
      </c>
      <c r="E19" t="s">
        <v>413</v>
      </c>
      <c r="F19" s="221">
        <v>1045300000</v>
      </c>
    </row>
    <row r="20" spans="1:8">
      <c r="A20" t="s">
        <v>414</v>
      </c>
      <c r="C20" s="221">
        <v>237114334</v>
      </c>
      <c r="E20" t="s">
        <v>469</v>
      </c>
      <c r="F20" s="221">
        <v>2978321373</v>
      </c>
      <c r="H20" s="272"/>
    </row>
    <row r="21" spans="1:8">
      <c r="A21" t="s">
        <v>416</v>
      </c>
      <c r="C21" s="221">
        <v>388590999</v>
      </c>
      <c r="E21" t="s">
        <v>421</v>
      </c>
      <c r="F21" s="221">
        <v>412328306</v>
      </c>
    </row>
    <row r="22" spans="1:8">
      <c r="A22" t="s">
        <v>341</v>
      </c>
      <c r="C22" s="221">
        <v>157807000</v>
      </c>
      <c r="E22" t="s">
        <v>422</v>
      </c>
      <c r="F22" s="221">
        <v>1710987722</v>
      </c>
    </row>
    <row r="23" spans="1:8">
      <c r="A23" t="s">
        <v>417</v>
      </c>
      <c r="C23" s="221">
        <v>20219215</v>
      </c>
    </row>
    <row r="24" spans="1:8">
      <c r="A24" t="s">
        <v>418</v>
      </c>
      <c r="C24" s="221">
        <v>81913163</v>
      </c>
    </row>
    <row r="25" spans="1:8">
      <c r="A25" t="s">
        <v>419</v>
      </c>
      <c r="C25" s="221">
        <v>3943998</v>
      </c>
    </row>
    <row r="26" spans="1:8">
      <c r="A26" t="s">
        <v>420</v>
      </c>
      <c r="C26" s="221">
        <v>7842795074</v>
      </c>
      <c r="H26" s="272"/>
    </row>
    <row r="27" spans="1:8">
      <c r="A27" t="s">
        <v>470</v>
      </c>
      <c r="C27" s="221">
        <v>4023621373</v>
      </c>
    </row>
    <row r="28" spans="1:8">
      <c r="A28" t="s">
        <v>423</v>
      </c>
      <c r="C28" s="221">
        <v>354746425</v>
      </c>
    </row>
    <row r="29" spans="1:8" ht="15.75" thickBot="1">
      <c r="A29" s="258" t="s">
        <v>424</v>
      </c>
      <c r="B29" s="258"/>
      <c r="C29" s="259">
        <f>SUM(C5:C28)</f>
        <v>14927128922</v>
      </c>
      <c r="D29" s="258"/>
      <c r="E29" s="258" t="s">
        <v>425</v>
      </c>
      <c r="F29" s="259">
        <f>SUM(F5:F28)</f>
        <v>14927128922</v>
      </c>
    </row>
    <row r="30" spans="1:8" ht="15.75" thickTop="1">
      <c r="F30" s="221">
        <f>F29-C29</f>
        <v>0</v>
      </c>
    </row>
    <row r="31" spans="1:8" ht="17.25">
      <c r="A31" s="261" t="s">
        <v>1558</v>
      </c>
    </row>
    <row r="33" spans="1:8">
      <c r="A33" s="21" t="s">
        <v>386</v>
      </c>
      <c r="E33" s="21" t="s">
        <v>474</v>
      </c>
    </row>
    <row r="34" spans="1:8">
      <c r="A34" t="s">
        <v>387</v>
      </c>
      <c r="C34" s="273"/>
      <c r="F34" s="273"/>
    </row>
    <row r="35" spans="1:8">
      <c r="B35" t="s">
        <v>388</v>
      </c>
      <c r="C35" s="273">
        <f>C5+'Jur total'!B106-'Jur total'!D106</f>
        <v>34082261</v>
      </c>
      <c r="E35" t="s">
        <v>389</v>
      </c>
      <c r="F35" s="273">
        <f>F5+'Jur total'!D24-'Jur total'!B6</f>
        <v>152145000</v>
      </c>
      <c r="G35" s="19"/>
    </row>
    <row r="36" spans="1:8">
      <c r="B36" t="s">
        <v>11</v>
      </c>
      <c r="C36" s="273">
        <f>C6+'Jur total'!B105-'Jur total'!D105</f>
        <v>308522548</v>
      </c>
      <c r="E36" t="s">
        <v>390</v>
      </c>
      <c r="F36" s="273">
        <f>F6+'Jur total'!D26-'Jur total'!B27-'Jur total'!B28-'Jur total'!B29</f>
        <v>162780309</v>
      </c>
      <c r="H36" s="272"/>
    </row>
    <row r="37" spans="1:8">
      <c r="B37" t="s">
        <v>391</v>
      </c>
      <c r="C37" s="277">
        <f>C7+'Jur total'!B107-'Jur total'!D107</f>
        <v>97587143</v>
      </c>
      <c r="E37" t="s">
        <v>392</v>
      </c>
      <c r="F37" s="273">
        <v>90000000</v>
      </c>
      <c r="H37" s="272"/>
    </row>
    <row r="38" spans="1:8">
      <c r="B38" t="s">
        <v>429</v>
      </c>
      <c r="C38" s="273">
        <f>'Jur total'!B20+'Jur total'!B75</f>
        <v>1855000</v>
      </c>
      <c r="E38" t="s">
        <v>394</v>
      </c>
      <c r="F38" s="273">
        <f>526992057+'Jur total'!D89</f>
        <v>676992057</v>
      </c>
      <c r="H38" s="272"/>
    </row>
    <row r="39" spans="1:8">
      <c r="B39" t="s">
        <v>393</v>
      </c>
      <c r="C39" s="273">
        <v>767560</v>
      </c>
      <c r="E39" t="s">
        <v>395</v>
      </c>
      <c r="F39" s="273">
        <f>F9+LR!B36</f>
        <v>128000000</v>
      </c>
    </row>
    <row r="40" spans="1:8">
      <c r="B40" t="s">
        <v>304</v>
      </c>
      <c r="C40" s="273">
        <f>C9+'Jur total'!B18+'Jur total'!B81-'Jur total'!D73-'Jur total'!D84-'Jur total'!D85</f>
        <v>82535942</v>
      </c>
      <c r="E40" t="s">
        <v>397</v>
      </c>
      <c r="F40" s="273">
        <f>F10+LR!B38-'Jur total'!B93</f>
        <v>11201012</v>
      </c>
      <c r="H40" s="272"/>
    </row>
    <row r="41" spans="1:8">
      <c r="B41" t="s">
        <v>396</v>
      </c>
      <c r="C41" s="273">
        <v>395892</v>
      </c>
      <c r="E41" t="s">
        <v>399</v>
      </c>
      <c r="F41" s="273">
        <f>F11-'Jur total'!B56+LR!B40</f>
        <v>52135000</v>
      </c>
    </row>
    <row r="42" spans="1:8">
      <c r="B42" t="s">
        <v>398</v>
      </c>
      <c r="C42" s="273">
        <v>5500000</v>
      </c>
      <c r="E42" t="s">
        <v>401</v>
      </c>
      <c r="F42" s="273">
        <f>F12-'Jur total'!B78+LR!B39</f>
        <v>9200000</v>
      </c>
    </row>
    <row r="43" spans="1:8">
      <c r="B43" t="s">
        <v>400</v>
      </c>
      <c r="C43" s="221">
        <v>3533067</v>
      </c>
      <c r="E43" t="s">
        <v>403</v>
      </c>
      <c r="F43" s="273">
        <v>106900</v>
      </c>
    </row>
    <row r="44" spans="1:8">
      <c r="B44" t="s">
        <v>402</v>
      </c>
      <c r="C44" s="221">
        <v>2000000</v>
      </c>
      <c r="E44" t="s">
        <v>405</v>
      </c>
      <c r="F44" s="221">
        <v>10404743</v>
      </c>
    </row>
    <row r="45" spans="1:8">
      <c r="B45" t="s">
        <v>404</v>
      </c>
      <c r="C45" s="221">
        <v>1000000</v>
      </c>
      <c r="E45" t="s">
        <v>407</v>
      </c>
      <c r="F45" s="221">
        <v>-3621941</v>
      </c>
    </row>
    <row r="46" spans="1:8">
      <c r="B46" t="s">
        <v>406</v>
      </c>
      <c r="C46" s="221">
        <f>C15</f>
        <v>1000000</v>
      </c>
      <c r="E46" t="s">
        <v>471</v>
      </c>
      <c r="F46" s="221">
        <f>F16-'Jur total'!B58-'Jur total'!B59+'Jur total'!D90</f>
        <v>103777075</v>
      </c>
    </row>
    <row r="47" spans="1:8">
      <c r="B47" t="s">
        <v>348</v>
      </c>
      <c r="C47" s="221">
        <f>C16+'Jur total'!B77+'Jur total'!B94</f>
        <v>38185510</v>
      </c>
      <c r="E47" t="s">
        <v>409</v>
      </c>
      <c r="F47" s="221">
        <f>F17-'Jur total'!B51+LR!B37</f>
        <v>11980000</v>
      </c>
    </row>
    <row r="48" spans="1:8">
      <c r="B48" t="s">
        <v>408</v>
      </c>
      <c r="C48" s="221">
        <v>5339855</v>
      </c>
      <c r="E48" t="s">
        <v>411</v>
      </c>
      <c r="F48" s="221">
        <v>7646648000</v>
      </c>
    </row>
    <row r="49" spans="1:8">
      <c r="B49" t="s">
        <v>410</v>
      </c>
      <c r="C49" s="221">
        <f>C18+'Jur total'!B71-'Jur total'!D37</f>
        <v>114437000</v>
      </c>
      <c r="E49" t="s">
        <v>413</v>
      </c>
      <c r="F49" s="221">
        <v>1045300000</v>
      </c>
    </row>
    <row r="50" spans="1:8">
      <c r="B50" t="s">
        <v>1554</v>
      </c>
      <c r="C50" s="221">
        <v>10000000</v>
      </c>
      <c r="E50" t="s">
        <v>415</v>
      </c>
      <c r="F50" s="221">
        <v>2978321373</v>
      </c>
      <c r="G50" s="272"/>
    </row>
    <row r="51" spans="1:8">
      <c r="B51" t="s">
        <v>1555</v>
      </c>
      <c r="C51" s="221">
        <v>250000000</v>
      </c>
      <c r="G51" s="272"/>
    </row>
    <row r="52" spans="1:8">
      <c r="A52" t="s">
        <v>414</v>
      </c>
      <c r="C52" s="221">
        <f>C20+'Jur total'!B63</f>
        <v>331405856</v>
      </c>
      <c r="E52" t="s">
        <v>421</v>
      </c>
      <c r="F52" s="221">
        <f>F21+F22-'Jur total'!B84-'Jur total'!B85-'Jur total'!B86-'Jur total'!B87-'Jur total'!B88-'Jur total'!B89-'Jur total'!B90</f>
        <v>1073316028</v>
      </c>
      <c r="H52" s="272"/>
    </row>
    <row r="53" spans="1:8">
      <c r="A53" t="s">
        <v>416</v>
      </c>
      <c r="C53" s="221">
        <f>C21+'Jur total'!B30+'Jur total'!B31</f>
        <v>432477879</v>
      </c>
      <c r="E53" t="s">
        <v>427</v>
      </c>
      <c r="F53" s="221">
        <f>LR!B41</f>
        <v>408357166</v>
      </c>
    </row>
    <row r="54" spans="1:8">
      <c r="A54" t="s">
        <v>341</v>
      </c>
      <c r="C54" s="221">
        <f>C22+'Jur total'!B68</f>
        <v>507956871</v>
      </c>
    </row>
    <row r="55" spans="1:8">
      <c r="A55" t="s">
        <v>417</v>
      </c>
      <c r="C55" s="221">
        <v>20219215</v>
      </c>
    </row>
    <row r="56" spans="1:8">
      <c r="A56" t="s">
        <v>1532</v>
      </c>
      <c r="C56" s="221">
        <f>'Jur total'!B91+'Jur total'!B55</f>
        <v>15466600</v>
      </c>
    </row>
    <row r="57" spans="1:8">
      <c r="A57" t="s">
        <v>418</v>
      </c>
      <c r="C57" s="221">
        <v>81913163</v>
      </c>
    </row>
    <row r="58" spans="1:8">
      <c r="A58" t="s">
        <v>419</v>
      </c>
      <c r="C58" s="221">
        <v>3943998</v>
      </c>
    </row>
    <row r="59" spans="1:8">
      <c r="A59" t="s">
        <v>420</v>
      </c>
      <c r="C59" s="221">
        <v>7842795074</v>
      </c>
    </row>
    <row r="60" spans="1:8">
      <c r="A60" t="s">
        <v>470</v>
      </c>
      <c r="C60" s="221">
        <v>4023621373</v>
      </c>
    </row>
    <row r="61" spans="1:8">
      <c r="A61" t="s">
        <v>423</v>
      </c>
      <c r="C61" s="221">
        <f>C28+'Jur total'!B82-'Jur total'!D22-'Jur total'!D94</f>
        <v>340500915</v>
      </c>
    </row>
    <row r="62" spans="1:8" ht="15.75" thickBot="1">
      <c r="A62" s="258" t="s">
        <v>424</v>
      </c>
      <c r="B62" s="258"/>
      <c r="C62" s="259">
        <f>SUM(C34:C61)</f>
        <v>14557042722</v>
      </c>
      <c r="D62" s="258"/>
      <c r="E62" s="258" t="s">
        <v>425</v>
      </c>
      <c r="F62" s="259">
        <f>SUM(F35:F61)</f>
        <v>14557042722</v>
      </c>
    </row>
    <row r="63" spans="1:8" ht="15.75" thickTop="1">
      <c r="F63" s="221">
        <f>F62-C62</f>
        <v>0</v>
      </c>
    </row>
    <row r="66" spans="5:5">
      <c r="E66" s="272"/>
    </row>
  </sheetData>
  <pageMargins left="0.7" right="0.7" top="0.75" bottom="0.75" header="0.3" footer="0.3"/>
  <pageSetup paperSize="9" scale="7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zoomScale="70" zoomScaleNormal="70" zoomScaleSheetLayoutView="110" workbookViewId="0">
      <selection activeCell="O9" sqref="O9"/>
    </sheetView>
  </sheetViews>
  <sheetFormatPr defaultRowHeight="15"/>
  <cols>
    <col min="2" max="2" width="12.140625" customWidth="1"/>
    <col min="3" max="3" width="15.140625" bestFit="1" customWidth="1"/>
    <col min="4" max="4" width="19.85546875" style="45" customWidth="1"/>
    <col min="5" max="5" width="32.28515625" style="45" bestFit="1" customWidth="1"/>
    <col min="6" max="6" width="6.140625" customWidth="1"/>
    <col min="7" max="7" width="27.28515625" bestFit="1" customWidth="1"/>
    <col min="8" max="8" width="37.5703125" style="45" customWidth="1"/>
    <col min="9" max="9" width="9.85546875" customWidth="1"/>
  </cols>
  <sheetData>
    <row r="1" spans="2:8" ht="28.5">
      <c r="B1" s="545" t="s">
        <v>505</v>
      </c>
      <c r="C1" s="545"/>
      <c r="D1" s="545"/>
      <c r="E1" s="545"/>
      <c r="F1" s="545"/>
      <c r="G1" s="545"/>
      <c r="H1" s="545"/>
    </row>
    <row r="2" spans="2:8" ht="18" customHeight="1">
      <c r="B2" s="80"/>
      <c r="C2" s="80"/>
      <c r="D2" s="80"/>
      <c r="E2" s="80"/>
      <c r="F2" s="80"/>
      <c r="G2" s="80"/>
      <c r="H2" s="80"/>
    </row>
    <row r="3" spans="2:8" ht="19.5">
      <c r="B3" s="550" t="s">
        <v>267</v>
      </c>
      <c r="C3" s="551"/>
      <c r="D3" s="552"/>
      <c r="E3" s="80"/>
      <c r="F3" s="550" t="s">
        <v>137</v>
      </c>
      <c r="G3" s="551"/>
      <c r="H3" s="552"/>
    </row>
    <row r="4" spans="2:8">
      <c r="B4" s="546" t="s">
        <v>66</v>
      </c>
      <c r="C4" s="546"/>
      <c r="D4" s="51"/>
      <c r="F4" s="94">
        <v>1</v>
      </c>
      <c r="G4" s="15" t="s">
        <v>105</v>
      </c>
      <c r="H4" s="127">
        <f>KK!Y283</f>
        <v>-2541500</v>
      </c>
    </row>
    <row r="5" spans="2:8">
      <c r="B5" s="53"/>
      <c r="C5" s="53" t="s">
        <v>147</v>
      </c>
      <c r="D5" s="51">
        <f>Invoices!G29</f>
        <v>136836000</v>
      </c>
      <c r="E5" s="45">
        <f>SUM(D5:D8)</f>
        <v>237750000</v>
      </c>
      <c r="F5" s="94">
        <v>2</v>
      </c>
      <c r="G5" s="15" t="s">
        <v>237</v>
      </c>
      <c r="H5" s="127">
        <f>KK!M283</f>
        <v>-550000</v>
      </c>
    </row>
    <row r="6" spans="2:8">
      <c r="B6" s="15"/>
      <c r="C6" s="15" t="s">
        <v>67</v>
      </c>
      <c r="D6" s="51">
        <f>Invoices!J29+Invoices!K29+Invoices!L29</f>
        <v>69800000</v>
      </c>
      <c r="F6" s="94">
        <v>3</v>
      </c>
      <c r="G6" s="15" t="s">
        <v>238</v>
      </c>
      <c r="H6" s="127">
        <f>KK!N283</f>
        <v>-432000</v>
      </c>
    </row>
    <row r="7" spans="2:8">
      <c r="B7" s="15"/>
      <c r="C7" s="15" t="s">
        <v>112</v>
      </c>
      <c r="D7" s="51">
        <f>Invoices!H29</f>
        <v>31114000</v>
      </c>
      <c r="F7" s="94">
        <v>4</v>
      </c>
      <c r="G7" s="15" t="s">
        <v>239</v>
      </c>
      <c r="H7" s="128">
        <f>KK!O283</f>
        <v>0</v>
      </c>
    </row>
    <row r="8" spans="2:8">
      <c r="B8" s="15"/>
      <c r="C8" s="15" t="s">
        <v>170</v>
      </c>
      <c r="D8" s="51">
        <f>Invoices!I29</f>
        <v>0</v>
      </c>
      <c r="F8" s="94">
        <v>5</v>
      </c>
      <c r="G8" s="15" t="s">
        <v>240</v>
      </c>
      <c r="H8" s="128">
        <f>KK!P283</f>
        <v>-662356</v>
      </c>
    </row>
    <row r="9" spans="2:8">
      <c r="B9" s="546" t="s">
        <v>68</v>
      </c>
      <c r="C9" s="546"/>
      <c r="D9" s="51"/>
      <c r="F9" s="94">
        <v>6</v>
      </c>
      <c r="G9" s="15" t="s">
        <v>241</v>
      </c>
      <c r="H9" s="128">
        <f>KK!Q283</f>
        <v>-1019000</v>
      </c>
    </row>
    <row r="10" spans="2:8">
      <c r="B10" s="53"/>
      <c r="C10" s="15" t="s">
        <v>61</v>
      </c>
      <c r="D10" s="51">
        <f>Kuitansi!E128</f>
        <v>0</v>
      </c>
      <c r="E10" s="45">
        <f>SUM(D10:D14)</f>
        <v>39403000</v>
      </c>
      <c r="F10" s="94">
        <v>7</v>
      </c>
      <c r="G10" s="15" t="s">
        <v>242</v>
      </c>
      <c r="H10" s="128">
        <f>KK!R283</f>
        <v>-1014267</v>
      </c>
    </row>
    <row r="11" spans="2:8">
      <c r="B11" s="53"/>
      <c r="C11" s="53" t="s">
        <v>59</v>
      </c>
      <c r="D11" s="51">
        <f>Bills!J155</f>
        <v>20723000</v>
      </c>
      <c r="F11" s="94">
        <v>8</v>
      </c>
      <c r="G11" s="15" t="s">
        <v>207</v>
      </c>
      <c r="H11" s="129">
        <f>KK!D288+KK!D290</f>
        <v>-2085000</v>
      </c>
    </row>
    <row r="12" spans="2:8">
      <c r="B12" s="53"/>
      <c r="C12" s="53" t="s">
        <v>110</v>
      </c>
      <c r="D12" s="51">
        <f>Bills!M155</f>
        <v>1900000</v>
      </c>
      <c r="F12" s="94">
        <v>9</v>
      </c>
      <c r="G12" s="15" t="s">
        <v>26</v>
      </c>
      <c r="H12" s="129">
        <f>KK!H283</f>
        <v>-58448375</v>
      </c>
    </row>
    <row r="13" spans="2:8">
      <c r="B13" s="53"/>
      <c r="C13" s="53" t="s">
        <v>11</v>
      </c>
      <c r="D13" s="51">
        <f>Bills!N155</f>
        <v>16780000</v>
      </c>
      <c r="F13" s="94">
        <v>10</v>
      </c>
      <c r="G13" s="15" t="s">
        <v>27</v>
      </c>
      <c r="H13" s="129">
        <f>KK!I283</f>
        <v>-6609182</v>
      </c>
    </row>
    <row r="14" spans="2:8">
      <c r="B14" s="53"/>
      <c r="C14" s="53" t="s">
        <v>171</v>
      </c>
      <c r="D14" s="51">
        <f>Bills!O155</f>
        <v>0</v>
      </c>
      <c r="F14" s="94">
        <v>11</v>
      </c>
      <c r="G14" s="15" t="s">
        <v>28</v>
      </c>
      <c r="H14" s="129">
        <f>KK!J283</f>
        <v>-6779500</v>
      </c>
    </row>
    <row r="15" spans="2:8">
      <c r="B15" s="546" t="s">
        <v>70</v>
      </c>
      <c r="C15" s="546"/>
      <c r="D15" s="51"/>
      <c r="E15" s="45">
        <f>SUM(D16:D17)</f>
        <v>12570315</v>
      </c>
      <c r="F15" s="94">
        <v>12</v>
      </c>
      <c r="G15" s="15" t="s">
        <v>29</v>
      </c>
      <c r="H15" s="129">
        <f>KK!K283</f>
        <v>-4787500</v>
      </c>
    </row>
    <row r="16" spans="2:8">
      <c r="B16" s="15"/>
      <c r="C16" s="15" t="s">
        <v>101</v>
      </c>
      <c r="D16" s="51">
        <f>Bank!H102</f>
        <v>1217025</v>
      </c>
      <c r="F16" s="94">
        <v>13</v>
      </c>
      <c r="G16" s="15" t="s">
        <v>34</v>
      </c>
      <c r="H16" s="129">
        <f>KK!L283</f>
        <v>-33250</v>
      </c>
    </row>
    <row r="17" spans="2:13">
      <c r="B17" s="15"/>
      <c r="C17" s="15" t="s">
        <v>102</v>
      </c>
      <c r="D17" s="51">
        <f>Bank!G102</f>
        <v>11353290</v>
      </c>
      <c r="F17" s="94">
        <v>14</v>
      </c>
      <c r="G17" s="54" t="s">
        <v>30</v>
      </c>
      <c r="H17" s="129">
        <f>KK!AC283</f>
        <v>-1750000</v>
      </c>
    </row>
    <row r="18" spans="2:13">
      <c r="B18" s="547" t="s">
        <v>71</v>
      </c>
      <c r="C18" s="547"/>
      <c r="D18" s="51"/>
      <c r="F18" s="94">
        <v>15</v>
      </c>
      <c r="G18" s="15" t="s">
        <v>33</v>
      </c>
      <c r="H18" s="129">
        <f>KK!AI283</f>
        <v>-450000</v>
      </c>
    </row>
    <row r="19" spans="2:13">
      <c r="B19" s="15"/>
      <c r="C19" s="15" t="s">
        <v>35</v>
      </c>
      <c r="D19" s="51">
        <f>OOD!M11</f>
        <v>170000</v>
      </c>
      <c r="E19" s="45">
        <f>SUM(D19:D24)</f>
        <v>9554000</v>
      </c>
      <c r="F19" s="94">
        <v>16</v>
      </c>
      <c r="G19" s="15" t="s">
        <v>121</v>
      </c>
      <c r="H19" s="129">
        <f>KK!S283</f>
        <v>-22564236</v>
      </c>
    </row>
    <row r="20" spans="2:13">
      <c r="B20" s="15"/>
      <c r="C20" s="15" t="s">
        <v>270</v>
      </c>
      <c r="D20" s="51">
        <f>Bank!Q102</f>
        <v>0</v>
      </c>
      <c r="F20" s="94">
        <v>17</v>
      </c>
      <c r="G20" s="15" t="s">
        <v>122</v>
      </c>
      <c r="H20" s="129">
        <f>KK!T283</f>
        <v>-568600</v>
      </c>
    </row>
    <row r="21" spans="2:13">
      <c r="B21" s="15"/>
      <c r="C21" s="15" t="s">
        <v>41</v>
      </c>
      <c r="D21" s="51">
        <f>OOD!C32</f>
        <v>2260000</v>
      </c>
      <c r="F21" s="94">
        <v>18</v>
      </c>
      <c r="G21" s="54" t="s">
        <v>132</v>
      </c>
      <c r="H21" s="128">
        <f>KK!V283</f>
        <v>-63108</v>
      </c>
    </row>
    <row r="22" spans="2:13">
      <c r="B22" s="15"/>
      <c r="C22" s="15" t="s">
        <v>42</v>
      </c>
      <c r="D22" s="51">
        <f>OOD!H26</f>
        <v>0</v>
      </c>
      <c r="F22" s="94">
        <v>19</v>
      </c>
      <c r="G22" s="15" t="s">
        <v>32</v>
      </c>
      <c r="H22" s="128">
        <f>KK!AB283</f>
        <v>-474000</v>
      </c>
    </row>
    <row r="23" spans="2:13">
      <c r="B23" s="15"/>
      <c r="C23" s="15" t="s">
        <v>36</v>
      </c>
      <c r="D23" s="51">
        <f>OOD!H29</f>
        <v>714000</v>
      </c>
      <c r="F23" s="94">
        <v>20</v>
      </c>
      <c r="G23" s="15" t="s">
        <v>235</v>
      </c>
      <c r="H23" s="128">
        <f>KK!Z283</f>
        <v>-1121850</v>
      </c>
    </row>
    <row r="24" spans="2:13">
      <c r="B24" s="15"/>
      <c r="C24" s="15" t="s">
        <v>13</v>
      </c>
      <c r="D24" s="51">
        <f>OOD!H11</f>
        <v>6410000</v>
      </c>
      <c r="F24" s="94">
        <v>21</v>
      </c>
      <c r="G24" s="15" t="s">
        <v>236</v>
      </c>
      <c r="H24" s="128">
        <f>KK!AA283</f>
        <v>-2282588</v>
      </c>
    </row>
    <row r="25" spans="2:13">
      <c r="B25" s="555" t="s">
        <v>271</v>
      </c>
      <c r="C25" s="556"/>
      <c r="D25" s="51"/>
      <c r="F25" s="94">
        <v>22</v>
      </c>
      <c r="G25" s="15" t="s">
        <v>35</v>
      </c>
      <c r="H25" s="128">
        <f>KK!AJ283</f>
        <v>0</v>
      </c>
      <c r="I25" s="38"/>
    </row>
    <row r="26" spans="2:13">
      <c r="B26" s="15"/>
      <c r="C26" s="229" t="s">
        <v>11</v>
      </c>
      <c r="D26" s="51">
        <f>Bank!C118</f>
        <v>-48867</v>
      </c>
      <c r="E26" s="45" t="e">
        <f>SUM(D26:D29)</f>
        <v>#REF!</v>
      </c>
      <c r="F26" s="94">
        <v>23</v>
      </c>
      <c r="G26" s="15" t="s">
        <v>36</v>
      </c>
      <c r="H26" s="128">
        <f>KK!AK283</f>
        <v>-3384776</v>
      </c>
    </row>
    <row r="27" spans="2:13">
      <c r="B27" s="15"/>
      <c r="C27" s="229" t="s">
        <v>304</v>
      </c>
      <c r="D27" s="51" t="e">
        <f>Bank!#REF!</f>
        <v>#REF!</v>
      </c>
      <c r="F27" s="94">
        <v>24</v>
      </c>
      <c r="G27" s="71" t="s">
        <v>150</v>
      </c>
      <c r="H27" s="130">
        <f>KK!X283</f>
        <v>-2000000</v>
      </c>
    </row>
    <row r="28" spans="2:13">
      <c r="B28" s="15"/>
      <c r="C28" s="229" t="s">
        <v>190</v>
      </c>
      <c r="D28" s="51">
        <f>Bank!C141</f>
        <v>-30000</v>
      </c>
      <c r="F28" s="94">
        <v>25</v>
      </c>
      <c r="G28" s="71" t="s">
        <v>219</v>
      </c>
      <c r="H28" s="130">
        <f>KK!AG283</f>
        <v>-26322920</v>
      </c>
    </row>
    <row r="29" spans="2:13">
      <c r="B29" s="15"/>
      <c r="C29" s="229" t="s">
        <v>305</v>
      </c>
      <c r="D29" s="51">
        <v>0</v>
      </c>
      <c r="F29" s="94">
        <v>26</v>
      </c>
      <c r="G29" s="71" t="s">
        <v>151</v>
      </c>
      <c r="H29" s="130">
        <f>KK!AF283</f>
        <v>-8839700</v>
      </c>
    </row>
    <row r="30" spans="2:13">
      <c r="B30" s="95" t="s">
        <v>103</v>
      </c>
      <c r="C30" s="13"/>
      <c r="D30" s="51" t="e">
        <f>SUM(D5:D29)</f>
        <v>#REF!</v>
      </c>
      <c r="F30" s="94">
        <v>27</v>
      </c>
      <c r="G30" s="71" t="s">
        <v>152</v>
      </c>
      <c r="H30" s="130">
        <f>KK!AE283</f>
        <v>-10974044</v>
      </c>
      <c r="M30" t="s">
        <v>247</v>
      </c>
    </row>
    <row r="31" spans="2:13">
      <c r="B31" s="58"/>
      <c r="C31" s="58"/>
      <c r="F31" s="94">
        <v>28</v>
      </c>
      <c r="G31" s="71" t="s">
        <v>153</v>
      </c>
      <c r="H31" s="130">
        <f>KK!AD283</f>
        <v>-517500</v>
      </c>
    </row>
    <row r="32" spans="2:13">
      <c r="F32" s="94">
        <v>29</v>
      </c>
      <c r="G32" s="71" t="s">
        <v>220</v>
      </c>
      <c r="H32" s="130">
        <f>KK!AH283</f>
        <v>0</v>
      </c>
    </row>
    <row r="33" spans="4:8">
      <c r="F33" s="94">
        <v>30</v>
      </c>
      <c r="G33" s="196" t="s">
        <v>253</v>
      </c>
      <c r="H33" s="197">
        <v>-7000000</v>
      </c>
    </row>
    <row r="34" spans="4:8">
      <c r="F34" s="94">
        <v>31</v>
      </c>
      <c r="G34" s="196" t="s">
        <v>250</v>
      </c>
      <c r="H34" s="197">
        <v>-2700000</v>
      </c>
    </row>
    <row r="35" spans="4:8">
      <c r="F35" s="94">
        <v>32</v>
      </c>
      <c r="G35" s="196" t="s">
        <v>251</v>
      </c>
      <c r="H35" s="197">
        <v>-2500000</v>
      </c>
    </row>
    <row r="36" spans="4:8">
      <c r="F36" s="94">
        <v>33</v>
      </c>
      <c r="G36" s="196" t="s">
        <v>252</v>
      </c>
      <c r="H36" s="197">
        <v>-2300000</v>
      </c>
    </row>
    <row r="37" spans="4:8">
      <c r="F37" s="501" t="s">
        <v>104</v>
      </c>
      <c r="G37" s="501"/>
      <c r="H37" s="51">
        <f>SUM(H4:H36)</f>
        <v>-180775252</v>
      </c>
    </row>
    <row r="39" spans="4:8">
      <c r="G39" s="498" t="s">
        <v>136</v>
      </c>
      <c r="H39" s="500"/>
    </row>
    <row r="40" spans="4:8">
      <c r="G40" s="548" t="s">
        <v>156</v>
      </c>
      <c r="H40" s="549"/>
    </row>
    <row r="41" spans="4:8">
      <c r="G41" s="132" t="s">
        <v>96</v>
      </c>
      <c r="H41" s="131" t="e">
        <f>SUM(D45-H27-H28-H29-H30-H31-H32)</f>
        <v>#REF!</v>
      </c>
    </row>
    <row r="42" spans="4:8">
      <c r="G42" s="60"/>
    </row>
    <row r="43" spans="4:8">
      <c r="G43" s="38"/>
    </row>
    <row r="44" spans="4:8">
      <c r="D44" s="553" t="s">
        <v>139</v>
      </c>
      <c r="E44" s="554"/>
    </row>
    <row r="45" spans="4:8">
      <c r="D45" s="541" t="e">
        <f>D30+H37</f>
        <v>#REF!</v>
      </c>
      <c r="E45" s="542"/>
    </row>
    <row r="46" spans="4:8">
      <c r="D46" s="543"/>
      <c r="E46" s="544"/>
    </row>
  </sheetData>
  <mergeCells count="13">
    <mergeCell ref="D45:E46"/>
    <mergeCell ref="B1:H1"/>
    <mergeCell ref="B4:C4"/>
    <mergeCell ref="B9:C9"/>
    <mergeCell ref="B15:C15"/>
    <mergeCell ref="B18:C18"/>
    <mergeCell ref="G39:H39"/>
    <mergeCell ref="G40:H40"/>
    <mergeCell ref="B3:D3"/>
    <mergeCell ref="F37:G37"/>
    <mergeCell ref="F3:H3"/>
    <mergeCell ref="D44:E44"/>
    <mergeCell ref="B25:C25"/>
  </mergeCells>
  <pageMargins left="0" right="0" top="0" bottom="0" header="0" footer="0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325"/>
  <sheetViews>
    <sheetView zoomScale="93" zoomScaleNormal="93" workbookViewId="0">
      <pane ySplit="1" topLeftCell="A2" activePane="bottomLeft" state="frozen"/>
      <selection pane="bottomLeft" activeCell="A65" sqref="A65:C230"/>
    </sheetView>
  </sheetViews>
  <sheetFormatPr defaultRowHeight="15"/>
  <cols>
    <col min="1" max="1" width="12.85546875" customWidth="1"/>
    <col min="2" max="2" width="59.5703125" customWidth="1"/>
    <col min="3" max="3" width="18.7109375" style="31" bestFit="1" customWidth="1"/>
    <col min="4" max="4" width="27.42578125" customWidth="1"/>
    <col min="5" max="5" width="18" customWidth="1"/>
    <col min="6" max="6" width="23.85546875" customWidth="1"/>
    <col min="7" max="7" width="14.42578125" customWidth="1"/>
    <col min="8" max="8" width="15" bestFit="1" customWidth="1"/>
    <col min="9" max="9" width="12.28515625" customWidth="1"/>
    <col min="10" max="10" width="13.140625" bestFit="1" customWidth="1"/>
    <col min="11" max="11" width="13.28515625" bestFit="1" customWidth="1"/>
    <col min="12" max="12" width="13.140625" bestFit="1" customWidth="1"/>
    <col min="13" max="13" width="13.140625" customWidth="1"/>
    <col min="14" max="14" width="11.5703125" bestFit="1" customWidth="1"/>
    <col min="15" max="16" width="11.5703125" customWidth="1"/>
    <col min="17" max="17" width="15.7109375" customWidth="1"/>
    <col min="18" max="19" width="14" bestFit="1" customWidth="1"/>
    <col min="20" max="20" width="11.5703125" bestFit="1" customWidth="1"/>
    <col min="21" max="21" width="11.140625" bestFit="1" customWidth="1"/>
    <col min="22" max="22" width="10.5703125" bestFit="1" customWidth="1"/>
    <col min="23" max="23" width="13.140625" customWidth="1"/>
    <col min="24" max="24" width="12.28515625" customWidth="1"/>
    <col min="25" max="25" width="11.5703125" bestFit="1" customWidth="1"/>
    <col min="26" max="26" width="11.5703125" customWidth="1"/>
    <col min="27" max="27" width="16.7109375" customWidth="1"/>
    <col min="28" max="28" width="11.140625" bestFit="1" customWidth="1"/>
    <col min="29" max="29" width="14.5703125" bestFit="1" customWidth="1"/>
    <col min="30" max="30" width="14.85546875" customWidth="1"/>
    <col min="31" max="31" width="12.140625" bestFit="1" customWidth="1"/>
    <col min="32" max="32" width="13.7109375" customWidth="1"/>
    <col min="33" max="33" width="14.85546875" customWidth="1"/>
    <col min="34" max="34" width="11.5703125" customWidth="1"/>
    <col min="35" max="35" width="10.5703125" bestFit="1" customWidth="1"/>
    <col min="36" max="36" width="10.85546875" customWidth="1"/>
    <col min="38" max="38" width="10.42578125" bestFit="1" customWidth="1"/>
  </cols>
  <sheetData>
    <row r="1" spans="1:38" s="25" customFormat="1" ht="45">
      <c r="A1" s="23" t="s">
        <v>38</v>
      </c>
      <c r="B1" s="43" t="s">
        <v>5</v>
      </c>
      <c r="C1" s="1" t="s">
        <v>6</v>
      </c>
      <c r="D1" s="44" t="s">
        <v>39</v>
      </c>
      <c r="E1" s="44" t="s">
        <v>557</v>
      </c>
      <c r="F1" s="44" t="s">
        <v>477</v>
      </c>
      <c r="G1" s="41" t="s">
        <v>25</v>
      </c>
      <c r="H1" s="41" t="s">
        <v>26</v>
      </c>
      <c r="I1" s="41" t="s">
        <v>27</v>
      </c>
      <c r="J1" s="41" t="s">
        <v>28</v>
      </c>
      <c r="K1" s="41" t="s">
        <v>29</v>
      </c>
      <c r="L1" s="41" t="s">
        <v>34</v>
      </c>
      <c r="M1" s="24" t="s">
        <v>237</v>
      </c>
      <c r="N1" s="24" t="s">
        <v>238</v>
      </c>
      <c r="O1" s="24" t="s">
        <v>239</v>
      </c>
      <c r="P1" s="24" t="s">
        <v>240</v>
      </c>
      <c r="Q1" s="24" t="s">
        <v>241</v>
      </c>
      <c r="R1" s="24" t="s">
        <v>242</v>
      </c>
      <c r="S1" s="24" t="s">
        <v>127</v>
      </c>
      <c r="T1" s="24" t="s">
        <v>128</v>
      </c>
      <c r="U1" s="24" t="s">
        <v>123</v>
      </c>
      <c r="V1" s="24" t="s">
        <v>129</v>
      </c>
      <c r="W1" s="24" t="s">
        <v>200</v>
      </c>
      <c r="X1" s="24" t="s">
        <v>150</v>
      </c>
      <c r="Y1" s="24" t="s">
        <v>130</v>
      </c>
      <c r="Z1" s="24" t="s">
        <v>235</v>
      </c>
      <c r="AA1" s="24" t="s">
        <v>236</v>
      </c>
      <c r="AB1" s="41" t="s">
        <v>32</v>
      </c>
      <c r="AC1" s="41" t="s">
        <v>30</v>
      </c>
      <c r="AD1" s="24" t="s">
        <v>153</v>
      </c>
      <c r="AE1" s="41" t="s">
        <v>152</v>
      </c>
      <c r="AF1" s="24" t="s">
        <v>151</v>
      </c>
      <c r="AG1" s="24" t="s">
        <v>218</v>
      </c>
      <c r="AH1" s="24" t="s">
        <v>216</v>
      </c>
      <c r="AI1" s="41" t="s">
        <v>131</v>
      </c>
      <c r="AJ1" s="41" t="s">
        <v>35</v>
      </c>
      <c r="AK1" s="41" t="s">
        <v>36</v>
      </c>
      <c r="AL1" s="41" t="s">
        <v>40</v>
      </c>
    </row>
    <row r="2" spans="1:38" s="98" customFormat="1" hidden="1">
      <c r="A2" s="375">
        <v>45383</v>
      </c>
      <c r="B2" s="78" t="s">
        <v>800</v>
      </c>
      <c r="C2" s="101">
        <v>-11000</v>
      </c>
      <c r="D2" s="156" t="s">
        <v>478</v>
      </c>
      <c r="E2" s="156"/>
      <c r="F2" s="156"/>
      <c r="G2" s="93"/>
      <c r="H2" s="93"/>
      <c r="I2" s="93"/>
      <c r="J2" s="93"/>
      <c r="K2" s="93">
        <f>C2</f>
        <v>-11000</v>
      </c>
      <c r="L2" s="93"/>
      <c r="M2" s="93"/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</row>
    <row r="3" spans="1:38" s="98" customFormat="1" hidden="1">
      <c r="A3" s="375">
        <v>45383</v>
      </c>
      <c r="B3" s="78" t="s">
        <v>802</v>
      </c>
      <c r="C3" s="64">
        <v>-1541500</v>
      </c>
      <c r="D3" s="156" t="s">
        <v>130</v>
      </c>
      <c r="E3" s="156"/>
      <c r="F3" s="156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7"/>
      <c r="S3" s="97"/>
      <c r="T3" s="97"/>
      <c r="U3" s="97"/>
      <c r="V3" s="97"/>
      <c r="W3" s="97"/>
      <c r="X3" s="97"/>
      <c r="Y3" s="97">
        <f>C3</f>
        <v>-1541500</v>
      </c>
      <c r="Z3" s="97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</row>
    <row r="4" spans="1:38" s="98" customFormat="1" hidden="1">
      <c r="A4" s="375">
        <v>45383</v>
      </c>
      <c r="B4" s="78" t="s">
        <v>804</v>
      </c>
      <c r="C4" s="64">
        <v>-4562820</v>
      </c>
      <c r="D4" s="156" t="s">
        <v>25</v>
      </c>
      <c r="E4" s="156"/>
      <c r="F4" s="156"/>
      <c r="G4" s="93">
        <f>C4</f>
        <v>-4562820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7"/>
      <c r="S4" s="97"/>
      <c r="T4" s="97"/>
      <c r="U4" s="97"/>
      <c r="V4" s="97"/>
      <c r="W4" s="97"/>
      <c r="X4" s="97"/>
      <c r="Y4" s="97"/>
      <c r="Z4" s="97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s="98" customFormat="1" hidden="1">
      <c r="A5" s="375">
        <v>45383</v>
      </c>
      <c r="B5" s="78" t="s">
        <v>807</v>
      </c>
      <c r="C5" s="64">
        <v>-100000</v>
      </c>
      <c r="D5" s="156" t="s">
        <v>131</v>
      </c>
      <c r="E5" s="156"/>
      <c r="F5" s="156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7"/>
      <c r="S5" s="97"/>
      <c r="T5" s="97"/>
      <c r="U5" s="97"/>
      <c r="V5" s="97"/>
      <c r="W5" s="97"/>
      <c r="X5" s="97"/>
      <c r="Y5" s="97"/>
      <c r="Z5" s="97"/>
      <c r="AA5" s="93"/>
      <c r="AB5" s="93"/>
      <c r="AC5" s="93"/>
      <c r="AD5" s="93"/>
      <c r="AE5" s="93"/>
      <c r="AF5" s="93"/>
      <c r="AG5" s="93"/>
      <c r="AH5" s="93"/>
      <c r="AI5" s="93">
        <f>C5</f>
        <v>-100000</v>
      </c>
      <c r="AJ5" s="93"/>
      <c r="AK5" s="93"/>
      <c r="AL5" s="93"/>
    </row>
    <row r="6" spans="1:38" s="98" customFormat="1" hidden="1">
      <c r="A6" s="375">
        <v>45383</v>
      </c>
      <c r="B6" s="78" t="s">
        <v>808</v>
      </c>
      <c r="C6" s="64">
        <v>-150000</v>
      </c>
      <c r="D6" s="156" t="s">
        <v>32</v>
      </c>
      <c r="E6" s="156"/>
      <c r="F6" s="156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7"/>
      <c r="S6" s="97"/>
      <c r="T6" s="97"/>
      <c r="U6" s="97"/>
      <c r="V6" s="97"/>
      <c r="W6" s="97"/>
      <c r="X6" s="97"/>
      <c r="Y6" s="97"/>
      <c r="Z6" s="97"/>
      <c r="AA6" s="93"/>
      <c r="AB6" s="93">
        <f>C6</f>
        <v>-150000</v>
      </c>
      <c r="AC6" s="93"/>
      <c r="AD6" s="93"/>
      <c r="AE6" s="93"/>
      <c r="AF6" s="93"/>
      <c r="AG6" s="93"/>
      <c r="AH6" s="93"/>
      <c r="AI6" s="93"/>
      <c r="AJ6" s="93"/>
      <c r="AK6" s="93"/>
      <c r="AL6" s="93"/>
    </row>
    <row r="7" spans="1:38" s="98" customFormat="1" hidden="1">
      <c r="A7" s="375">
        <v>45383</v>
      </c>
      <c r="B7" s="78" t="s">
        <v>809</v>
      </c>
      <c r="C7" s="64">
        <v>-1095000</v>
      </c>
      <c r="D7" s="156" t="s">
        <v>249</v>
      </c>
      <c r="E7" s="156"/>
      <c r="F7" s="156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7"/>
      <c r="S7" s="97"/>
      <c r="T7" s="97"/>
      <c r="U7" s="97"/>
      <c r="V7" s="97"/>
      <c r="W7" s="97"/>
      <c r="X7" s="97"/>
      <c r="Y7" s="97"/>
      <c r="Z7" s="97"/>
      <c r="AA7" s="93"/>
      <c r="AB7" s="93"/>
      <c r="AC7" s="93"/>
      <c r="AD7" s="93"/>
      <c r="AE7" s="93"/>
      <c r="AF7" s="93">
        <f>C7</f>
        <v>-1095000</v>
      </c>
      <c r="AG7" s="93"/>
      <c r="AH7" s="93"/>
      <c r="AI7" s="93"/>
      <c r="AJ7" s="93"/>
      <c r="AK7" s="93"/>
      <c r="AL7" s="93"/>
    </row>
    <row r="8" spans="1:38" s="98" customFormat="1" hidden="1">
      <c r="A8" s="375">
        <v>45383</v>
      </c>
      <c r="B8" s="78" t="s">
        <v>810</v>
      </c>
      <c r="C8" s="64">
        <v>-255000</v>
      </c>
      <c r="D8" s="156" t="s">
        <v>479</v>
      </c>
      <c r="E8" s="156"/>
      <c r="F8" s="156"/>
      <c r="G8" s="93"/>
      <c r="H8" s="93">
        <f>C8</f>
        <v>-255000</v>
      </c>
      <c r="I8" s="93"/>
      <c r="J8" s="93"/>
      <c r="K8" s="93"/>
      <c r="L8" s="93"/>
      <c r="M8" s="93"/>
      <c r="N8" s="93"/>
      <c r="O8" s="93"/>
      <c r="P8" s="93"/>
      <c r="Q8" s="93"/>
      <c r="R8" s="97"/>
      <c r="S8" s="97"/>
      <c r="T8" s="97"/>
      <c r="U8" s="97"/>
      <c r="V8" s="97"/>
      <c r="W8" s="97"/>
      <c r="X8" s="97"/>
      <c r="Y8" s="97"/>
      <c r="Z8" s="97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</row>
    <row r="9" spans="1:38" s="98" customFormat="1" hidden="1">
      <c r="A9" s="375">
        <v>45383</v>
      </c>
      <c r="B9" s="78" t="s">
        <v>811</v>
      </c>
      <c r="C9" s="64">
        <v>-18000</v>
      </c>
      <c r="D9" s="156" t="s">
        <v>479</v>
      </c>
      <c r="E9" s="156"/>
      <c r="F9" s="156"/>
      <c r="G9" s="93"/>
      <c r="H9" s="93">
        <f>C9</f>
        <v>-18000</v>
      </c>
      <c r="I9" s="93"/>
      <c r="J9" s="93"/>
      <c r="K9" s="93"/>
      <c r="L9" s="93"/>
      <c r="M9" s="93"/>
      <c r="N9" s="93"/>
      <c r="O9" s="93"/>
      <c r="P9" s="93"/>
      <c r="Q9" s="93"/>
      <c r="R9" s="97"/>
      <c r="S9" s="97"/>
      <c r="T9" s="97"/>
      <c r="U9" s="97"/>
      <c r="V9" s="97"/>
      <c r="W9" s="97"/>
      <c r="X9" s="97"/>
      <c r="Y9" s="97"/>
      <c r="Z9" s="97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</row>
    <row r="10" spans="1:38" s="98" customFormat="1" hidden="1">
      <c r="A10" s="375">
        <v>45383</v>
      </c>
      <c r="B10" s="306" t="s">
        <v>809</v>
      </c>
      <c r="C10" s="64">
        <v>-70000</v>
      </c>
      <c r="D10" s="156" t="s">
        <v>249</v>
      </c>
      <c r="E10" s="156"/>
      <c r="F10" s="156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7"/>
      <c r="S10" s="97"/>
      <c r="T10" s="97"/>
      <c r="U10" s="97"/>
      <c r="V10" s="97"/>
      <c r="W10" s="97"/>
      <c r="X10" s="97"/>
      <c r="Y10" s="97"/>
      <c r="Z10" s="97"/>
      <c r="AA10" s="93"/>
      <c r="AB10" s="93"/>
      <c r="AC10" s="93"/>
      <c r="AD10" s="93"/>
      <c r="AE10" s="93"/>
      <c r="AF10" s="93">
        <f>C10</f>
        <v>-70000</v>
      </c>
      <c r="AG10" s="93"/>
      <c r="AH10" s="93"/>
      <c r="AI10" s="93"/>
      <c r="AJ10" s="93"/>
      <c r="AK10" s="93"/>
      <c r="AL10" s="93"/>
    </row>
    <row r="11" spans="1:38" s="98" customFormat="1" hidden="1">
      <c r="A11" s="375">
        <v>45383</v>
      </c>
      <c r="B11" s="78" t="s">
        <v>813</v>
      </c>
      <c r="C11" s="64">
        <v>-200000</v>
      </c>
      <c r="D11" s="156" t="s">
        <v>478</v>
      </c>
      <c r="E11" s="156"/>
      <c r="F11" s="156"/>
      <c r="G11" s="93"/>
      <c r="H11" s="93"/>
      <c r="I11" s="93"/>
      <c r="J11" s="93"/>
      <c r="K11" s="93">
        <f>C11</f>
        <v>-200000</v>
      </c>
      <c r="L11" s="93"/>
      <c r="M11" s="93"/>
      <c r="N11" s="93"/>
      <c r="O11" s="93"/>
      <c r="P11" s="93"/>
      <c r="Q11" s="93"/>
      <c r="R11" s="97"/>
      <c r="S11" s="97"/>
      <c r="T11" s="97"/>
      <c r="U11" s="97"/>
      <c r="V11" s="97"/>
      <c r="W11" s="97"/>
      <c r="X11" s="97"/>
      <c r="Y11" s="97"/>
      <c r="Z11" s="97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</row>
    <row r="12" spans="1:38" s="98" customFormat="1" hidden="1">
      <c r="A12" s="375">
        <v>45383</v>
      </c>
      <c r="B12" s="78" t="s">
        <v>814</v>
      </c>
      <c r="C12" s="64">
        <v>-65000</v>
      </c>
      <c r="D12" s="156" t="s">
        <v>25</v>
      </c>
      <c r="E12" s="156"/>
      <c r="F12" s="156"/>
      <c r="G12" s="93">
        <f>C12</f>
        <v>-65000</v>
      </c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7"/>
      <c r="S12" s="97"/>
      <c r="T12" s="97"/>
      <c r="U12" s="97"/>
      <c r="V12" s="97"/>
      <c r="W12" s="97"/>
      <c r="X12" s="97"/>
      <c r="Y12" s="97"/>
      <c r="Z12" s="97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s="98" customFormat="1" hidden="1">
      <c r="A13" s="375">
        <v>45384</v>
      </c>
      <c r="B13" s="78" t="s">
        <v>800</v>
      </c>
      <c r="C13" s="64">
        <v>-11000</v>
      </c>
      <c r="D13" s="156" t="s">
        <v>478</v>
      </c>
      <c r="E13" s="156"/>
      <c r="F13" s="156"/>
      <c r="G13" s="93"/>
      <c r="H13" s="93"/>
      <c r="I13" s="93"/>
      <c r="J13" s="93"/>
      <c r="K13" s="93">
        <f>C13</f>
        <v>-11000</v>
      </c>
      <c r="L13" s="93"/>
      <c r="M13" s="93"/>
      <c r="N13" s="93"/>
      <c r="O13" s="93"/>
      <c r="P13" s="93"/>
      <c r="Q13" s="93"/>
      <c r="R13" s="97"/>
      <c r="S13" s="97"/>
      <c r="T13" s="97"/>
      <c r="U13" s="97"/>
      <c r="V13" s="97"/>
      <c r="W13" s="97"/>
      <c r="X13" s="97"/>
      <c r="Y13" s="97"/>
      <c r="Z13" s="97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s="98" customFormat="1" hidden="1">
      <c r="A14" s="375">
        <v>45384</v>
      </c>
      <c r="B14" s="78" t="s">
        <v>816</v>
      </c>
      <c r="C14" s="64">
        <v>-3000000</v>
      </c>
      <c r="D14" s="156" t="s">
        <v>1224</v>
      </c>
      <c r="E14" s="156"/>
      <c r="F14" s="15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7"/>
      <c r="S14" s="97"/>
      <c r="T14" s="97"/>
      <c r="U14" s="97"/>
      <c r="V14" s="97"/>
      <c r="W14" s="97"/>
      <c r="X14" s="97"/>
      <c r="Y14" s="97"/>
      <c r="Z14" s="97"/>
      <c r="AA14" s="93"/>
      <c r="AB14" s="93"/>
      <c r="AC14" s="93"/>
      <c r="AD14" s="93"/>
      <c r="AE14" s="93">
        <f>C14</f>
        <v>-3000000</v>
      </c>
      <c r="AF14" s="93"/>
      <c r="AG14" s="93"/>
      <c r="AH14" s="93"/>
      <c r="AI14" s="93"/>
      <c r="AJ14" s="93"/>
      <c r="AK14" s="93"/>
      <c r="AL14" s="93"/>
    </row>
    <row r="15" spans="1:38" s="98" customFormat="1" hidden="1">
      <c r="A15" s="375">
        <v>45384</v>
      </c>
      <c r="B15" s="78" t="s">
        <v>817</v>
      </c>
      <c r="C15" s="64">
        <v>-95000</v>
      </c>
      <c r="D15" s="156" t="s">
        <v>200</v>
      </c>
      <c r="E15" s="156"/>
      <c r="F15" s="156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7"/>
      <c r="S15" s="97"/>
      <c r="T15" s="97"/>
      <c r="U15" s="97"/>
      <c r="V15" s="97"/>
      <c r="W15" s="97">
        <f>C15</f>
        <v>-95000</v>
      </c>
      <c r="X15" s="97"/>
      <c r="Y15" s="97"/>
      <c r="Z15" s="97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</row>
    <row r="16" spans="1:38" s="98" customFormat="1" hidden="1">
      <c r="A16" s="375">
        <v>45384</v>
      </c>
      <c r="B16" s="78" t="s">
        <v>818</v>
      </c>
      <c r="C16" s="64">
        <v>-1318500</v>
      </c>
      <c r="D16" s="156" t="s">
        <v>479</v>
      </c>
      <c r="E16" s="156"/>
      <c r="F16" s="156"/>
      <c r="G16" s="93"/>
      <c r="H16" s="93">
        <f>C16</f>
        <v>-1318500</v>
      </c>
      <c r="I16" s="93"/>
      <c r="J16" s="93"/>
      <c r="K16" s="93"/>
      <c r="L16" s="93"/>
      <c r="M16" s="93"/>
      <c r="N16" s="93"/>
      <c r="O16" s="93"/>
      <c r="P16" s="93"/>
      <c r="Q16" s="93"/>
      <c r="R16" s="97"/>
      <c r="S16" s="97"/>
      <c r="T16" s="97"/>
      <c r="U16" s="97"/>
      <c r="V16" s="97"/>
      <c r="W16" s="97"/>
      <c r="X16" s="97"/>
      <c r="Y16" s="97"/>
      <c r="Z16" s="97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</row>
    <row r="17" spans="1:38" s="98" customFormat="1" hidden="1">
      <c r="A17" s="375">
        <v>45384</v>
      </c>
      <c r="B17" s="78" t="s">
        <v>819</v>
      </c>
      <c r="C17" s="64">
        <v>-3857150</v>
      </c>
      <c r="D17" s="156" t="s">
        <v>479</v>
      </c>
      <c r="E17" s="156"/>
      <c r="F17" s="156"/>
      <c r="G17" s="93"/>
      <c r="H17" s="93">
        <f>C17</f>
        <v>-3857150</v>
      </c>
      <c r="I17" s="93"/>
      <c r="J17" s="93"/>
      <c r="K17" s="93"/>
      <c r="L17" s="93"/>
      <c r="M17" s="93"/>
      <c r="N17" s="93"/>
      <c r="O17" s="93"/>
      <c r="P17" s="93"/>
      <c r="Q17" s="93"/>
      <c r="R17" s="97"/>
      <c r="S17" s="97"/>
      <c r="T17" s="97"/>
      <c r="U17" s="97"/>
      <c r="V17" s="97"/>
      <c r="W17" s="97"/>
      <c r="X17" s="97"/>
      <c r="Y17" s="97"/>
      <c r="Z17" s="97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</row>
    <row r="18" spans="1:38" s="98" customFormat="1" hidden="1">
      <c r="A18" s="375">
        <v>45384</v>
      </c>
      <c r="B18" s="78" t="s">
        <v>820</v>
      </c>
      <c r="C18" s="64">
        <v>-795000</v>
      </c>
      <c r="D18" s="156" t="s">
        <v>480</v>
      </c>
      <c r="E18" s="156"/>
      <c r="F18" s="156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7"/>
      <c r="S18" s="97"/>
      <c r="T18" s="97"/>
      <c r="U18" s="97"/>
      <c r="V18" s="97"/>
      <c r="W18" s="97"/>
      <c r="X18" s="97"/>
      <c r="Y18" s="97"/>
      <c r="Z18" s="97"/>
      <c r="AA18" s="93"/>
      <c r="AB18" s="93"/>
      <c r="AC18" s="93"/>
      <c r="AD18" s="93"/>
      <c r="AE18" s="93"/>
      <c r="AF18" s="93"/>
      <c r="AG18" s="93">
        <f>C18</f>
        <v>-795000</v>
      </c>
      <c r="AH18" s="93"/>
      <c r="AI18" s="93"/>
      <c r="AJ18" s="93"/>
      <c r="AK18" s="93"/>
      <c r="AL18" s="93"/>
    </row>
    <row r="19" spans="1:38" s="98" customFormat="1" hidden="1">
      <c r="A19" s="375">
        <v>45384</v>
      </c>
      <c r="B19" s="78" t="s">
        <v>821</v>
      </c>
      <c r="C19" s="64">
        <v>-183000</v>
      </c>
      <c r="D19" s="156" t="s">
        <v>480</v>
      </c>
      <c r="E19" s="156"/>
      <c r="F19" s="156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7"/>
      <c r="S19" s="97"/>
      <c r="T19" s="97"/>
      <c r="U19" s="97"/>
      <c r="V19" s="97"/>
      <c r="W19" s="97"/>
      <c r="X19" s="97"/>
      <c r="Y19" s="97"/>
      <c r="Z19" s="97"/>
      <c r="AA19" s="93"/>
      <c r="AB19" s="93"/>
      <c r="AC19" s="93"/>
      <c r="AD19" s="93"/>
      <c r="AE19" s="93"/>
      <c r="AF19" s="93"/>
      <c r="AG19" s="93">
        <f>C19</f>
        <v>-183000</v>
      </c>
      <c r="AH19" s="93"/>
      <c r="AI19" s="93"/>
      <c r="AJ19" s="93"/>
      <c r="AK19" s="93"/>
      <c r="AL19" s="93"/>
    </row>
    <row r="20" spans="1:38" s="98" customFormat="1" hidden="1">
      <c r="A20" s="375">
        <v>45384</v>
      </c>
      <c r="B20" s="78" t="s">
        <v>824</v>
      </c>
      <c r="C20" s="64">
        <v>-168525</v>
      </c>
      <c r="D20" s="156" t="s">
        <v>479</v>
      </c>
      <c r="E20" s="156"/>
      <c r="F20" s="156"/>
      <c r="G20" s="93"/>
      <c r="H20" s="93">
        <f>C20</f>
        <v>-168525</v>
      </c>
      <c r="I20" s="93"/>
      <c r="J20" s="93"/>
      <c r="K20" s="93"/>
      <c r="L20" s="93"/>
      <c r="M20" s="93"/>
      <c r="N20" s="93"/>
      <c r="O20" s="93"/>
      <c r="P20" s="93"/>
      <c r="Q20" s="93"/>
      <c r="R20" s="97"/>
      <c r="S20" s="97"/>
      <c r="T20" s="97"/>
      <c r="U20" s="97"/>
      <c r="V20" s="97"/>
      <c r="W20" s="97"/>
      <c r="X20" s="97"/>
      <c r="Y20" s="97"/>
      <c r="Z20" s="97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s="98" customFormat="1" hidden="1">
      <c r="A21" s="375">
        <v>45384</v>
      </c>
      <c r="B21" s="78" t="s">
        <v>826</v>
      </c>
      <c r="C21" s="64">
        <v>-1200000</v>
      </c>
      <c r="D21" s="156" t="s">
        <v>249</v>
      </c>
      <c r="E21" s="156"/>
      <c r="F21" s="156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7"/>
      <c r="S21" s="97"/>
      <c r="T21" s="97"/>
      <c r="U21" s="97"/>
      <c r="V21" s="97"/>
      <c r="W21" s="97"/>
      <c r="X21" s="97"/>
      <c r="Y21" s="97"/>
      <c r="Z21" s="97"/>
      <c r="AA21" s="93"/>
      <c r="AB21" s="93"/>
      <c r="AC21" s="93"/>
      <c r="AD21" s="93"/>
      <c r="AE21" s="93"/>
      <c r="AF21" s="93">
        <f>C21</f>
        <v>-1200000</v>
      </c>
      <c r="AG21" s="93"/>
      <c r="AH21" s="93"/>
      <c r="AI21" s="93"/>
      <c r="AJ21" s="93"/>
      <c r="AK21" s="93"/>
      <c r="AL21" s="93"/>
    </row>
    <row r="22" spans="1:38" s="98" customFormat="1" hidden="1">
      <c r="A22" s="375">
        <v>45384</v>
      </c>
      <c r="B22" s="78" t="s">
        <v>829</v>
      </c>
      <c r="C22" s="64">
        <v>-300000</v>
      </c>
      <c r="D22" s="156" t="s">
        <v>478</v>
      </c>
      <c r="E22" s="156"/>
      <c r="F22" s="156"/>
      <c r="G22" s="93"/>
      <c r="H22" s="93"/>
      <c r="I22" s="93"/>
      <c r="J22" s="93"/>
      <c r="K22" s="93">
        <f>C22</f>
        <v>-300000</v>
      </c>
      <c r="L22" s="93"/>
      <c r="M22" s="93"/>
      <c r="N22" s="93"/>
      <c r="O22" s="93"/>
      <c r="P22" s="93"/>
      <c r="Q22" s="93"/>
      <c r="R22" s="97"/>
      <c r="S22" s="97"/>
      <c r="T22" s="97"/>
      <c r="U22" s="97"/>
      <c r="V22" s="97"/>
      <c r="W22" s="97"/>
      <c r="X22" s="97"/>
      <c r="Y22" s="97"/>
      <c r="Z22" s="97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s="98" customFormat="1" hidden="1">
      <c r="A23" s="375">
        <v>45385</v>
      </c>
      <c r="B23" s="417" t="s">
        <v>800</v>
      </c>
      <c r="C23" s="64">
        <v>-11000</v>
      </c>
      <c r="D23" s="156" t="s">
        <v>478</v>
      </c>
      <c r="E23" s="156"/>
      <c r="F23" s="156"/>
      <c r="G23" s="93"/>
      <c r="H23" s="93"/>
      <c r="I23" s="93"/>
      <c r="J23" s="93"/>
      <c r="K23" s="93">
        <f>C23</f>
        <v>-11000</v>
      </c>
      <c r="L23" s="93"/>
      <c r="M23" s="93"/>
      <c r="N23" s="93"/>
      <c r="O23" s="93"/>
      <c r="P23" s="93"/>
      <c r="Q23" s="93"/>
      <c r="R23" s="97"/>
      <c r="S23" s="97"/>
      <c r="T23" s="97"/>
      <c r="U23" s="97"/>
      <c r="V23" s="97"/>
      <c r="W23" s="97"/>
      <c r="X23" s="97"/>
      <c r="Y23" s="97"/>
      <c r="Z23" s="97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</row>
    <row r="24" spans="1:38" s="98" customFormat="1" hidden="1">
      <c r="A24" s="375">
        <v>45385</v>
      </c>
      <c r="B24" s="417" t="s">
        <v>834</v>
      </c>
      <c r="C24" s="64">
        <v>-1158600</v>
      </c>
      <c r="D24" s="156" t="s">
        <v>478</v>
      </c>
      <c r="E24" s="156"/>
      <c r="F24" s="156"/>
      <c r="G24" s="93"/>
      <c r="H24" s="93"/>
      <c r="I24" s="93"/>
      <c r="J24" s="93"/>
      <c r="K24" s="93">
        <f>C24</f>
        <v>-1158600</v>
      </c>
      <c r="L24" s="93"/>
      <c r="M24" s="93"/>
      <c r="N24" s="93"/>
      <c r="O24" s="93"/>
      <c r="P24" s="93"/>
      <c r="Q24" s="93"/>
      <c r="R24" s="97"/>
      <c r="S24" s="97"/>
      <c r="T24" s="97"/>
      <c r="U24" s="97"/>
      <c r="V24" s="97"/>
      <c r="W24" s="97"/>
      <c r="X24" s="97"/>
      <c r="Y24" s="97"/>
      <c r="Z24" s="97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</row>
    <row r="25" spans="1:38" s="98" customFormat="1" hidden="1">
      <c r="A25" s="375">
        <v>45385</v>
      </c>
      <c r="B25" s="417" t="s">
        <v>836</v>
      </c>
      <c r="C25" s="64">
        <v>-9000</v>
      </c>
      <c r="D25" s="156" t="s">
        <v>142</v>
      </c>
      <c r="E25" s="156"/>
      <c r="F25" s="156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7"/>
      <c r="S25" s="97"/>
      <c r="T25" s="97"/>
      <c r="U25" s="97"/>
      <c r="V25" s="97"/>
      <c r="W25" s="97"/>
      <c r="X25" s="97"/>
      <c r="Y25" s="97"/>
      <c r="Z25" s="97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>
        <f>C25</f>
        <v>-9000</v>
      </c>
      <c r="AL25" s="93"/>
    </row>
    <row r="26" spans="1:38" s="98" customFormat="1" hidden="1">
      <c r="A26" s="375">
        <v>45386</v>
      </c>
      <c r="B26" s="78" t="s">
        <v>800</v>
      </c>
      <c r="C26" s="64">
        <v>-11000</v>
      </c>
      <c r="D26" s="156" t="s">
        <v>478</v>
      </c>
      <c r="E26" s="156"/>
      <c r="F26" s="156"/>
      <c r="G26" s="93"/>
      <c r="H26" s="93"/>
      <c r="I26" s="93"/>
      <c r="J26" s="93"/>
      <c r="K26" s="93">
        <f>C26</f>
        <v>-11000</v>
      </c>
      <c r="L26" s="93"/>
      <c r="M26" s="93"/>
      <c r="N26" s="93"/>
      <c r="O26" s="93"/>
      <c r="P26" s="93"/>
      <c r="Q26" s="93"/>
      <c r="R26" s="97"/>
      <c r="S26" s="97"/>
      <c r="T26" s="97"/>
      <c r="U26" s="97"/>
      <c r="V26" s="97"/>
      <c r="W26" s="97"/>
      <c r="X26" s="97"/>
      <c r="Y26" s="97"/>
      <c r="Z26" s="97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s="98" customFormat="1" hidden="1">
      <c r="A27" s="375">
        <v>45386</v>
      </c>
      <c r="B27" s="78" t="s">
        <v>837</v>
      </c>
      <c r="C27" s="64">
        <v>-140550</v>
      </c>
      <c r="D27" s="156" t="s">
        <v>479</v>
      </c>
      <c r="E27" s="156"/>
      <c r="F27" s="156"/>
      <c r="G27" s="93"/>
      <c r="H27" s="93">
        <f>C27</f>
        <v>-140550</v>
      </c>
      <c r="I27" s="93"/>
      <c r="J27" s="93"/>
      <c r="K27" s="93"/>
      <c r="L27" s="93"/>
      <c r="M27" s="93"/>
      <c r="N27" s="93"/>
      <c r="O27" s="93"/>
      <c r="P27" s="93"/>
      <c r="Q27" s="93"/>
      <c r="R27" s="97"/>
      <c r="S27" s="97"/>
      <c r="T27" s="97"/>
      <c r="U27" s="97"/>
      <c r="V27" s="97"/>
      <c r="W27" s="97"/>
      <c r="X27" s="97"/>
      <c r="Y27" s="97"/>
      <c r="Z27" s="97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s="98" customFormat="1" hidden="1">
      <c r="A28" s="375">
        <v>45386</v>
      </c>
      <c r="B28" s="78" t="s">
        <v>838</v>
      </c>
      <c r="C28" s="64">
        <v>-276000</v>
      </c>
      <c r="D28" s="156" t="s">
        <v>27</v>
      </c>
      <c r="E28" s="156"/>
      <c r="F28" s="156"/>
      <c r="G28" s="93"/>
      <c r="H28" s="93"/>
      <c r="I28" s="93">
        <f>C28</f>
        <v>-276000</v>
      </c>
      <c r="J28" s="93"/>
      <c r="K28" s="93"/>
      <c r="L28" s="93"/>
      <c r="M28" s="93"/>
      <c r="N28" s="93"/>
      <c r="O28" s="93"/>
      <c r="P28" s="93"/>
      <c r="Q28" s="93"/>
      <c r="R28" s="97"/>
      <c r="S28" s="97"/>
      <c r="T28" s="97"/>
      <c r="U28" s="97"/>
      <c r="V28" s="97"/>
      <c r="W28" s="97"/>
      <c r="X28" s="97"/>
      <c r="Y28" s="97"/>
      <c r="Z28" s="97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s="98" customFormat="1" hidden="1">
      <c r="A29" s="375">
        <v>45386</v>
      </c>
      <c r="B29" s="78" t="s">
        <v>839</v>
      </c>
      <c r="C29" s="64">
        <v>-433000</v>
      </c>
      <c r="D29" s="156" t="s">
        <v>479</v>
      </c>
      <c r="E29" s="156"/>
      <c r="F29" s="156"/>
      <c r="G29" s="93"/>
      <c r="H29" s="93">
        <f>C29</f>
        <v>-433000</v>
      </c>
      <c r="I29" s="93"/>
      <c r="J29" s="93"/>
      <c r="K29" s="93"/>
      <c r="L29" s="93"/>
      <c r="M29" s="93"/>
      <c r="N29" s="93"/>
      <c r="O29" s="93"/>
      <c r="P29" s="93"/>
      <c r="Q29" s="93"/>
      <c r="R29" s="97"/>
      <c r="S29" s="97"/>
      <c r="T29" s="97"/>
      <c r="U29" s="97"/>
      <c r="V29" s="97"/>
      <c r="W29" s="97"/>
      <c r="X29" s="97"/>
      <c r="Y29" s="97"/>
      <c r="Z29" s="97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s="98" customFormat="1" hidden="1">
      <c r="A30" s="375">
        <v>45386</v>
      </c>
      <c r="B30" s="78" t="s">
        <v>842</v>
      </c>
      <c r="C30" s="64">
        <v>-100000</v>
      </c>
      <c r="D30" s="156" t="s">
        <v>131</v>
      </c>
      <c r="E30" s="156"/>
      <c r="F30" s="156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7"/>
      <c r="S30" s="97"/>
      <c r="T30" s="97"/>
      <c r="U30" s="97"/>
      <c r="V30" s="97"/>
      <c r="W30" s="97"/>
      <c r="X30" s="97"/>
      <c r="Y30" s="97"/>
      <c r="Z30" s="97"/>
      <c r="AA30" s="93"/>
      <c r="AB30" s="93"/>
      <c r="AC30" s="93"/>
      <c r="AD30" s="93"/>
      <c r="AE30" s="93"/>
      <c r="AF30" s="93"/>
      <c r="AG30" s="93"/>
      <c r="AH30" s="93"/>
      <c r="AI30" s="93">
        <f>C30</f>
        <v>-100000</v>
      </c>
      <c r="AJ30" s="93"/>
      <c r="AK30" s="93"/>
      <c r="AL30" s="93"/>
    </row>
    <row r="31" spans="1:38" s="98" customFormat="1" hidden="1">
      <c r="A31" s="375">
        <v>45386</v>
      </c>
      <c r="B31" s="78" t="s">
        <v>844</v>
      </c>
      <c r="C31" s="64">
        <v>-77000</v>
      </c>
      <c r="D31" s="156" t="s">
        <v>27</v>
      </c>
      <c r="E31" s="156"/>
      <c r="F31" s="156"/>
      <c r="G31" s="93"/>
      <c r="H31" s="93"/>
      <c r="I31" s="93">
        <f>C31</f>
        <v>-77000</v>
      </c>
      <c r="J31" s="93"/>
      <c r="K31" s="93"/>
      <c r="L31" s="93"/>
      <c r="M31" s="93"/>
      <c r="N31" s="93"/>
      <c r="O31" s="93"/>
      <c r="P31" s="93"/>
      <c r="Q31" s="93"/>
      <c r="R31" s="97"/>
      <c r="S31" s="97"/>
      <c r="T31" s="97"/>
      <c r="U31" s="97"/>
      <c r="V31" s="97"/>
      <c r="W31" s="97"/>
      <c r="X31" s="97"/>
      <c r="Y31" s="97"/>
      <c r="Z31" s="97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</row>
    <row r="32" spans="1:38" s="98" customFormat="1" hidden="1">
      <c r="A32" s="375">
        <v>45386</v>
      </c>
      <c r="B32" s="78" t="s">
        <v>847</v>
      </c>
      <c r="C32" s="101">
        <v>-1650000</v>
      </c>
      <c r="D32" s="156" t="s">
        <v>480</v>
      </c>
      <c r="E32" s="156"/>
      <c r="F32" s="156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7"/>
      <c r="S32" s="97"/>
      <c r="T32" s="97"/>
      <c r="U32" s="97"/>
      <c r="V32" s="97"/>
      <c r="W32" s="97"/>
      <c r="X32" s="97"/>
      <c r="Y32" s="97"/>
      <c r="Z32" s="97"/>
      <c r="AA32" s="93"/>
      <c r="AB32" s="93"/>
      <c r="AC32" s="93"/>
      <c r="AD32" s="93"/>
      <c r="AE32" s="93"/>
      <c r="AF32" s="93"/>
      <c r="AG32" s="93">
        <f>C32</f>
        <v>-1650000</v>
      </c>
      <c r="AH32" s="93"/>
      <c r="AI32" s="93"/>
      <c r="AJ32" s="93"/>
      <c r="AK32" s="93"/>
      <c r="AL32" s="93"/>
    </row>
    <row r="33" spans="1:38" s="98" customFormat="1" hidden="1">
      <c r="A33" s="375">
        <v>45387</v>
      </c>
      <c r="B33" s="78" t="s">
        <v>800</v>
      </c>
      <c r="C33" s="101">
        <v>-11000</v>
      </c>
      <c r="D33" s="156" t="s">
        <v>478</v>
      </c>
      <c r="E33" s="156"/>
      <c r="F33" s="156"/>
      <c r="G33" s="93"/>
      <c r="H33" s="93"/>
      <c r="I33" s="93"/>
      <c r="J33" s="93"/>
      <c r="K33" s="93">
        <f>C33</f>
        <v>-11000</v>
      </c>
      <c r="L33" s="93"/>
      <c r="M33" s="93"/>
      <c r="N33" s="93"/>
      <c r="O33" s="93"/>
      <c r="P33" s="93"/>
      <c r="Q33" s="93"/>
      <c r="R33" s="97"/>
      <c r="S33" s="97"/>
      <c r="T33" s="97"/>
      <c r="U33" s="97"/>
      <c r="V33" s="97"/>
      <c r="W33" s="97"/>
      <c r="X33" s="97"/>
      <c r="Y33" s="97"/>
      <c r="Z33" s="97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</row>
    <row r="34" spans="1:38" s="98" customFormat="1" hidden="1">
      <c r="A34" s="375">
        <v>45387</v>
      </c>
      <c r="B34" s="78" t="s">
        <v>838</v>
      </c>
      <c r="C34" s="101">
        <v>-36200</v>
      </c>
      <c r="D34" s="156" t="s">
        <v>27</v>
      </c>
      <c r="E34" s="156"/>
      <c r="F34" s="156"/>
      <c r="G34" s="93"/>
      <c r="H34" s="93"/>
      <c r="I34" s="93">
        <f>C34</f>
        <v>-36200</v>
      </c>
      <c r="J34" s="93"/>
      <c r="K34" s="93"/>
      <c r="L34" s="93"/>
      <c r="M34" s="93"/>
      <c r="N34" s="93"/>
      <c r="O34" s="93"/>
      <c r="P34" s="93"/>
      <c r="Q34" s="93"/>
      <c r="R34" s="97"/>
      <c r="S34" s="97"/>
      <c r="T34" s="97"/>
      <c r="U34" s="97"/>
      <c r="V34" s="97"/>
      <c r="W34" s="97"/>
      <c r="X34" s="97"/>
      <c r="Y34" s="97"/>
      <c r="Z34" s="97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</row>
    <row r="35" spans="1:38" s="98" customFormat="1" hidden="1">
      <c r="A35" s="375">
        <v>45387</v>
      </c>
      <c r="B35" s="78" t="s">
        <v>851</v>
      </c>
      <c r="C35" s="101">
        <v>-752000</v>
      </c>
      <c r="D35" s="156" t="s">
        <v>479</v>
      </c>
      <c r="E35" s="156"/>
      <c r="F35" s="156"/>
      <c r="G35" s="93"/>
      <c r="H35" s="93">
        <f>C35</f>
        <v>-752000</v>
      </c>
      <c r="I35" s="93"/>
      <c r="J35" s="93"/>
      <c r="K35" s="93"/>
      <c r="L35" s="93"/>
      <c r="M35" s="93"/>
      <c r="N35" s="93"/>
      <c r="O35" s="93"/>
      <c r="P35" s="93"/>
      <c r="Q35" s="93"/>
      <c r="R35" s="97"/>
      <c r="S35" s="97"/>
      <c r="T35" s="97"/>
      <c r="U35" s="97"/>
      <c r="V35" s="97"/>
      <c r="W35" s="97"/>
      <c r="X35" s="97"/>
      <c r="Y35" s="97"/>
      <c r="Z35" s="97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</row>
    <row r="36" spans="1:38" s="98" customFormat="1" hidden="1">
      <c r="A36" s="375">
        <v>45387</v>
      </c>
      <c r="B36" s="78" t="s">
        <v>852</v>
      </c>
      <c r="C36" s="101">
        <v>-536000</v>
      </c>
      <c r="D36" s="156" t="s">
        <v>479</v>
      </c>
      <c r="E36" s="156"/>
      <c r="F36" s="156"/>
      <c r="G36" s="93"/>
      <c r="H36" s="93">
        <f>C36</f>
        <v>-536000</v>
      </c>
      <c r="I36" s="93"/>
      <c r="J36" s="93"/>
      <c r="K36" s="93"/>
      <c r="L36" s="93"/>
      <c r="M36" s="93"/>
      <c r="N36" s="93"/>
      <c r="O36" s="93"/>
      <c r="P36" s="93"/>
      <c r="Q36" s="93"/>
      <c r="R36" s="97"/>
      <c r="S36" s="97"/>
      <c r="T36" s="97"/>
      <c r="U36" s="97"/>
      <c r="V36" s="97"/>
      <c r="W36" s="97"/>
      <c r="X36" s="97"/>
      <c r="Y36" s="97"/>
      <c r="Z36" s="97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</row>
    <row r="37" spans="1:38" s="98" customFormat="1" hidden="1">
      <c r="A37" s="375">
        <v>45387</v>
      </c>
      <c r="B37" s="78" t="s">
        <v>809</v>
      </c>
      <c r="C37" s="101">
        <v>-62000</v>
      </c>
      <c r="D37" s="156" t="s">
        <v>249</v>
      </c>
      <c r="E37" s="156"/>
      <c r="F37" s="156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7"/>
      <c r="S37" s="97"/>
      <c r="T37" s="97"/>
      <c r="U37" s="97"/>
      <c r="V37" s="97"/>
      <c r="W37" s="97"/>
      <c r="X37" s="97"/>
      <c r="Y37" s="97"/>
      <c r="Z37" s="97"/>
      <c r="AA37" s="93"/>
      <c r="AB37" s="93"/>
      <c r="AC37" s="93"/>
      <c r="AD37" s="93"/>
      <c r="AE37" s="93"/>
      <c r="AF37" s="93">
        <f>C37</f>
        <v>-62000</v>
      </c>
      <c r="AG37" s="93"/>
      <c r="AH37" s="93"/>
      <c r="AI37" s="93"/>
      <c r="AJ37" s="93"/>
      <c r="AK37" s="93"/>
      <c r="AL37" s="93"/>
    </row>
    <row r="38" spans="1:38" s="98" customFormat="1" hidden="1">
      <c r="A38" s="375">
        <v>45387</v>
      </c>
      <c r="B38" s="78" t="s">
        <v>851</v>
      </c>
      <c r="C38" s="101">
        <v>-159500</v>
      </c>
      <c r="D38" s="156" t="s">
        <v>479</v>
      </c>
      <c r="E38" s="156"/>
      <c r="F38" s="156"/>
      <c r="G38" s="93"/>
      <c r="H38" s="93">
        <f>C38</f>
        <v>-159500</v>
      </c>
      <c r="I38" s="93"/>
      <c r="J38" s="93"/>
      <c r="K38" s="93"/>
      <c r="L38" s="93"/>
      <c r="M38" s="93"/>
      <c r="N38" s="93"/>
      <c r="O38" s="93"/>
      <c r="P38" s="93"/>
      <c r="Q38" s="93"/>
      <c r="R38" s="97"/>
      <c r="S38" s="97"/>
      <c r="T38" s="97"/>
      <c r="U38" s="97"/>
      <c r="V38" s="97"/>
      <c r="W38" s="97"/>
      <c r="X38" s="97"/>
      <c r="Y38" s="97"/>
      <c r="Z38" s="97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</row>
    <row r="39" spans="1:38" s="98" customFormat="1" hidden="1">
      <c r="A39" s="375">
        <v>45387</v>
      </c>
      <c r="B39" s="78" t="s">
        <v>855</v>
      </c>
      <c r="C39" s="101">
        <v>-9000</v>
      </c>
      <c r="D39" s="156" t="s">
        <v>479</v>
      </c>
      <c r="E39" s="156"/>
      <c r="F39" s="156"/>
      <c r="G39" s="93"/>
      <c r="H39" s="93">
        <f>C39</f>
        <v>-9000</v>
      </c>
      <c r="I39" s="93"/>
      <c r="J39" s="93"/>
      <c r="K39" s="93"/>
      <c r="L39" s="93"/>
      <c r="M39" s="93"/>
      <c r="N39" s="93"/>
      <c r="O39" s="93"/>
      <c r="P39" s="93"/>
      <c r="Q39" s="93"/>
      <c r="R39" s="97"/>
      <c r="S39" s="97"/>
      <c r="T39" s="97"/>
      <c r="U39" s="97"/>
      <c r="V39" s="97"/>
      <c r="W39" s="97"/>
      <c r="X39" s="97"/>
      <c r="Y39" s="97"/>
      <c r="Z39" s="97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</row>
    <row r="40" spans="1:38" s="98" customFormat="1" hidden="1">
      <c r="A40" s="375">
        <v>45387</v>
      </c>
      <c r="B40" s="78" t="s">
        <v>855</v>
      </c>
      <c r="C40" s="101">
        <v>-9000</v>
      </c>
      <c r="D40" s="156" t="s">
        <v>142</v>
      </c>
      <c r="E40" s="156"/>
      <c r="F40" s="156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7"/>
      <c r="S40" s="97"/>
      <c r="T40" s="97"/>
      <c r="U40" s="97"/>
      <c r="V40" s="97"/>
      <c r="W40" s="97"/>
      <c r="X40" s="97"/>
      <c r="Y40" s="97"/>
      <c r="Z40" s="97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>
        <f>C40</f>
        <v>-9000</v>
      </c>
      <c r="AL40" s="93"/>
    </row>
    <row r="41" spans="1:38" s="98" customFormat="1" hidden="1">
      <c r="A41" s="375">
        <v>45388</v>
      </c>
      <c r="B41" s="78" t="s">
        <v>800</v>
      </c>
      <c r="C41" s="101">
        <v>-11000</v>
      </c>
      <c r="D41" s="156" t="s">
        <v>478</v>
      </c>
      <c r="E41" s="156"/>
      <c r="F41" s="156"/>
      <c r="G41" s="93"/>
      <c r="H41" s="93"/>
      <c r="I41" s="93"/>
      <c r="J41" s="93"/>
      <c r="K41" s="93">
        <f>C41</f>
        <v>-11000</v>
      </c>
      <c r="L41" s="93"/>
      <c r="M41" s="93"/>
      <c r="N41" s="93"/>
      <c r="O41" s="93"/>
      <c r="P41" s="93"/>
      <c r="Q41" s="93"/>
      <c r="R41" s="97"/>
      <c r="S41" s="97"/>
      <c r="T41" s="97"/>
      <c r="U41" s="97"/>
      <c r="V41" s="97"/>
      <c r="W41" s="97"/>
      <c r="X41" s="97"/>
      <c r="Y41" s="97"/>
      <c r="Z41" s="97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</row>
    <row r="42" spans="1:38" s="98" customFormat="1" hidden="1">
      <c r="A42" s="375">
        <v>45388</v>
      </c>
      <c r="B42" s="78" t="s">
        <v>861</v>
      </c>
      <c r="C42" s="101">
        <v>-572000</v>
      </c>
      <c r="D42" s="156" t="s">
        <v>479</v>
      </c>
      <c r="E42" s="156"/>
      <c r="F42" s="156"/>
      <c r="G42" s="93"/>
      <c r="H42" s="93">
        <f>C42</f>
        <v>-572000</v>
      </c>
      <c r="I42" s="93"/>
      <c r="J42" s="93"/>
      <c r="K42" s="93"/>
      <c r="L42" s="93"/>
      <c r="M42" s="93"/>
      <c r="N42" s="93"/>
      <c r="O42" s="93"/>
      <c r="P42" s="93"/>
      <c r="Q42" s="93"/>
      <c r="R42" s="97"/>
      <c r="S42" s="97"/>
      <c r="T42" s="97"/>
      <c r="U42" s="97"/>
      <c r="V42" s="97"/>
      <c r="W42" s="97"/>
      <c r="X42" s="97"/>
      <c r="Y42" s="97"/>
      <c r="Z42" s="97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</row>
    <row r="43" spans="1:38" s="98" customFormat="1" hidden="1">
      <c r="A43" s="375">
        <v>45388</v>
      </c>
      <c r="B43" s="78" t="s">
        <v>862</v>
      </c>
      <c r="C43" s="101">
        <v>-2550000</v>
      </c>
      <c r="D43" s="156" t="s">
        <v>142</v>
      </c>
      <c r="E43" s="156"/>
      <c r="F43" s="156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7"/>
      <c r="S43" s="97"/>
      <c r="T43" s="97"/>
      <c r="U43" s="97"/>
      <c r="V43" s="97"/>
      <c r="W43" s="97"/>
      <c r="X43" s="97"/>
      <c r="Y43" s="97"/>
      <c r="Z43" s="97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>
        <f>C43</f>
        <v>-2550000</v>
      </c>
      <c r="AL43" s="93"/>
    </row>
    <row r="44" spans="1:38" s="98" customFormat="1" hidden="1">
      <c r="A44" s="375">
        <v>45388</v>
      </c>
      <c r="B44" s="78" t="s">
        <v>811</v>
      </c>
      <c r="C44" s="101">
        <v>-9000</v>
      </c>
      <c r="D44" s="156" t="s">
        <v>142</v>
      </c>
      <c r="E44" s="156"/>
      <c r="F44" s="156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7"/>
      <c r="S44" s="97"/>
      <c r="T44" s="97"/>
      <c r="U44" s="97"/>
      <c r="V44" s="97"/>
      <c r="W44" s="97"/>
      <c r="X44" s="97"/>
      <c r="Y44" s="97"/>
      <c r="Z44" s="97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>
        <f>C44</f>
        <v>-9000</v>
      </c>
      <c r="AL44" s="93"/>
    </row>
    <row r="45" spans="1:38" s="98" customFormat="1" hidden="1">
      <c r="A45" s="375">
        <v>45388</v>
      </c>
      <c r="B45" s="78" t="s">
        <v>809</v>
      </c>
      <c r="C45" s="101">
        <v>-1497000</v>
      </c>
      <c r="D45" s="156" t="s">
        <v>249</v>
      </c>
      <c r="E45" s="156"/>
      <c r="F45" s="156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7"/>
      <c r="S45" s="97"/>
      <c r="T45" s="97"/>
      <c r="U45" s="97"/>
      <c r="V45" s="97"/>
      <c r="W45" s="97"/>
      <c r="X45" s="97"/>
      <c r="Y45" s="97"/>
      <c r="Z45" s="97"/>
      <c r="AA45" s="93"/>
      <c r="AB45" s="93"/>
      <c r="AC45" s="93"/>
      <c r="AD45" s="93"/>
      <c r="AE45" s="93"/>
      <c r="AF45" s="93">
        <f>C45</f>
        <v>-1497000</v>
      </c>
      <c r="AG45" s="93"/>
      <c r="AH45" s="93"/>
      <c r="AI45" s="93"/>
      <c r="AJ45" s="93"/>
      <c r="AK45" s="93"/>
      <c r="AL45" s="93"/>
    </row>
    <row r="46" spans="1:38" s="98" customFormat="1" hidden="1">
      <c r="A46" s="375">
        <v>45388</v>
      </c>
      <c r="B46" s="78" t="s">
        <v>865</v>
      </c>
      <c r="C46" s="101">
        <v>-423000</v>
      </c>
      <c r="D46" s="156" t="s">
        <v>479</v>
      </c>
      <c r="E46" s="156"/>
      <c r="F46" s="156"/>
      <c r="G46" s="93"/>
      <c r="H46" s="93">
        <f>C46</f>
        <v>-423000</v>
      </c>
      <c r="I46" s="93"/>
      <c r="J46" s="93"/>
      <c r="K46" s="93"/>
      <c r="L46" s="93"/>
      <c r="M46" s="93"/>
      <c r="N46" s="93"/>
      <c r="O46" s="93"/>
      <c r="P46" s="93"/>
      <c r="Q46" s="93"/>
      <c r="R46" s="97"/>
      <c r="S46" s="97"/>
      <c r="T46" s="97"/>
      <c r="U46" s="97"/>
      <c r="V46" s="97"/>
      <c r="W46" s="97"/>
      <c r="X46" s="97"/>
      <c r="Y46" s="97"/>
      <c r="Z46" s="97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</row>
    <row r="47" spans="1:38" s="98" customFormat="1" hidden="1">
      <c r="A47" s="375">
        <v>45388</v>
      </c>
      <c r="B47" s="78" t="s">
        <v>866</v>
      </c>
      <c r="C47" s="101">
        <v>-9000</v>
      </c>
      <c r="D47" s="156" t="s">
        <v>479</v>
      </c>
      <c r="E47" s="156"/>
      <c r="F47" s="156"/>
      <c r="G47" s="93"/>
      <c r="H47" s="93">
        <f>C47</f>
        <v>-9000</v>
      </c>
      <c r="I47" s="93"/>
      <c r="J47" s="93"/>
      <c r="K47" s="93"/>
      <c r="L47" s="93"/>
      <c r="M47" s="93"/>
      <c r="N47" s="93"/>
      <c r="O47" s="93"/>
      <c r="P47" s="93"/>
      <c r="Q47" s="93"/>
      <c r="R47" s="97"/>
      <c r="S47" s="97"/>
      <c r="T47" s="97"/>
      <c r="U47" s="97"/>
      <c r="V47" s="97"/>
      <c r="W47" s="97"/>
      <c r="X47" s="97"/>
      <c r="Y47" s="97"/>
      <c r="Z47" s="97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</row>
    <row r="48" spans="1:38" s="98" customFormat="1" hidden="1">
      <c r="A48" s="375">
        <v>45388</v>
      </c>
      <c r="B48" s="78" t="s">
        <v>869</v>
      </c>
      <c r="C48" s="101">
        <v>-1295000</v>
      </c>
      <c r="D48" s="156" t="s">
        <v>1225</v>
      </c>
      <c r="E48" s="156"/>
      <c r="F48" s="156"/>
      <c r="G48" s="93"/>
      <c r="H48" s="93"/>
      <c r="I48" s="93"/>
      <c r="J48" s="93">
        <f>C48</f>
        <v>-1295000</v>
      </c>
      <c r="K48" s="93"/>
      <c r="L48" s="93"/>
      <c r="M48" s="93"/>
      <c r="N48" s="93"/>
      <c r="O48" s="93"/>
      <c r="P48" s="93"/>
      <c r="Q48" s="93"/>
      <c r="R48" s="97"/>
      <c r="S48" s="97"/>
      <c r="T48" s="97"/>
      <c r="U48" s="97"/>
      <c r="V48" s="97"/>
      <c r="W48" s="97"/>
      <c r="X48" s="97"/>
      <c r="Y48" s="97"/>
      <c r="Z48" s="97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</row>
    <row r="49" spans="1:38" s="98" customFormat="1" hidden="1">
      <c r="A49" s="375">
        <v>45388</v>
      </c>
      <c r="B49" s="78" t="s">
        <v>870</v>
      </c>
      <c r="C49" s="101">
        <v>-200000</v>
      </c>
      <c r="D49" s="156" t="s">
        <v>478</v>
      </c>
      <c r="E49" s="156"/>
      <c r="F49" s="156"/>
      <c r="G49" s="93"/>
      <c r="H49" s="93"/>
      <c r="I49" s="93"/>
      <c r="J49" s="93"/>
      <c r="K49" s="93">
        <f>C49</f>
        <v>-200000</v>
      </c>
      <c r="L49" s="93"/>
      <c r="M49" s="93"/>
      <c r="N49" s="93"/>
      <c r="O49" s="93"/>
      <c r="P49" s="93"/>
      <c r="Q49" s="93"/>
      <c r="R49" s="97"/>
      <c r="S49" s="97"/>
      <c r="T49" s="97"/>
      <c r="U49" s="97"/>
      <c r="V49" s="97"/>
      <c r="W49" s="97"/>
      <c r="X49" s="97"/>
      <c r="Y49" s="97"/>
      <c r="Z49" s="97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</row>
    <row r="50" spans="1:38" s="98" customFormat="1" hidden="1">
      <c r="A50" s="375">
        <v>45388</v>
      </c>
      <c r="B50" s="78" t="s">
        <v>871</v>
      </c>
      <c r="C50" s="101">
        <v>-65000</v>
      </c>
      <c r="D50" s="156" t="s">
        <v>25</v>
      </c>
      <c r="E50" s="156"/>
      <c r="F50" s="156"/>
      <c r="G50" s="93">
        <f>C50</f>
        <v>-65000</v>
      </c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7"/>
      <c r="S50" s="97"/>
      <c r="T50" s="97"/>
      <c r="U50" s="97"/>
      <c r="V50" s="97"/>
      <c r="W50" s="97"/>
      <c r="X50" s="97"/>
      <c r="Y50" s="97"/>
      <c r="Z50" s="97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</row>
    <row r="51" spans="1:38" s="98" customFormat="1" hidden="1">
      <c r="A51" s="375">
        <v>45389</v>
      </c>
      <c r="B51" s="418" t="s">
        <v>800</v>
      </c>
      <c r="C51" s="101">
        <v>-11000</v>
      </c>
      <c r="D51" s="156" t="s">
        <v>478</v>
      </c>
      <c r="E51" s="156"/>
      <c r="F51" s="156"/>
      <c r="G51" s="93"/>
      <c r="H51" s="93"/>
      <c r="I51" s="93"/>
      <c r="J51" s="93"/>
      <c r="K51" s="93">
        <f>C51</f>
        <v>-11000</v>
      </c>
      <c r="L51" s="93"/>
      <c r="M51" s="93"/>
      <c r="N51" s="93"/>
      <c r="O51" s="93"/>
      <c r="P51" s="93"/>
      <c r="Q51" s="93"/>
      <c r="R51" s="97"/>
      <c r="S51" s="97"/>
      <c r="T51" s="97"/>
      <c r="U51" s="97"/>
      <c r="V51" s="97"/>
      <c r="W51" s="97"/>
      <c r="X51" s="97"/>
      <c r="Y51" s="97"/>
      <c r="Z51" s="97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</row>
    <row r="52" spans="1:38" s="98" customFormat="1" hidden="1">
      <c r="A52" s="375">
        <v>45389</v>
      </c>
      <c r="B52" s="418" t="s">
        <v>875</v>
      </c>
      <c r="C52" s="101">
        <v>-500000</v>
      </c>
      <c r="D52" s="156" t="s">
        <v>200</v>
      </c>
      <c r="E52" s="156"/>
      <c r="F52" s="156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7"/>
      <c r="S52" s="97"/>
      <c r="T52" s="97"/>
      <c r="U52" s="97"/>
      <c r="V52" s="97"/>
      <c r="W52" s="97">
        <f>C52</f>
        <v>-500000</v>
      </c>
      <c r="X52" s="97"/>
      <c r="Y52" s="97"/>
      <c r="Z52" s="97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</row>
    <row r="53" spans="1:38" s="98" customFormat="1" hidden="1">
      <c r="A53" s="375">
        <v>45389</v>
      </c>
      <c r="B53" s="418" t="s">
        <v>866</v>
      </c>
      <c r="C53" s="101">
        <v>-9000</v>
      </c>
      <c r="D53" s="156" t="s">
        <v>142</v>
      </c>
      <c r="E53" s="156"/>
      <c r="F53" s="156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7"/>
      <c r="S53" s="97"/>
      <c r="T53" s="97"/>
      <c r="U53" s="97"/>
      <c r="V53" s="97"/>
      <c r="W53" s="97"/>
      <c r="X53" s="97"/>
      <c r="Y53" s="97"/>
      <c r="Z53" s="97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>
        <f>C53</f>
        <v>-9000</v>
      </c>
      <c r="AL53" s="93"/>
    </row>
    <row r="54" spans="1:38" s="98" customFormat="1" hidden="1">
      <c r="A54" s="375">
        <v>45389</v>
      </c>
      <c r="B54" s="418" t="s">
        <v>878</v>
      </c>
      <c r="C54" s="101">
        <v>-1000000</v>
      </c>
      <c r="D54" s="156" t="s">
        <v>130</v>
      </c>
      <c r="E54" s="156"/>
      <c r="F54" s="156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7"/>
      <c r="S54" s="97"/>
      <c r="T54" s="97"/>
      <c r="U54" s="97"/>
      <c r="V54" s="97"/>
      <c r="W54" s="97"/>
      <c r="X54" s="97"/>
      <c r="Y54" s="97">
        <f>C54</f>
        <v>-1000000</v>
      </c>
      <c r="Z54" s="97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</row>
    <row r="55" spans="1:38" s="98" customFormat="1" hidden="1">
      <c r="A55" s="375">
        <v>45389</v>
      </c>
      <c r="B55" s="418" t="s">
        <v>879</v>
      </c>
      <c r="C55" s="101">
        <v>-50000</v>
      </c>
      <c r="D55" s="156" t="s">
        <v>131</v>
      </c>
      <c r="E55" s="156"/>
      <c r="F55" s="156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7"/>
      <c r="S55" s="97"/>
      <c r="T55" s="97"/>
      <c r="U55" s="97"/>
      <c r="V55" s="97"/>
      <c r="W55" s="97"/>
      <c r="X55" s="97"/>
      <c r="Y55" s="97"/>
      <c r="Z55" s="97"/>
      <c r="AA55" s="93"/>
      <c r="AB55" s="93"/>
      <c r="AC55" s="93"/>
      <c r="AD55" s="93"/>
      <c r="AE55" s="93"/>
      <c r="AF55" s="93"/>
      <c r="AG55" s="93"/>
      <c r="AH55" s="93"/>
      <c r="AI55" s="93">
        <f>C55</f>
        <v>-50000</v>
      </c>
      <c r="AJ55" s="93"/>
      <c r="AK55" s="93"/>
      <c r="AL55" s="93"/>
    </row>
    <row r="56" spans="1:38" s="98" customFormat="1" hidden="1">
      <c r="A56" s="375">
        <v>45389</v>
      </c>
      <c r="B56" s="418" t="s">
        <v>880</v>
      </c>
      <c r="C56" s="101">
        <v>-40000</v>
      </c>
      <c r="D56" s="156" t="s">
        <v>1225</v>
      </c>
      <c r="E56" s="156"/>
      <c r="F56" s="156"/>
      <c r="G56" s="93"/>
      <c r="H56" s="93"/>
      <c r="I56" s="93"/>
      <c r="J56" s="93">
        <f>C56</f>
        <v>-40000</v>
      </c>
      <c r="K56" s="93"/>
      <c r="L56" s="93"/>
      <c r="M56" s="93"/>
      <c r="N56" s="93"/>
      <c r="O56" s="93"/>
      <c r="P56" s="93"/>
      <c r="Q56" s="93"/>
      <c r="R56" s="97"/>
      <c r="S56" s="97"/>
      <c r="T56" s="97"/>
      <c r="U56" s="97"/>
      <c r="V56" s="97"/>
      <c r="W56" s="97"/>
      <c r="X56" s="97"/>
      <c r="Y56" s="97"/>
      <c r="Z56" s="97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</row>
    <row r="57" spans="1:38" s="98" customFormat="1" hidden="1">
      <c r="A57" s="375">
        <v>45390</v>
      </c>
      <c r="B57" s="78" t="s">
        <v>800</v>
      </c>
      <c r="C57" s="101">
        <v>-11000</v>
      </c>
      <c r="D57" s="156" t="s">
        <v>478</v>
      </c>
      <c r="E57" s="156"/>
      <c r="F57" s="156"/>
      <c r="G57" s="93"/>
      <c r="H57" s="93"/>
      <c r="I57" s="93"/>
      <c r="J57" s="93"/>
      <c r="K57" s="93">
        <f>C57</f>
        <v>-11000</v>
      </c>
      <c r="L57" s="93"/>
      <c r="M57" s="93"/>
      <c r="N57" s="93"/>
      <c r="O57" s="93"/>
      <c r="P57" s="93"/>
      <c r="Q57" s="93"/>
      <c r="R57" s="97"/>
      <c r="S57" s="97"/>
      <c r="T57" s="97"/>
      <c r="U57" s="97"/>
      <c r="V57" s="97"/>
      <c r="W57" s="97"/>
      <c r="X57" s="97"/>
      <c r="Y57" s="97"/>
      <c r="Z57" s="97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</row>
    <row r="58" spans="1:38" s="98" customFormat="1" hidden="1">
      <c r="A58" s="375">
        <v>45390</v>
      </c>
      <c r="B58" s="78" t="s">
        <v>883</v>
      </c>
      <c r="C58" s="101">
        <v>-21000</v>
      </c>
      <c r="D58" s="156" t="s">
        <v>521</v>
      </c>
      <c r="E58" s="156"/>
      <c r="F58" s="156"/>
      <c r="G58" s="93"/>
      <c r="H58" s="93"/>
      <c r="I58" s="93"/>
      <c r="J58" s="93"/>
      <c r="K58" s="93"/>
      <c r="L58" s="93">
        <f>C58</f>
        <v>-21000</v>
      </c>
      <c r="M58" s="93"/>
      <c r="N58" s="93"/>
      <c r="O58" s="93"/>
      <c r="P58" s="93"/>
      <c r="Q58" s="93"/>
      <c r="R58" s="97"/>
      <c r="S58" s="97"/>
      <c r="T58" s="97"/>
      <c r="U58" s="97"/>
      <c r="V58" s="97"/>
      <c r="W58" s="97"/>
      <c r="X58" s="97"/>
      <c r="Y58" s="97"/>
      <c r="Z58" s="97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</row>
    <row r="59" spans="1:38" s="98" customFormat="1" hidden="1">
      <c r="A59" s="375">
        <v>45390</v>
      </c>
      <c r="B59" s="78" t="s">
        <v>851</v>
      </c>
      <c r="C59" s="101">
        <v>-693500</v>
      </c>
      <c r="D59" s="156" t="s">
        <v>479</v>
      </c>
      <c r="E59" s="156"/>
      <c r="F59" s="156"/>
      <c r="G59" s="93"/>
      <c r="H59" s="93">
        <f>C59</f>
        <v>-693500</v>
      </c>
      <c r="I59" s="93"/>
      <c r="J59" s="93"/>
      <c r="K59" s="93"/>
      <c r="L59" s="93"/>
      <c r="M59" s="93"/>
      <c r="N59" s="93"/>
      <c r="O59" s="93"/>
      <c r="P59" s="93"/>
      <c r="Q59" s="93"/>
      <c r="R59" s="97"/>
      <c r="S59" s="97"/>
      <c r="T59" s="97"/>
      <c r="U59" s="97"/>
      <c r="V59" s="97"/>
      <c r="W59" s="97"/>
      <c r="X59" s="97"/>
      <c r="Y59" s="97"/>
      <c r="Z59" s="97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</row>
    <row r="60" spans="1:38" s="98" customFormat="1" hidden="1">
      <c r="A60" s="375">
        <v>45390</v>
      </c>
      <c r="B60" s="78" t="s">
        <v>885</v>
      </c>
      <c r="C60" s="101">
        <v>-541000</v>
      </c>
      <c r="D60" s="156" t="s">
        <v>1225</v>
      </c>
      <c r="E60" s="156"/>
      <c r="F60" s="156"/>
      <c r="G60" s="93"/>
      <c r="H60" s="93"/>
      <c r="I60" s="93"/>
      <c r="J60" s="93">
        <f>C60</f>
        <v>-541000</v>
      </c>
      <c r="K60" s="93"/>
      <c r="L60" s="93"/>
      <c r="M60" s="93"/>
      <c r="N60" s="93"/>
      <c r="O60" s="93"/>
      <c r="P60" s="93"/>
      <c r="Q60" s="93"/>
      <c r="R60" s="97"/>
      <c r="S60" s="97"/>
      <c r="T60" s="97"/>
      <c r="U60" s="97"/>
      <c r="V60" s="97"/>
      <c r="W60" s="97"/>
      <c r="X60" s="97"/>
      <c r="Y60" s="97"/>
      <c r="Z60" s="97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</row>
    <row r="61" spans="1:38" s="98" customFormat="1" hidden="1">
      <c r="A61" s="375">
        <v>45390</v>
      </c>
      <c r="B61" s="78" t="s">
        <v>838</v>
      </c>
      <c r="C61" s="101">
        <v>-141831</v>
      </c>
      <c r="D61" s="156" t="s">
        <v>27</v>
      </c>
      <c r="E61" s="156"/>
      <c r="F61" s="156"/>
      <c r="G61" s="93"/>
      <c r="H61" s="93"/>
      <c r="I61" s="93">
        <f>C61</f>
        <v>-141831</v>
      </c>
      <c r="J61" s="93"/>
      <c r="K61" s="93"/>
      <c r="L61" s="93"/>
      <c r="M61" s="93"/>
      <c r="N61" s="93"/>
      <c r="O61" s="93"/>
      <c r="P61" s="93"/>
      <c r="Q61" s="93"/>
      <c r="R61" s="97"/>
      <c r="S61" s="97"/>
      <c r="T61" s="97"/>
      <c r="U61" s="97"/>
      <c r="V61" s="97"/>
      <c r="W61" s="97"/>
      <c r="X61" s="97"/>
      <c r="Y61" s="97"/>
      <c r="Z61" s="97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</row>
    <row r="62" spans="1:38" s="98" customFormat="1" hidden="1">
      <c r="A62" s="375">
        <v>45390</v>
      </c>
      <c r="B62" s="78" t="s">
        <v>887</v>
      </c>
      <c r="C62" s="101">
        <v>-1750000</v>
      </c>
      <c r="D62" s="156" t="s">
        <v>248</v>
      </c>
      <c r="E62" s="156"/>
      <c r="F62" s="156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7"/>
      <c r="S62" s="97"/>
      <c r="T62" s="97"/>
      <c r="U62" s="97"/>
      <c r="V62" s="97"/>
      <c r="W62" s="97"/>
      <c r="X62" s="97"/>
      <c r="Y62" s="97"/>
      <c r="Z62" s="97"/>
      <c r="AA62" s="93"/>
      <c r="AB62" s="93"/>
      <c r="AC62" s="93">
        <f>C62</f>
        <v>-1750000</v>
      </c>
      <c r="AD62" s="93"/>
      <c r="AE62" s="93"/>
      <c r="AF62" s="93"/>
      <c r="AG62" s="93"/>
      <c r="AH62" s="93"/>
      <c r="AI62" s="93"/>
      <c r="AJ62" s="93"/>
      <c r="AK62" s="93"/>
      <c r="AL62" s="93"/>
    </row>
    <row r="63" spans="1:38" s="98" customFormat="1" hidden="1">
      <c r="A63" s="375">
        <v>45390</v>
      </c>
      <c r="B63" s="78" t="s">
        <v>888</v>
      </c>
      <c r="C63" s="101">
        <v>-9000</v>
      </c>
      <c r="D63" s="156" t="s">
        <v>479</v>
      </c>
      <c r="E63" s="156"/>
      <c r="F63" s="156"/>
      <c r="G63" s="93"/>
      <c r="H63" s="93">
        <f>C63</f>
        <v>-9000</v>
      </c>
      <c r="I63" s="93"/>
      <c r="J63" s="93"/>
      <c r="K63" s="93"/>
      <c r="L63" s="93"/>
      <c r="M63" s="93"/>
      <c r="N63" s="93"/>
      <c r="O63" s="93"/>
      <c r="P63" s="93"/>
      <c r="Q63" s="93"/>
      <c r="R63" s="97"/>
      <c r="S63" s="97"/>
      <c r="T63" s="97"/>
      <c r="U63" s="97"/>
      <c r="V63" s="97"/>
      <c r="W63" s="97"/>
      <c r="X63" s="97"/>
      <c r="Y63" s="97"/>
      <c r="Z63" s="97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</row>
    <row r="64" spans="1:38" s="98" customFormat="1" hidden="1">
      <c r="A64" s="375">
        <v>45390</v>
      </c>
      <c r="B64" s="78" t="s">
        <v>889</v>
      </c>
      <c r="C64" s="101">
        <v>-460000</v>
      </c>
      <c r="D64" s="156" t="s">
        <v>479</v>
      </c>
      <c r="E64" s="156"/>
      <c r="F64" s="156"/>
      <c r="G64" s="93"/>
      <c r="H64" s="93">
        <f>C64</f>
        <v>-460000</v>
      </c>
      <c r="I64" s="93"/>
      <c r="J64" s="93"/>
      <c r="K64" s="93"/>
      <c r="L64" s="93"/>
      <c r="M64" s="93"/>
      <c r="N64" s="93"/>
      <c r="O64" s="93"/>
      <c r="P64" s="93"/>
      <c r="Q64" s="93"/>
      <c r="R64" s="97"/>
      <c r="S64" s="97"/>
      <c r="T64" s="97"/>
      <c r="U64" s="97"/>
      <c r="V64" s="97"/>
      <c r="W64" s="97"/>
      <c r="X64" s="97"/>
      <c r="Y64" s="97"/>
      <c r="Z64" s="97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</row>
    <row r="65" spans="1:38" s="98" customFormat="1">
      <c r="A65" s="375">
        <v>45390</v>
      </c>
      <c r="B65" s="78" t="s">
        <v>890</v>
      </c>
      <c r="C65" s="101">
        <v>-500000</v>
      </c>
      <c r="D65" s="156" t="s">
        <v>1226</v>
      </c>
      <c r="E65" s="156"/>
      <c r="F65" s="156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7"/>
      <c r="S65" s="97"/>
      <c r="T65" s="97"/>
      <c r="U65" s="97"/>
      <c r="V65" s="97"/>
      <c r="W65" s="97"/>
      <c r="X65" s="97">
        <f>C65</f>
        <v>-500000</v>
      </c>
      <c r="Y65" s="97"/>
      <c r="Z65" s="97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</row>
    <row r="66" spans="1:38" s="98" customFormat="1" hidden="1">
      <c r="A66" s="375">
        <v>45390</v>
      </c>
      <c r="B66" s="78" t="s">
        <v>891</v>
      </c>
      <c r="C66" s="101">
        <v>-418000</v>
      </c>
      <c r="D66" s="156" t="s">
        <v>479</v>
      </c>
      <c r="E66" s="156"/>
      <c r="F66" s="156"/>
      <c r="G66" s="93"/>
      <c r="H66" s="93">
        <f>C66</f>
        <v>-418000</v>
      </c>
      <c r="I66" s="93"/>
      <c r="J66" s="93"/>
      <c r="K66" s="93"/>
      <c r="L66" s="93"/>
      <c r="M66" s="93"/>
      <c r="N66" s="93"/>
      <c r="O66" s="93"/>
      <c r="P66" s="93"/>
      <c r="Q66" s="93"/>
      <c r="R66" s="97"/>
      <c r="S66" s="97"/>
      <c r="T66" s="97"/>
      <c r="U66" s="97"/>
      <c r="V66" s="97"/>
      <c r="W66" s="97"/>
      <c r="X66" s="97"/>
      <c r="Y66" s="97"/>
      <c r="Z66" s="97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</row>
    <row r="67" spans="1:38" s="98" customFormat="1" hidden="1">
      <c r="A67" s="375">
        <v>45390</v>
      </c>
      <c r="B67" s="78" t="s">
        <v>892</v>
      </c>
      <c r="C67" s="101">
        <v>-450000</v>
      </c>
      <c r="D67" s="156" t="s">
        <v>530</v>
      </c>
      <c r="E67" s="156"/>
      <c r="F67" s="156"/>
      <c r="G67" s="93"/>
      <c r="H67" s="93"/>
      <c r="I67" s="93"/>
      <c r="J67" s="93"/>
      <c r="K67" s="93"/>
      <c r="L67" s="93"/>
      <c r="M67" s="93">
        <f>C67</f>
        <v>-450000</v>
      </c>
      <c r="N67" s="93"/>
      <c r="O67" s="93"/>
      <c r="P67" s="93"/>
      <c r="Q67" s="93"/>
      <c r="R67" s="97"/>
      <c r="S67" s="97"/>
      <c r="T67" s="97"/>
      <c r="U67" s="97"/>
      <c r="V67" s="97"/>
      <c r="W67" s="97"/>
      <c r="X67" s="97"/>
      <c r="Y67" s="97"/>
      <c r="Z67" s="97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</row>
    <row r="68" spans="1:38" s="98" customFormat="1" hidden="1">
      <c r="A68" s="375">
        <v>45390</v>
      </c>
      <c r="B68" s="78" t="s">
        <v>893</v>
      </c>
      <c r="C68" s="101">
        <v>-600000</v>
      </c>
      <c r="D68" s="156" t="s">
        <v>1225</v>
      </c>
      <c r="E68" s="156"/>
      <c r="F68" s="156"/>
      <c r="G68" s="93"/>
      <c r="H68" s="93"/>
      <c r="I68" s="93"/>
      <c r="J68" s="93">
        <f>C68</f>
        <v>-600000</v>
      </c>
      <c r="K68" s="93"/>
      <c r="L68" s="93"/>
      <c r="M68" s="93"/>
      <c r="N68" s="93"/>
      <c r="O68" s="93"/>
      <c r="P68" s="93"/>
      <c r="Q68" s="93"/>
      <c r="R68" s="97"/>
      <c r="S68" s="97"/>
      <c r="T68" s="97"/>
      <c r="U68" s="97"/>
      <c r="V68" s="97"/>
      <c r="W68" s="97"/>
      <c r="X68" s="97"/>
      <c r="Y68" s="97"/>
      <c r="Z68" s="97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</row>
    <row r="69" spans="1:38" s="98" customFormat="1" hidden="1">
      <c r="A69" s="375">
        <v>45391</v>
      </c>
      <c r="B69" s="78" t="s">
        <v>800</v>
      </c>
      <c r="C69" s="101">
        <v>-11000</v>
      </c>
      <c r="D69" s="156" t="s">
        <v>478</v>
      </c>
      <c r="E69" s="156"/>
      <c r="F69" s="156"/>
      <c r="G69" s="93"/>
      <c r="H69" s="93"/>
      <c r="I69" s="93"/>
      <c r="J69" s="93"/>
      <c r="K69" s="93">
        <f>C69</f>
        <v>-11000</v>
      </c>
      <c r="L69" s="93"/>
      <c r="M69" s="93"/>
      <c r="N69" s="93"/>
      <c r="O69" s="93"/>
      <c r="P69" s="93"/>
      <c r="Q69" s="93"/>
      <c r="R69" s="97"/>
      <c r="S69" s="97"/>
      <c r="T69" s="97"/>
      <c r="U69" s="97"/>
      <c r="V69" s="97"/>
      <c r="W69" s="97"/>
      <c r="X69" s="97"/>
      <c r="Y69" s="97"/>
      <c r="Z69" s="97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</row>
    <row r="70" spans="1:38" s="98" customFormat="1" hidden="1">
      <c r="A70" s="375">
        <v>45391</v>
      </c>
      <c r="B70" s="78" t="s">
        <v>898</v>
      </c>
      <c r="C70" s="101">
        <v>-50400</v>
      </c>
      <c r="D70" s="156" t="s">
        <v>27</v>
      </c>
      <c r="E70" s="156"/>
      <c r="F70" s="156"/>
      <c r="G70" s="93"/>
      <c r="H70" s="93"/>
      <c r="I70" s="93">
        <f>C70</f>
        <v>-50400</v>
      </c>
      <c r="J70" s="93"/>
      <c r="K70" s="93"/>
      <c r="L70" s="93"/>
      <c r="M70" s="93"/>
      <c r="N70" s="93"/>
      <c r="O70" s="93"/>
      <c r="P70" s="93"/>
      <c r="Q70" s="93"/>
      <c r="R70" s="97"/>
      <c r="S70" s="97"/>
      <c r="T70" s="97"/>
      <c r="U70" s="97"/>
      <c r="V70" s="97"/>
      <c r="W70" s="97"/>
      <c r="X70" s="97"/>
      <c r="Y70" s="97"/>
      <c r="Z70" s="97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</row>
    <row r="71" spans="1:38" s="98" customFormat="1" hidden="1">
      <c r="A71" s="375">
        <v>45391</v>
      </c>
      <c r="B71" s="78" t="s">
        <v>899</v>
      </c>
      <c r="C71" s="101">
        <v>-90300</v>
      </c>
      <c r="D71" s="156" t="s">
        <v>478</v>
      </c>
      <c r="E71" s="156"/>
      <c r="F71" s="156"/>
      <c r="G71" s="93"/>
      <c r="H71" s="93"/>
      <c r="I71" s="93"/>
      <c r="J71" s="93"/>
      <c r="K71" s="93">
        <f>C71</f>
        <v>-90300</v>
      </c>
      <c r="L71" s="93"/>
      <c r="M71" s="93"/>
      <c r="N71" s="93"/>
      <c r="O71" s="93"/>
      <c r="P71" s="93"/>
      <c r="Q71" s="93"/>
      <c r="R71" s="97"/>
      <c r="S71" s="97"/>
      <c r="T71" s="97"/>
      <c r="U71" s="97"/>
      <c r="V71" s="97"/>
      <c r="W71" s="97"/>
      <c r="X71" s="97"/>
      <c r="Y71" s="97"/>
      <c r="Z71" s="97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</row>
    <row r="72" spans="1:38" s="98" customFormat="1" hidden="1">
      <c r="A72" s="375">
        <v>45391</v>
      </c>
      <c r="B72" s="78" t="s">
        <v>902</v>
      </c>
      <c r="C72" s="101">
        <v>-20000</v>
      </c>
      <c r="D72" s="156" t="s">
        <v>142</v>
      </c>
      <c r="E72" s="156"/>
      <c r="F72" s="156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7"/>
      <c r="S72" s="97"/>
      <c r="T72" s="97"/>
      <c r="U72" s="97"/>
      <c r="V72" s="97"/>
      <c r="W72" s="97"/>
      <c r="X72" s="97"/>
      <c r="Y72" s="97"/>
      <c r="Z72" s="97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>
        <f>C72</f>
        <v>-20000</v>
      </c>
      <c r="AL72" s="93"/>
    </row>
    <row r="73" spans="1:38" s="98" customFormat="1" hidden="1">
      <c r="A73" s="375">
        <v>45391</v>
      </c>
      <c r="B73" s="78" t="s">
        <v>906</v>
      </c>
      <c r="C73" s="101">
        <v>-240000</v>
      </c>
      <c r="D73" s="156" t="s">
        <v>25</v>
      </c>
      <c r="E73" s="156"/>
      <c r="F73" s="156"/>
      <c r="G73" s="93">
        <f>C73</f>
        <v>-240000</v>
      </c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7"/>
      <c r="S73" s="97"/>
      <c r="T73" s="97"/>
      <c r="U73" s="97"/>
      <c r="V73" s="97"/>
      <c r="W73" s="97"/>
      <c r="X73" s="97"/>
      <c r="Y73" s="97"/>
      <c r="Z73" s="97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</row>
    <row r="74" spans="1:38" s="98" customFormat="1" hidden="1">
      <c r="A74" s="375">
        <v>45392</v>
      </c>
      <c r="B74" s="417" t="s">
        <v>800</v>
      </c>
      <c r="C74" s="101">
        <v>-11000</v>
      </c>
      <c r="D74" s="156" t="s">
        <v>478</v>
      </c>
      <c r="E74" s="156"/>
      <c r="F74" s="156"/>
      <c r="G74" s="93"/>
      <c r="H74" s="93"/>
      <c r="I74" s="93"/>
      <c r="J74" s="93"/>
      <c r="K74" s="93">
        <f>C74</f>
        <v>-11000</v>
      </c>
      <c r="L74" s="93"/>
      <c r="M74" s="93"/>
      <c r="N74" s="93"/>
      <c r="O74" s="93"/>
      <c r="P74" s="93"/>
      <c r="Q74" s="93"/>
      <c r="R74" s="97"/>
      <c r="S74" s="97"/>
      <c r="T74" s="97"/>
      <c r="U74" s="97"/>
      <c r="V74" s="97"/>
      <c r="W74" s="97"/>
      <c r="X74" s="97"/>
      <c r="Y74" s="97"/>
      <c r="Z74" s="97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</row>
    <row r="75" spans="1:38" s="98" customFormat="1" hidden="1">
      <c r="A75" s="375">
        <v>45392</v>
      </c>
      <c r="B75" s="78" t="s">
        <v>928</v>
      </c>
      <c r="C75" s="101">
        <v>-94600</v>
      </c>
      <c r="D75" s="156" t="s">
        <v>478</v>
      </c>
      <c r="E75" s="156"/>
      <c r="F75" s="156"/>
      <c r="G75" s="93"/>
      <c r="H75" s="93"/>
      <c r="I75" s="93"/>
      <c r="J75" s="93"/>
      <c r="K75" s="93">
        <f>C75</f>
        <v>-94600</v>
      </c>
      <c r="L75" s="93"/>
      <c r="M75" s="93"/>
      <c r="N75" s="93"/>
      <c r="O75" s="93"/>
      <c r="P75" s="93"/>
      <c r="Q75" s="93"/>
      <c r="R75" s="97"/>
      <c r="S75" s="97"/>
      <c r="T75" s="97"/>
      <c r="U75" s="97"/>
      <c r="V75" s="97"/>
      <c r="W75" s="97"/>
      <c r="X75" s="97"/>
      <c r="Y75" s="97"/>
      <c r="Z75" s="97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</row>
    <row r="76" spans="1:38" s="98" customFormat="1" hidden="1">
      <c r="A76" s="375">
        <v>45393</v>
      </c>
      <c r="B76" s="78" t="s">
        <v>800</v>
      </c>
      <c r="C76" s="101">
        <v>-11000</v>
      </c>
      <c r="D76" s="156" t="s">
        <v>478</v>
      </c>
      <c r="E76" s="156"/>
      <c r="F76" s="156"/>
      <c r="G76" s="93"/>
      <c r="H76" s="93"/>
      <c r="I76" s="93"/>
      <c r="J76" s="93"/>
      <c r="K76" s="93">
        <f>C76</f>
        <v>-11000</v>
      </c>
      <c r="L76" s="93"/>
      <c r="M76" s="93"/>
      <c r="N76" s="93"/>
      <c r="O76" s="93"/>
      <c r="P76" s="93"/>
      <c r="Q76" s="93"/>
      <c r="R76" s="97"/>
      <c r="S76" s="97"/>
      <c r="T76" s="97"/>
      <c r="U76" s="97"/>
      <c r="V76" s="97"/>
      <c r="W76" s="97"/>
      <c r="X76" s="97"/>
      <c r="Y76" s="97"/>
      <c r="Z76" s="97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</row>
    <row r="77" spans="1:38" s="98" customFormat="1" hidden="1">
      <c r="A77" s="375">
        <v>45393</v>
      </c>
      <c r="B77" s="78" t="s">
        <v>936</v>
      </c>
      <c r="C77" s="101">
        <v>-100000</v>
      </c>
      <c r="D77" s="156" t="s">
        <v>479</v>
      </c>
      <c r="E77" s="156"/>
      <c r="F77" s="156"/>
      <c r="G77" s="93"/>
      <c r="H77" s="93">
        <f>C77</f>
        <v>-100000</v>
      </c>
      <c r="I77" s="93"/>
      <c r="J77" s="93"/>
      <c r="K77" s="93"/>
      <c r="L77" s="93"/>
      <c r="M77" s="93"/>
      <c r="N77" s="93"/>
      <c r="O77" s="93"/>
      <c r="P77" s="93"/>
      <c r="Q77" s="93"/>
      <c r="R77" s="97"/>
      <c r="S77" s="97"/>
      <c r="T77" s="97"/>
      <c r="U77" s="97"/>
      <c r="V77" s="97"/>
      <c r="W77" s="97"/>
      <c r="X77" s="97"/>
      <c r="Y77" s="97"/>
      <c r="Z77" s="97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</row>
    <row r="78" spans="1:38" s="98" customFormat="1" hidden="1">
      <c r="A78" s="375">
        <v>45393</v>
      </c>
      <c r="B78" s="78" t="s">
        <v>952</v>
      </c>
      <c r="C78" s="101">
        <v>-200000</v>
      </c>
      <c r="D78" s="156" t="s">
        <v>478</v>
      </c>
      <c r="E78" s="156"/>
      <c r="F78" s="156"/>
      <c r="G78" s="93"/>
      <c r="H78" s="93"/>
      <c r="I78" s="93"/>
      <c r="J78" s="93"/>
      <c r="K78" s="93">
        <f>C78</f>
        <v>-200000</v>
      </c>
      <c r="L78" s="93"/>
      <c r="M78" s="93"/>
      <c r="N78" s="93"/>
      <c r="O78" s="93"/>
      <c r="P78" s="93"/>
      <c r="Q78" s="93"/>
      <c r="R78" s="97"/>
      <c r="S78" s="97"/>
      <c r="T78" s="97"/>
      <c r="U78" s="97"/>
      <c r="V78" s="97"/>
      <c r="W78" s="97"/>
      <c r="X78" s="97"/>
      <c r="Y78" s="97"/>
      <c r="Z78" s="97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</row>
    <row r="79" spans="1:38" s="98" customFormat="1" hidden="1">
      <c r="A79" s="375">
        <v>45394</v>
      </c>
      <c r="B79" s="78" t="s">
        <v>800</v>
      </c>
      <c r="C79" s="101">
        <v>-11000</v>
      </c>
      <c r="D79" s="156" t="s">
        <v>478</v>
      </c>
      <c r="E79" s="156"/>
      <c r="F79" s="156"/>
      <c r="G79" s="93"/>
      <c r="H79" s="93"/>
      <c r="I79" s="93"/>
      <c r="J79" s="93"/>
      <c r="K79" s="93">
        <f>C79</f>
        <v>-11000</v>
      </c>
      <c r="L79" s="93"/>
      <c r="M79" s="93"/>
      <c r="N79" s="93"/>
      <c r="O79" s="93"/>
      <c r="P79" s="93"/>
      <c r="Q79" s="93"/>
      <c r="R79" s="97"/>
      <c r="S79" s="97"/>
      <c r="T79" s="97"/>
      <c r="U79" s="97"/>
      <c r="V79" s="97"/>
      <c r="W79" s="97"/>
      <c r="X79" s="97"/>
      <c r="Y79" s="97"/>
      <c r="Z79" s="97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</row>
    <row r="80" spans="1:38" s="98" customFormat="1" hidden="1">
      <c r="A80" s="375">
        <v>45394</v>
      </c>
      <c r="B80" s="78" t="s">
        <v>957</v>
      </c>
      <c r="C80" s="101">
        <v>-106000</v>
      </c>
      <c r="D80" s="156" t="s">
        <v>479</v>
      </c>
      <c r="E80" s="156"/>
      <c r="F80" s="156"/>
      <c r="G80" s="93"/>
      <c r="H80" s="93">
        <f>C80</f>
        <v>-106000</v>
      </c>
      <c r="I80" s="93"/>
      <c r="J80" s="93"/>
      <c r="K80" s="93"/>
      <c r="L80" s="93"/>
      <c r="M80" s="93"/>
      <c r="N80" s="93"/>
      <c r="O80" s="93"/>
      <c r="P80" s="93"/>
      <c r="Q80" s="93"/>
      <c r="R80" s="97"/>
      <c r="S80" s="97"/>
      <c r="T80" s="97"/>
      <c r="U80" s="97"/>
      <c r="V80" s="97"/>
      <c r="W80" s="97"/>
      <c r="X80" s="97"/>
      <c r="Y80" s="97"/>
      <c r="Z80" s="97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</row>
    <row r="81" spans="1:38" s="98" customFormat="1" hidden="1">
      <c r="A81" s="375">
        <v>45394</v>
      </c>
      <c r="B81" s="78" t="s">
        <v>958</v>
      </c>
      <c r="C81" s="101">
        <v>-42000</v>
      </c>
      <c r="D81" s="156" t="s">
        <v>479</v>
      </c>
      <c r="E81" s="156"/>
      <c r="F81" s="156"/>
      <c r="G81" s="93"/>
      <c r="H81" s="93">
        <f>C81</f>
        <v>-42000</v>
      </c>
      <c r="I81" s="93"/>
      <c r="J81" s="93"/>
      <c r="K81" s="93"/>
      <c r="L81" s="93"/>
      <c r="M81" s="93"/>
      <c r="N81" s="93"/>
      <c r="O81" s="93"/>
      <c r="P81" s="93"/>
      <c r="Q81" s="93"/>
      <c r="R81" s="97"/>
      <c r="S81" s="97"/>
      <c r="T81" s="97"/>
      <c r="U81" s="97"/>
      <c r="V81" s="97"/>
      <c r="W81" s="97"/>
      <c r="X81" s="97"/>
      <c r="Y81" s="97"/>
      <c r="Z81" s="97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</row>
    <row r="82" spans="1:38" s="98" customFormat="1" hidden="1">
      <c r="A82" s="375">
        <v>45394</v>
      </c>
      <c r="B82" s="78" t="s">
        <v>957</v>
      </c>
      <c r="C82" s="101">
        <v>-2299000</v>
      </c>
      <c r="D82" s="156" t="s">
        <v>479</v>
      </c>
      <c r="E82" s="156"/>
      <c r="F82" s="156"/>
      <c r="G82" s="93"/>
      <c r="H82" s="93">
        <f>C82</f>
        <v>-2299000</v>
      </c>
      <c r="I82" s="93"/>
      <c r="J82" s="93"/>
      <c r="K82" s="93"/>
      <c r="L82" s="93"/>
      <c r="M82" s="93"/>
      <c r="N82" s="93"/>
      <c r="O82" s="93"/>
      <c r="P82" s="93"/>
      <c r="Q82" s="93"/>
      <c r="R82" s="97"/>
      <c r="S82" s="97"/>
      <c r="T82" s="97"/>
      <c r="U82" s="97"/>
      <c r="V82" s="97"/>
      <c r="W82" s="97"/>
      <c r="X82" s="97"/>
      <c r="Y82" s="97"/>
      <c r="Z82" s="97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</row>
    <row r="83" spans="1:38" s="98" customFormat="1" hidden="1">
      <c r="A83" s="375">
        <v>45394</v>
      </c>
      <c r="B83" s="78" t="s">
        <v>885</v>
      </c>
      <c r="C83" s="101">
        <v>-150000</v>
      </c>
      <c r="D83" s="156" t="s">
        <v>1225</v>
      </c>
      <c r="E83" s="156"/>
      <c r="F83" s="156"/>
      <c r="G83" s="93"/>
      <c r="H83" s="93"/>
      <c r="I83" s="93"/>
      <c r="J83" s="93">
        <f>C83</f>
        <v>-150000</v>
      </c>
      <c r="K83" s="93"/>
      <c r="L83" s="93"/>
      <c r="M83" s="93"/>
      <c r="N83" s="93"/>
      <c r="O83" s="93"/>
      <c r="P83" s="93"/>
      <c r="Q83" s="93"/>
      <c r="R83" s="97"/>
      <c r="S83" s="97"/>
      <c r="T83" s="97"/>
      <c r="U83" s="97"/>
      <c r="V83" s="97"/>
      <c r="W83" s="97"/>
      <c r="X83" s="97"/>
      <c r="Y83" s="97"/>
      <c r="Z83" s="97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</row>
    <row r="84" spans="1:38" s="98" customFormat="1" hidden="1">
      <c r="A84" s="375">
        <v>45394</v>
      </c>
      <c r="B84" s="78" t="s">
        <v>869</v>
      </c>
      <c r="C84" s="101">
        <v>-930000</v>
      </c>
      <c r="D84" s="156" t="s">
        <v>1225</v>
      </c>
      <c r="E84" s="156"/>
      <c r="F84" s="156"/>
      <c r="G84" s="93"/>
      <c r="H84" s="93"/>
      <c r="I84" s="93"/>
      <c r="J84" s="93">
        <f>C84</f>
        <v>-930000</v>
      </c>
      <c r="K84" s="93"/>
      <c r="L84" s="93"/>
      <c r="M84" s="93"/>
      <c r="N84" s="93"/>
      <c r="O84" s="93"/>
      <c r="P84" s="93"/>
      <c r="Q84" s="93"/>
      <c r="R84" s="97"/>
      <c r="S84" s="97"/>
      <c r="T84" s="97"/>
      <c r="U84" s="97"/>
      <c r="V84" s="97"/>
      <c r="W84" s="97"/>
      <c r="X84" s="97"/>
      <c r="Y84" s="97"/>
      <c r="Z84" s="97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</row>
    <row r="85" spans="1:38" s="98" customFormat="1" hidden="1">
      <c r="A85" s="375">
        <v>45394</v>
      </c>
      <c r="B85" s="78" t="s">
        <v>964</v>
      </c>
      <c r="C85" s="101">
        <v>-75000</v>
      </c>
      <c r="D85" s="156" t="s">
        <v>25</v>
      </c>
      <c r="E85" s="156"/>
      <c r="F85" s="156"/>
      <c r="G85" s="93">
        <f>C85</f>
        <v>-75000</v>
      </c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7"/>
      <c r="S85" s="97"/>
      <c r="T85" s="97"/>
      <c r="U85" s="97"/>
      <c r="V85" s="97"/>
      <c r="W85" s="97"/>
      <c r="X85" s="97"/>
      <c r="Y85" s="97"/>
      <c r="Z85" s="97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</row>
    <row r="86" spans="1:38" s="98" customFormat="1" hidden="1">
      <c r="A86" s="375">
        <v>45394</v>
      </c>
      <c r="B86" s="78" t="s">
        <v>957</v>
      </c>
      <c r="C86" s="101">
        <v>-166000</v>
      </c>
      <c r="D86" s="156" t="s">
        <v>479</v>
      </c>
      <c r="E86" s="156"/>
      <c r="F86" s="156"/>
      <c r="G86" s="93"/>
      <c r="H86" s="93">
        <f>C86</f>
        <v>-166000</v>
      </c>
      <c r="I86" s="93"/>
      <c r="J86" s="93"/>
      <c r="K86" s="93"/>
      <c r="L86" s="93"/>
      <c r="M86" s="93"/>
      <c r="N86" s="93"/>
      <c r="O86" s="93"/>
      <c r="P86" s="93"/>
      <c r="Q86" s="93"/>
      <c r="R86" s="97"/>
      <c r="S86" s="97"/>
      <c r="T86" s="97"/>
      <c r="U86" s="97"/>
      <c r="V86" s="97"/>
      <c r="W86" s="97"/>
      <c r="X86" s="97"/>
      <c r="Y86" s="97"/>
      <c r="Z86" s="97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</row>
    <row r="87" spans="1:38" s="98" customFormat="1" hidden="1">
      <c r="A87" s="375">
        <v>45394</v>
      </c>
      <c r="B87" s="78" t="s">
        <v>970</v>
      </c>
      <c r="C87" s="101">
        <v>-17500</v>
      </c>
      <c r="D87" s="156" t="s">
        <v>479</v>
      </c>
      <c r="E87" s="156"/>
      <c r="F87" s="156"/>
      <c r="G87" s="93"/>
      <c r="H87" s="93">
        <f>C87</f>
        <v>-17500</v>
      </c>
      <c r="I87" s="93"/>
      <c r="J87" s="93"/>
      <c r="K87" s="93"/>
      <c r="L87" s="93"/>
      <c r="M87" s="93"/>
      <c r="N87" s="93"/>
      <c r="O87" s="93"/>
      <c r="P87" s="93"/>
      <c r="Q87" s="93"/>
      <c r="R87" s="97"/>
      <c r="S87" s="97"/>
      <c r="T87" s="97"/>
      <c r="U87" s="97"/>
      <c r="V87" s="97"/>
      <c r="W87" s="97"/>
      <c r="X87" s="97"/>
      <c r="Y87" s="97"/>
      <c r="Z87" s="97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</row>
    <row r="88" spans="1:38" s="98" customFormat="1" hidden="1">
      <c r="A88" s="375">
        <v>45395</v>
      </c>
      <c r="B88" s="78" t="s">
        <v>800</v>
      </c>
      <c r="C88" s="101">
        <v>-11000</v>
      </c>
      <c r="D88" s="156" t="s">
        <v>478</v>
      </c>
      <c r="E88" s="156"/>
      <c r="F88" s="156"/>
      <c r="G88" s="93"/>
      <c r="H88" s="93"/>
      <c r="I88" s="93"/>
      <c r="J88" s="93"/>
      <c r="K88" s="93">
        <f>C88</f>
        <v>-11000</v>
      </c>
      <c r="L88" s="93"/>
      <c r="M88" s="93"/>
      <c r="N88" s="93"/>
      <c r="O88" s="93"/>
      <c r="P88" s="93"/>
      <c r="Q88" s="93"/>
      <c r="R88" s="97"/>
      <c r="S88" s="97"/>
      <c r="T88" s="97"/>
      <c r="U88" s="97"/>
      <c r="V88" s="97"/>
      <c r="W88" s="97"/>
      <c r="X88" s="97"/>
      <c r="Y88" s="97"/>
      <c r="Z88" s="97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</row>
    <row r="89" spans="1:38" s="98" customFormat="1" hidden="1">
      <c r="A89" s="375">
        <v>45395</v>
      </c>
      <c r="B89" s="78" t="s">
        <v>971</v>
      </c>
      <c r="C89" s="101">
        <v>-65000</v>
      </c>
      <c r="D89" s="156" t="s">
        <v>25</v>
      </c>
      <c r="E89" s="156"/>
      <c r="F89" s="156"/>
      <c r="G89" s="93">
        <f>C89</f>
        <v>-65000</v>
      </c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7"/>
      <c r="S89" s="97"/>
      <c r="T89" s="97"/>
      <c r="U89" s="97"/>
      <c r="V89" s="97"/>
      <c r="W89" s="97"/>
      <c r="X89" s="97"/>
      <c r="Y89" s="97"/>
      <c r="Z89" s="97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</row>
    <row r="90" spans="1:38" s="98" customFormat="1" hidden="1">
      <c r="A90" s="375">
        <v>45395</v>
      </c>
      <c r="B90" s="78" t="s">
        <v>957</v>
      </c>
      <c r="C90" s="101">
        <v>-2071500</v>
      </c>
      <c r="D90" s="156" t="s">
        <v>479</v>
      </c>
      <c r="E90" s="156"/>
      <c r="F90" s="156"/>
      <c r="G90" s="93"/>
      <c r="H90" s="93">
        <f>C90</f>
        <v>-2071500</v>
      </c>
      <c r="I90" s="93"/>
      <c r="J90" s="93"/>
      <c r="K90" s="93"/>
      <c r="L90" s="93"/>
      <c r="M90" s="93"/>
      <c r="N90" s="93"/>
      <c r="O90" s="93"/>
      <c r="P90" s="93"/>
      <c r="Q90" s="93"/>
      <c r="R90" s="97"/>
      <c r="S90" s="97"/>
      <c r="T90" s="97"/>
      <c r="U90" s="97"/>
      <c r="V90" s="97"/>
      <c r="W90" s="97"/>
      <c r="X90" s="97"/>
      <c r="Y90" s="97"/>
      <c r="Z90" s="97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</row>
    <row r="91" spans="1:38" s="98" customFormat="1" hidden="1">
      <c r="A91" s="375">
        <v>45395</v>
      </c>
      <c r="B91" s="78" t="s">
        <v>974</v>
      </c>
      <c r="C91" s="101">
        <v>-420000</v>
      </c>
      <c r="D91" s="156" t="s">
        <v>478</v>
      </c>
      <c r="E91" s="156"/>
      <c r="F91" s="156"/>
      <c r="G91" s="93"/>
      <c r="H91" s="93"/>
      <c r="I91" s="93"/>
      <c r="J91" s="93"/>
      <c r="K91" s="93">
        <f>C91</f>
        <v>-420000</v>
      </c>
      <c r="L91" s="93"/>
      <c r="M91" s="93"/>
      <c r="N91" s="93"/>
      <c r="O91" s="93"/>
      <c r="P91" s="93"/>
      <c r="Q91" s="93"/>
      <c r="R91" s="97"/>
      <c r="S91" s="97"/>
      <c r="T91" s="97"/>
      <c r="U91" s="97"/>
      <c r="V91" s="97"/>
      <c r="W91" s="97"/>
      <c r="X91" s="97"/>
      <c r="Y91" s="97"/>
      <c r="Z91" s="97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</row>
    <row r="92" spans="1:38" s="98" customFormat="1" hidden="1">
      <c r="A92" s="375">
        <v>45395</v>
      </c>
      <c r="B92" s="78" t="s">
        <v>976</v>
      </c>
      <c r="C92" s="101">
        <v>-12250</v>
      </c>
      <c r="D92" s="156" t="s">
        <v>521</v>
      </c>
      <c r="E92" s="156"/>
      <c r="F92" s="156"/>
      <c r="G92" s="93"/>
      <c r="H92" s="93"/>
      <c r="I92" s="93"/>
      <c r="J92" s="93"/>
      <c r="K92" s="93"/>
      <c r="L92" s="93">
        <f>C92</f>
        <v>-12250</v>
      </c>
      <c r="M92" s="93"/>
      <c r="N92" s="93"/>
      <c r="O92" s="93"/>
      <c r="P92" s="93"/>
      <c r="Q92" s="93"/>
      <c r="R92" s="97"/>
      <c r="S92" s="97"/>
      <c r="T92" s="97"/>
      <c r="U92" s="97"/>
      <c r="V92" s="97"/>
      <c r="W92" s="97"/>
      <c r="X92" s="97"/>
      <c r="Y92" s="97"/>
      <c r="Z92" s="97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</row>
    <row r="93" spans="1:38" s="98" customFormat="1" hidden="1">
      <c r="A93" s="375">
        <v>45395</v>
      </c>
      <c r="B93" s="78" t="s">
        <v>980</v>
      </c>
      <c r="C93" s="101">
        <v>-75000</v>
      </c>
      <c r="D93" s="156" t="s">
        <v>25</v>
      </c>
      <c r="E93" s="156"/>
      <c r="F93" s="156"/>
      <c r="G93" s="93">
        <f>C93</f>
        <v>-75000</v>
      </c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7"/>
      <c r="S93" s="97"/>
      <c r="T93" s="97"/>
      <c r="U93" s="97"/>
      <c r="V93" s="97"/>
      <c r="W93" s="97"/>
      <c r="X93" s="97"/>
      <c r="Y93" s="97"/>
      <c r="Z93" s="97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</row>
    <row r="94" spans="1:38" s="98" customFormat="1" hidden="1">
      <c r="A94" s="375">
        <v>45395</v>
      </c>
      <c r="B94" s="78" t="s">
        <v>810</v>
      </c>
      <c r="C94" s="101">
        <v>-155000</v>
      </c>
      <c r="D94" s="156" t="s">
        <v>479</v>
      </c>
      <c r="E94" s="156"/>
      <c r="F94" s="156"/>
      <c r="G94" s="93"/>
      <c r="H94" s="93">
        <f>C94</f>
        <v>-155000</v>
      </c>
      <c r="I94" s="93"/>
      <c r="J94" s="93"/>
      <c r="K94" s="93"/>
      <c r="L94" s="93"/>
      <c r="M94" s="93"/>
      <c r="N94" s="93"/>
      <c r="O94" s="93"/>
      <c r="P94" s="93"/>
      <c r="Q94" s="93"/>
      <c r="R94" s="97"/>
      <c r="S94" s="97"/>
      <c r="T94" s="97"/>
      <c r="U94" s="97"/>
      <c r="V94" s="97"/>
      <c r="W94" s="97"/>
      <c r="X94" s="97"/>
      <c r="Y94" s="97"/>
      <c r="Z94" s="97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</row>
    <row r="95" spans="1:38" s="98" customFormat="1" hidden="1">
      <c r="A95" s="375">
        <v>45396</v>
      </c>
      <c r="B95" s="78" t="s">
        <v>800</v>
      </c>
      <c r="C95" s="101">
        <v>-11000</v>
      </c>
      <c r="D95" s="156" t="s">
        <v>478</v>
      </c>
      <c r="E95" s="156"/>
      <c r="F95" s="156"/>
      <c r="G95" s="93"/>
      <c r="H95" s="93"/>
      <c r="I95" s="93"/>
      <c r="J95" s="93"/>
      <c r="K95" s="93">
        <f>C95</f>
        <v>-11000</v>
      </c>
      <c r="L95" s="93"/>
      <c r="M95" s="93"/>
      <c r="N95" s="93"/>
      <c r="O95" s="93"/>
      <c r="P95" s="93"/>
      <c r="Q95" s="93"/>
      <c r="R95" s="97"/>
      <c r="S95" s="97"/>
      <c r="T95" s="97"/>
      <c r="U95" s="97"/>
      <c r="V95" s="97"/>
      <c r="W95" s="97"/>
      <c r="X95" s="97"/>
      <c r="Y95" s="97"/>
      <c r="Z95" s="97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</row>
    <row r="96" spans="1:38" s="98" customFormat="1" hidden="1">
      <c r="A96" s="375">
        <v>45396</v>
      </c>
      <c r="B96" s="78" t="s">
        <v>996</v>
      </c>
      <c r="C96" s="101">
        <v>-67100</v>
      </c>
      <c r="D96" s="156" t="s">
        <v>27</v>
      </c>
      <c r="E96" s="156"/>
      <c r="F96" s="156"/>
      <c r="G96" s="93"/>
      <c r="H96" s="93"/>
      <c r="I96" s="93">
        <f>C96</f>
        <v>-67100</v>
      </c>
      <c r="J96" s="93"/>
      <c r="K96" s="93"/>
      <c r="L96" s="93"/>
      <c r="M96" s="93"/>
      <c r="N96" s="93"/>
      <c r="O96" s="93"/>
      <c r="P96" s="93"/>
      <c r="Q96" s="93"/>
      <c r="R96" s="97"/>
      <c r="S96" s="97"/>
      <c r="T96" s="97"/>
      <c r="U96" s="97"/>
      <c r="V96" s="97"/>
      <c r="W96" s="97"/>
      <c r="X96" s="97"/>
      <c r="Y96" s="97"/>
      <c r="Z96" s="97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</row>
    <row r="97" spans="1:38" s="98" customFormat="1" hidden="1">
      <c r="A97" s="375">
        <v>45396</v>
      </c>
      <c r="B97" s="78" t="s">
        <v>997</v>
      </c>
      <c r="C97" s="101">
        <v>-30000</v>
      </c>
      <c r="D97" s="156" t="s">
        <v>479</v>
      </c>
      <c r="E97" s="156"/>
      <c r="F97" s="156"/>
      <c r="G97" s="93"/>
      <c r="H97" s="93">
        <f>C97</f>
        <v>-30000</v>
      </c>
      <c r="I97" s="93"/>
      <c r="J97" s="93"/>
      <c r="K97" s="93"/>
      <c r="L97" s="93"/>
      <c r="M97" s="93"/>
      <c r="N97" s="93"/>
      <c r="O97" s="93"/>
      <c r="P97" s="93"/>
      <c r="Q97" s="93"/>
      <c r="R97" s="97"/>
      <c r="S97" s="97"/>
      <c r="T97" s="97"/>
      <c r="U97" s="97"/>
      <c r="V97" s="97"/>
      <c r="W97" s="97"/>
      <c r="X97" s="97"/>
      <c r="Y97" s="97"/>
      <c r="Z97" s="97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</row>
    <row r="98" spans="1:38" s="98" customFormat="1" hidden="1">
      <c r="A98" s="375">
        <v>45396</v>
      </c>
      <c r="B98" s="78" t="s">
        <v>998</v>
      </c>
      <c r="C98" s="101">
        <v>-13000</v>
      </c>
      <c r="D98" s="156" t="s">
        <v>479</v>
      </c>
      <c r="E98" s="156"/>
      <c r="F98" s="156"/>
      <c r="G98" s="93"/>
      <c r="H98" s="93">
        <f>C98</f>
        <v>-13000</v>
      </c>
      <c r="I98" s="93"/>
      <c r="J98" s="93"/>
      <c r="K98" s="93"/>
      <c r="L98" s="93"/>
      <c r="M98" s="93"/>
      <c r="N98" s="93"/>
      <c r="O98" s="93"/>
      <c r="P98" s="93"/>
      <c r="Q98" s="93"/>
      <c r="R98" s="97"/>
      <c r="S98" s="97"/>
      <c r="T98" s="97"/>
      <c r="U98" s="97"/>
      <c r="V98" s="97"/>
      <c r="W98" s="97"/>
      <c r="X98" s="97"/>
      <c r="Y98" s="97"/>
      <c r="Z98" s="97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</row>
    <row r="99" spans="1:38" s="98" customFormat="1" hidden="1">
      <c r="A99" s="375">
        <v>45396</v>
      </c>
      <c r="B99" s="78" t="s">
        <v>1000</v>
      </c>
      <c r="C99" s="101">
        <v>-40000</v>
      </c>
      <c r="D99" s="156" t="s">
        <v>478</v>
      </c>
      <c r="E99" s="156"/>
      <c r="F99" s="156"/>
      <c r="G99" s="93"/>
      <c r="H99" s="93"/>
      <c r="I99" s="93"/>
      <c r="J99" s="93"/>
      <c r="K99" s="93">
        <f>C99</f>
        <v>-40000</v>
      </c>
      <c r="L99" s="93"/>
      <c r="M99" s="93"/>
      <c r="N99" s="93"/>
      <c r="O99" s="93"/>
      <c r="P99" s="93"/>
      <c r="Q99" s="93"/>
      <c r="R99" s="97"/>
      <c r="S99" s="97"/>
      <c r="T99" s="97"/>
      <c r="U99" s="97"/>
      <c r="V99" s="97"/>
      <c r="W99" s="97"/>
      <c r="X99" s="97"/>
      <c r="Y99" s="97"/>
      <c r="Z99" s="97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</row>
    <row r="100" spans="1:38" s="98" customFormat="1" hidden="1">
      <c r="A100" s="375">
        <v>45396</v>
      </c>
      <c r="B100" s="78" t="s">
        <v>1010</v>
      </c>
      <c r="C100" s="101">
        <v>-35000</v>
      </c>
      <c r="D100" s="156" t="s">
        <v>479</v>
      </c>
      <c r="E100" s="156"/>
      <c r="F100" s="156"/>
      <c r="G100" s="93"/>
      <c r="H100" s="93">
        <f>C100</f>
        <v>-35000</v>
      </c>
      <c r="I100" s="93"/>
      <c r="J100" s="93"/>
      <c r="K100" s="93"/>
      <c r="L100" s="93"/>
      <c r="M100" s="93"/>
      <c r="N100" s="93"/>
      <c r="O100" s="93"/>
      <c r="P100" s="93"/>
      <c r="Q100" s="93"/>
      <c r="R100" s="97"/>
      <c r="S100" s="97"/>
      <c r="T100" s="97"/>
      <c r="U100" s="97"/>
      <c r="V100" s="97"/>
      <c r="W100" s="97"/>
      <c r="X100" s="97"/>
      <c r="Y100" s="97"/>
      <c r="Z100" s="97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</row>
    <row r="101" spans="1:38" s="98" customFormat="1" hidden="1">
      <c r="A101" s="375">
        <v>45396</v>
      </c>
      <c r="B101" s="78" t="s">
        <v>1013</v>
      </c>
      <c r="C101" s="101">
        <v>-75000</v>
      </c>
      <c r="D101" s="156" t="s">
        <v>25</v>
      </c>
      <c r="E101" s="156"/>
      <c r="F101" s="156"/>
      <c r="G101" s="93">
        <f>C101</f>
        <v>-75000</v>
      </c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7"/>
      <c r="S101" s="97"/>
      <c r="T101" s="97"/>
      <c r="U101" s="97"/>
      <c r="V101" s="97"/>
      <c r="W101" s="97"/>
      <c r="X101" s="97"/>
      <c r="Y101" s="97"/>
      <c r="Z101" s="97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</row>
    <row r="102" spans="1:38" s="98" customFormat="1" hidden="1">
      <c r="A102" s="375">
        <v>45396</v>
      </c>
      <c r="B102" s="78" t="s">
        <v>1015</v>
      </c>
      <c r="C102" s="101">
        <v>-350000</v>
      </c>
      <c r="D102" s="156" t="s">
        <v>478</v>
      </c>
      <c r="E102" s="156"/>
      <c r="F102" s="156"/>
      <c r="G102" s="93"/>
      <c r="H102" s="93"/>
      <c r="I102" s="93"/>
      <c r="J102" s="93"/>
      <c r="K102" s="93">
        <f>C102</f>
        <v>-350000</v>
      </c>
      <c r="L102" s="93"/>
      <c r="M102" s="93"/>
      <c r="N102" s="93"/>
      <c r="O102" s="93"/>
      <c r="P102" s="93"/>
      <c r="Q102" s="93"/>
      <c r="R102" s="97"/>
      <c r="S102" s="97"/>
      <c r="T102" s="97"/>
      <c r="U102" s="97"/>
      <c r="V102" s="97"/>
      <c r="W102" s="97"/>
      <c r="X102" s="97"/>
      <c r="Y102" s="97"/>
      <c r="Z102" s="97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</row>
    <row r="103" spans="1:38" s="98" customFormat="1" hidden="1">
      <c r="A103" s="375">
        <v>45397</v>
      </c>
      <c r="B103" s="78" t="s">
        <v>800</v>
      </c>
      <c r="C103" s="101">
        <v>-11000</v>
      </c>
      <c r="D103" s="156" t="s">
        <v>478</v>
      </c>
      <c r="E103" s="156"/>
      <c r="F103" s="156"/>
      <c r="G103" s="93"/>
      <c r="H103" s="93"/>
      <c r="I103" s="93"/>
      <c r="J103" s="93"/>
      <c r="K103" s="93">
        <f>C103</f>
        <v>-11000</v>
      </c>
      <c r="L103" s="93"/>
      <c r="M103" s="93"/>
      <c r="N103" s="93"/>
      <c r="O103" s="93"/>
      <c r="P103" s="93"/>
      <c r="Q103" s="93"/>
      <c r="R103" s="97"/>
      <c r="S103" s="97"/>
      <c r="T103" s="97"/>
      <c r="U103" s="97"/>
      <c r="V103" s="97"/>
      <c r="W103" s="97"/>
      <c r="X103" s="97"/>
      <c r="Y103" s="97"/>
      <c r="Z103" s="97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</row>
    <row r="104" spans="1:38" s="98" customFormat="1" hidden="1">
      <c r="A104" s="375">
        <v>45397</v>
      </c>
      <c r="B104" s="306" t="s">
        <v>957</v>
      </c>
      <c r="C104" s="101">
        <v>-541500</v>
      </c>
      <c r="D104" s="156" t="s">
        <v>479</v>
      </c>
      <c r="E104" s="156"/>
      <c r="F104" s="156"/>
      <c r="G104" s="93"/>
      <c r="H104" s="93">
        <f>C104</f>
        <v>-541500</v>
      </c>
      <c r="I104" s="93"/>
      <c r="J104" s="93"/>
      <c r="K104" s="93"/>
      <c r="L104" s="93"/>
      <c r="M104" s="93"/>
      <c r="N104" s="93"/>
      <c r="O104" s="93"/>
      <c r="P104" s="93"/>
      <c r="Q104" s="93"/>
      <c r="R104" s="97"/>
      <c r="S104" s="97"/>
      <c r="T104" s="97"/>
      <c r="U104" s="97"/>
      <c r="V104" s="97"/>
      <c r="W104" s="97"/>
      <c r="X104" s="97"/>
      <c r="Y104" s="97"/>
      <c r="Z104" s="97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</row>
    <row r="105" spans="1:38" s="98" customFormat="1" hidden="1">
      <c r="A105" s="375">
        <v>45397</v>
      </c>
      <c r="B105" s="78" t="s">
        <v>1033</v>
      </c>
      <c r="C105" s="101">
        <v>-717500</v>
      </c>
      <c r="D105" s="156" t="s">
        <v>480</v>
      </c>
      <c r="E105" s="156"/>
      <c r="F105" s="156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7"/>
      <c r="S105" s="97"/>
      <c r="T105" s="97"/>
      <c r="U105" s="97"/>
      <c r="V105" s="97"/>
      <c r="W105" s="97"/>
      <c r="X105" s="97"/>
      <c r="Y105" s="97"/>
      <c r="Z105" s="97"/>
      <c r="AA105" s="93"/>
      <c r="AB105" s="93"/>
      <c r="AC105" s="93"/>
      <c r="AD105" s="93"/>
      <c r="AE105" s="93"/>
      <c r="AF105" s="93"/>
      <c r="AG105" s="93">
        <f>C105</f>
        <v>-717500</v>
      </c>
      <c r="AH105" s="93"/>
      <c r="AI105" s="93"/>
      <c r="AJ105" s="93"/>
      <c r="AK105" s="93"/>
      <c r="AL105" s="93"/>
    </row>
    <row r="106" spans="1:38" s="98" customFormat="1" hidden="1">
      <c r="A106" s="375">
        <v>45397</v>
      </c>
      <c r="B106" s="78" t="s">
        <v>1036</v>
      </c>
      <c r="C106" s="101">
        <v>-418000</v>
      </c>
      <c r="D106" s="156" t="s">
        <v>479</v>
      </c>
      <c r="E106" s="156"/>
      <c r="F106" s="156"/>
      <c r="G106" s="93"/>
      <c r="H106" s="93">
        <f>C106</f>
        <v>-418000</v>
      </c>
      <c r="I106" s="93"/>
      <c r="J106" s="93"/>
      <c r="K106" s="93"/>
      <c r="L106" s="93"/>
      <c r="M106" s="93"/>
      <c r="N106" s="93"/>
      <c r="O106" s="93"/>
      <c r="P106" s="93"/>
      <c r="Q106" s="93"/>
      <c r="R106" s="97"/>
      <c r="S106" s="97"/>
      <c r="T106" s="97"/>
      <c r="U106" s="97"/>
      <c r="V106" s="97"/>
      <c r="W106" s="97"/>
      <c r="X106" s="97"/>
      <c r="Y106" s="97"/>
      <c r="Z106" s="97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</row>
    <row r="107" spans="1:38" s="98" customFormat="1" hidden="1">
      <c r="A107" s="375">
        <v>45397</v>
      </c>
      <c r="B107" s="78" t="s">
        <v>1045</v>
      </c>
      <c r="C107" s="101">
        <v>-120000</v>
      </c>
      <c r="D107" s="156" t="s">
        <v>478</v>
      </c>
      <c r="E107" s="156"/>
      <c r="F107" s="156"/>
      <c r="G107" s="93"/>
      <c r="H107" s="93"/>
      <c r="I107" s="93"/>
      <c r="J107" s="93"/>
      <c r="K107" s="93">
        <f>C107</f>
        <v>-120000</v>
      </c>
      <c r="L107" s="93"/>
      <c r="M107" s="93"/>
      <c r="N107" s="93"/>
      <c r="O107" s="93"/>
      <c r="P107" s="93"/>
      <c r="Q107" s="93"/>
      <c r="R107" s="97"/>
      <c r="S107" s="97"/>
      <c r="T107" s="97"/>
      <c r="U107" s="97"/>
      <c r="V107" s="97"/>
      <c r="W107" s="97"/>
      <c r="X107" s="97"/>
      <c r="Y107" s="97"/>
      <c r="Z107" s="97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</row>
    <row r="108" spans="1:38" s="98" customFormat="1" hidden="1">
      <c r="A108" s="375">
        <v>45398</v>
      </c>
      <c r="B108" s="78" t="s">
        <v>800</v>
      </c>
      <c r="C108" s="101">
        <v>-11000</v>
      </c>
      <c r="D108" s="156" t="s">
        <v>478</v>
      </c>
      <c r="E108" s="156"/>
      <c r="F108" s="156"/>
      <c r="G108" s="93"/>
      <c r="H108" s="93"/>
      <c r="I108" s="93"/>
      <c r="J108" s="93"/>
      <c r="K108" s="93">
        <f>C108</f>
        <v>-11000</v>
      </c>
      <c r="L108" s="93"/>
      <c r="M108" s="93"/>
      <c r="N108" s="93"/>
      <c r="O108" s="93"/>
      <c r="P108" s="93"/>
      <c r="Q108" s="93"/>
      <c r="R108" s="97"/>
      <c r="S108" s="97"/>
      <c r="T108" s="97"/>
      <c r="U108" s="97"/>
      <c r="V108" s="97"/>
      <c r="W108" s="97"/>
      <c r="X108" s="97"/>
      <c r="Y108" s="97"/>
      <c r="Z108" s="97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</row>
    <row r="109" spans="1:38" s="98" customFormat="1" hidden="1">
      <c r="A109" s="375">
        <v>45398</v>
      </c>
      <c r="B109" s="78" t="s">
        <v>1048</v>
      </c>
      <c r="C109" s="101">
        <v>-24500</v>
      </c>
      <c r="D109" s="156" t="s">
        <v>479</v>
      </c>
      <c r="E109" s="156"/>
      <c r="F109" s="156"/>
      <c r="G109" s="93"/>
      <c r="H109" s="93">
        <f>C109</f>
        <v>-24500</v>
      </c>
      <c r="I109" s="93"/>
      <c r="J109" s="93"/>
      <c r="K109" s="93"/>
      <c r="L109" s="93"/>
      <c r="M109" s="93"/>
      <c r="N109" s="93"/>
      <c r="O109" s="93"/>
      <c r="P109" s="93"/>
      <c r="Q109" s="93"/>
      <c r="R109" s="97"/>
      <c r="S109" s="97"/>
      <c r="T109" s="97"/>
      <c r="U109" s="97"/>
      <c r="V109" s="97"/>
      <c r="W109" s="97"/>
      <c r="X109" s="97"/>
      <c r="Y109" s="97"/>
      <c r="Z109" s="97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</row>
    <row r="110" spans="1:38" s="98" customFormat="1" hidden="1">
      <c r="A110" s="375">
        <v>45398</v>
      </c>
      <c r="B110" s="78" t="s">
        <v>1033</v>
      </c>
      <c r="C110" s="101">
        <v>-861000</v>
      </c>
      <c r="D110" s="156" t="s">
        <v>480</v>
      </c>
      <c r="E110" s="156"/>
      <c r="F110" s="156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7"/>
      <c r="S110" s="97"/>
      <c r="T110" s="97"/>
      <c r="U110" s="97"/>
      <c r="V110" s="97"/>
      <c r="W110" s="97"/>
      <c r="X110" s="97"/>
      <c r="Y110" s="97"/>
      <c r="Z110" s="97"/>
      <c r="AA110" s="93"/>
      <c r="AB110" s="93"/>
      <c r="AC110" s="93"/>
      <c r="AD110" s="93"/>
      <c r="AE110" s="93"/>
      <c r="AF110" s="93"/>
      <c r="AG110" s="93">
        <f>C110</f>
        <v>-861000</v>
      </c>
      <c r="AH110" s="93"/>
      <c r="AI110" s="93"/>
      <c r="AJ110" s="93"/>
      <c r="AK110" s="93"/>
      <c r="AL110" s="93"/>
    </row>
    <row r="111" spans="1:38" s="98" customFormat="1" hidden="1">
      <c r="A111" s="375">
        <v>45398</v>
      </c>
      <c r="B111" s="78" t="s">
        <v>1049</v>
      </c>
      <c r="C111" s="101">
        <v>-235500</v>
      </c>
      <c r="D111" s="156" t="s">
        <v>27</v>
      </c>
      <c r="E111" s="156"/>
      <c r="F111" s="156"/>
      <c r="G111" s="93"/>
      <c r="H111" s="93"/>
      <c r="I111" s="93">
        <f>C111</f>
        <v>-235500</v>
      </c>
      <c r="J111" s="93"/>
      <c r="K111" s="93"/>
      <c r="L111" s="93"/>
      <c r="M111" s="93"/>
      <c r="N111" s="93"/>
      <c r="O111" s="93"/>
      <c r="P111" s="93"/>
      <c r="Q111" s="93"/>
      <c r="R111" s="97"/>
      <c r="S111" s="97"/>
      <c r="T111" s="97"/>
      <c r="U111" s="97"/>
      <c r="V111" s="97"/>
      <c r="W111" s="97"/>
      <c r="X111" s="97"/>
      <c r="Y111" s="97"/>
      <c r="Z111" s="97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</row>
    <row r="112" spans="1:38" s="98" customFormat="1" hidden="1">
      <c r="A112" s="375">
        <v>45398</v>
      </c>
      <c r="B112" s="78" t="s">
        <v>1050</v>
      </c>
      <c r="C112" s="101">
        <v>-15000</v>
      </c>
      <c r="D112" s="156" t="s">
        <v>479</v>
      </c>
      <c r="E112" s="156"/>
      <c r="F112" s="156"/>
      <c r="G112" s="93"/>
      <c r="H112" s="93">
        <f>C112</f>
        <v>-15000</v>
      </c>
      <c r="I112" s="93"/>
      <c r="J112" s="93"/>
      <c r="K112" s="93"/>
      <c r="L112" s="93"/>
      <c r="M112" s="93"/>
      <c r="N112" s="93"/>
      <c r="O112" s="93"/>
      <c r="P112" s="93"/>
      <c r="Q112" s="93"/>
      <c r="R112" s="97"/>
      <c r="S112" s="97"/>
      <c r="T112" s="97"/>
      <c r="U112" s="97"/>
      <c r="V112" s="97"/>
      <c r="W112" s="97"/>
      <c r="X112" s="97"/>
      <c r="Y112" s="97"/>
      <c r="Z112" s="97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</row>
    <row r="113" spans="1:38" s="98" customFormat="1" hidden="1">
      <c r="A113" s="375">
        <v>45398</v>
      </c>
      <c r="B113" s="78" t="s">
        <v>1052</v>
      </c>
      <c r="C113" s="101">
        <v>-1450000</v>
      </c>
      <c r="D113" s="156" t="s">
        <v>480</v>
      </c>
      <c r="E113" s="156"/>
      <c r="F113" s="156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7"/>
      <c r="S113" s="97"/>
      <c r="T113" s="97"/>
      <c r="U113" s="97"/>
      <c r="V113" s="97"/>
      <c r="W113" s="97"/>
      <c r="X113" s="97"/>
      <c r="Y113" s="97"/>
      <c r="Z113" s="97"/>
      <c r="AA113" s="93"/>
      <c r="AB113" s="93"/>
      <c r="AC113" s="93"/>
      <c r="AD113" s="93"/>
      <c r="AE113" s="93"/>
      <c r="AF113" s="93"/>
      <c r="AG113" s="93">
        <f>C113</f>
        <v>-1450000</v>
      </c>
      <c r="AH113" s="93"/>
      <c r="AI113" s="93"/>
      <c r="AJ113" s="93"/>
      <c r="AK113" s="93"/>
      <c r="AL113" s="93"/>
    </row>
    <row r="114" spans="1:38" s="98" customFormat="1" hidden="1">
      <c r="A114" s="375">
        <v>45398</v>
      </c>
      <c r="B114" s="78" t="s">
        <v>810</v>
      </c>
      <c r="C114" s="101">
        <v>-64000</v>
      </c>
      <c r="D114" s="156" t="s">
        <v>479</v>
      </c>
      <c r="E114" s="156"/>
      <c r="F114" s="156"/>
      <c r="G114" s="93"/>
      <c r="H114" s="93">
        <f>C114</f>
        <v>-64000</v>
      </c>
      <c r="I114" s="93"/>
      <c r="J114" s="93"/>
      <c r="K114" s="93"/>
      <c r="L114" s="93"/>
      <c r="M114" s="93"/>
      <c r="N114" s="93"/>
      <c r="O114" s="93"/>
      <c r="P114" s="93"/>
      <c r="Q114" s="93"/>
      <c r="R114" s="97"/>
      <c r="S114" s="97"/>
      <c r="T114" s="97"/>
      <c r="U114" s="97"/>
      <c r="V114" s="97"/>
      <c r="W114" s="97"/>
      <c r="X114" s="97"/>
      <c r="Y114" s="97"/>
      <c r="Z114" s="97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</row>
    <row r="115" spans="1:38" s="98" customFormat="1" hidden="1">
      <c r="A115" s="375">
        <v>45398</v>
      </c>
      <c r="B115" s="78" t="s">
        <v>1053</v>
      </c>
      <c r="C115" s="101">
        <v>-216500</v>
      </c>
      <c r="D115" s="156" t="s">
        <v>479</v>
      </c>
      <c r="E115" s="156"/>
      <c r="F115" s="156"/>
      <c r="G115" s="93"/>
      <c r="H115" s="93">
        <f>C115</f>
        <v>-216500</v>
      </c>
      <c r="I115" s="93"/>
      <c r="J115" s="93"/>
      <c r="K115" s="93"/>
      <c r="L115" s="93"/>
      <c r="M115" s="93"/>
      <c r="N115" s="93"/>
      <c r="O115" s="93"/>
      <c r="P115" s="93"/>
      <c r="Q115" s="93"/>
      <c r="R115" s="97"/>
      <c r="S115" s="97"/>
      <c r="T115" s="97"/>
      <c r="U115" s="97"/>
      <c r="V115" s="97"/>
      <c r="W115" s="97"/>
      <c r="X115" s="97"/>
      <c r="Y115" s="97"/>
      <c r="Z115" s="97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</row>
    <row r="116" spans="1:38" s="98" customFormat="1" hidden="1">
      <c r="A116" s="375">
        <v>45398</v>
      </c>
      <c r="B116" s="306" t="s">
        <v>1227</v>
      </c>
      <c r="C116" s="101">
        <v>-130425</v>
      </c>
      <c r="D116" s="156" t="s">
        <v>200</v>
      </c>
      <c r="E116" s="156"/>
      <c r="F116" s="156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7"/>
      <c r="S116" s="97"/>
      <c r="T116" s="97"/>
      <c r="U116" s="97"/>
      <c r="V116" s="97"/>
      <c r="W116" s="97">
        <f>C116</f>
        <v>-130425</v>
      </c>
      <c r="X116" s="97"/>
      <c r="Y116" s="97"/>
      <c r="Z116" s="97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</row>
    <row r="117" spans="1:38" s="98" customFormat="1">
      <c r="A117" s="375">
        <v>45399</v>
      </c>
      <c r="B117" s="78" t="s">
        <v>1065</v>
      </c>
      <c r="C117" s="101">
        <v>-500000</v>
      </c>
      <c r="D117" s="156" t="s">
        <v>1226</v>
      </c>
      <c r="E117" s="156"/>
      <c r="F117" s="156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7"/>
      <c r="S117" s="97"/>
      <c r="T117" s="97"/>
      <c r="U117" s="97"/>
      <c r="V117" s="97"/>
      <c r="W117" s="97"/>
      <c r="X117" s="97">
        <f>C117</f>
        <v>-500000</v>
      </c>
      <c r="Y117" s="97"/>
      <c r="Z117" s="97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</row>
    <row r="118" spans="1:38" s="98" customFormat="1" hidden="1">
      <c r="A118" s="375">
        <v>45399</v>
      </c>
      <c r="B118" s="78" t="s">
        <v>800</v>
      </c>
      <c r="C118" s="101">
        <v>-11000</v>
      </c>
      <c r="D118" s="156" t="s">
        <v>478</v>
      </c>
      <c r="E118" s="156"/>
      <c r="F118" s="156"/>
      <c r="G118" s="93"/>
      <c r="H118" s="93"/>
      <c r="I118" s="93"/>
      <c r="J118" s="93"/>
      <c r="K118" s="93">
        <f>C118</f>
        <v>-11000</v>
      </c>
      <c r="L118" s="93"/>
      <c r="M118" s="93"/>
      <c r="N118" s="93"/>
      <c r="O118" s="93"/>
      <c r="P118" s="93"/>
      <c r="Q118" s="93"/>
      <c r="R118" s="97"/>
      <c r="S118" s="97"/>
      <c r="T118" s="97"/>
      <c r="U118" s="97"/>
      <c r="V118" s="97"/>
      <c r="W118" s="97"/>
      <c r="X118" s="97"/>
      <c r="Y118" s="97"/>
      <c r="Z118" s="97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</row>
    <row r="119" spans="1:38" s="98" customFormat="1" hidden="1">
      <c r="A119" s="375">
        <v>45399</v>
      </c>
      <c r="B119" s="78" t="s">
        <v>957</v>
      </c>
      <c r="C119" s="101">
        <v>-149500</v>
      </c>
      <c r="D119" s="156" t="s">
        <v>479</v>
      </c>
      <c r="E119" s="156"/>
      <c r="F119" s="156"/>
      <c r="G119" s="93"/>
      <c r="H119" s="93">
        <f>C119</f>
        <v>-149500</v>
      </c>
      <c r="I119" s="93"/>
      <c r="J119" s="93"/>
      <c r="K119" s="93"/>
      <c r="L119" s="93"/>
      <c r="M119" s="93"/>
      <c r="N119" s="93"/>
      <c r="O119" s="93"/>
      <c r="P119" s="93"/>
      <c r="Q119" s="93"/>
      <c r="R119" s="97"/>
      <c r="S119" s="97"/>
      <c r="T119" s="97"/>
      <c r="U119" s="97"/>
      <c r="V119" s="97"/>
      <c r="W119" s="97"/>
      <c r="X119" s="97"/>
      <c r="Y119" s="97"/>
      <c r="Z119" s="97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</row>
    <row r="120" spans="1:38" s="98" customFormat="1" hidden="1">
      <c r="A120" s="375">
        <v>45399</v>
      </c>
      <c r="B120" s="78" t="s">
        <v>1066</v>
      </c>
      <c r="C120" s="101">
        <v>-432000</v>
      </c>
      <c r="D120" s="156" t="s">
        <v>529</v>
      </c>
      <c r="E120" s="156"/>
      <c r="F120" s="156"/>
      <c r="G120" s="93"/>
      <c r="H120" s="93"/>
      <c r="I120" s="93"/>
      <c r="J120" s="93"/>
      <c r="K120" s="93"/>
      <c r="L120" s="93"/>
      <c r="M120" s="93"/>
      <c r="N120" s="93">
        <f>C120</f>
        <v>-432000</v>
      </c>
      <c r="O120" s="93"/>
      <c r="P120" s="93"/>
      <c r="Q120" s="93"/>
      <c r="R120" s="97"/>
      <c r="S120" s="97"/>
      <c r="T120" s="97"/>
      <c r="U120" s="97"/>
      <c r="V120" s="97"/>
      <c r="W120" s="97"/>
      <c r="X120" s="97"/>
      <c r="Y120" s="97"/>
      <c r="Z120" s="97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</row>
    <row r="121" spans="1:38" s="98" customFormat="1" hidden="1">
      <c r="A121" s="375">
        <v>45399</v>
      </c>
      <c r="B121" s="78" t="s">
        <v>898</v>
      </c>
      <c r="C121" s="101">
        <v>-54000</v>
      </c>
      <c r="D121" s="156" t="s">
        <v>27</v>
      </c>
      <c r="E121" s="156"/>
      <c r="F121" s="156"/>
      <c r="G121" s="93"/>
      <c r="H121" s="93"/>
      <c r="I121" s="93">
        <f>C121</f>
        <v>-54000</v>
      </c>
      <c r="J121" s="93"/>
      <c r="K121" s="93"/>
      <c r="L121" s="93"/>
      <c r="M121" s="93"/>
      <c r="N121" s="93"/>
      <c r="O121" s="93"/>
      <c r="P121" s="93"/>
      <c r="Q121" s="93"/>
      <c r="R121" s="97"/>
      <c r="S121" s="97"/>
      <c r="T121" s="97"/>
      <c r="U121" s="97"/>
      <c r="V121" s="97"/>
      <c r="W121" s="97"/>
      <c r="X121" s="97"/>
      <c r="Y121" s="97"/>
      <c r="Z121" s="97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</row>
    <row r="122" spans="1:38" s="98" customFormat="1" hidden="1">
      <c r="A122" s="375">
        <v>45399</v>
      </c>
      <c r="B122" s="78" t="s">
        <v>1068</v>
      </c>
      <c r="C122" s="101">
        <v>-49596</v>
      </c>
      <c r="D122" s="156" t="s">
        <v>142</v>
      </c>
      <c r="E122" s="156"/>
      <c r="F122" s="156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7"/>
      <c r="S122" s="97"/>
      <c r="T122" s="97"/>
      <c r="U122" s="97"/>
      <c r="V122" s="97"/>
      <c r="W122" s="97"/>
      <c r="X122" s="97"/>
      <c r="Y122" s="97"/>
      <c r="Z122" s="97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>
        <f>C122</f>
        <v>-49596</v>
      </c>
      <c r="AL122" s="93"/>
    </row>
    <row r="123" spans="1:38" s="98" customFormat="1" hidden="1">
      <c r="A123" s="375">
        <v>45399</v>
      </c>
      <c r="B123" s="78" t="s">
        <v>1070</v>
      </c>
      <c r="C123" s="101">
        <v>-1263000</v>
      </c>
      <c r="D123" s="156" t="s">
        <v>480</v>
      </c>
      <c r="E123" s="156"/>
      <c r="F123" s="156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7"/>
      <c r="S123" s="97"/>
      <c r="T123" s="97"/>
      <c r="U123" s="97"/>
      <c r="V123" s="97"/>
      <c r="W123" s="97"/>
      <c r="X123" s="97"/>
      <c r="Y123" s="97"/>
      <c r="Z123" s="97"/>
      <c r="AA123" s="93"/>
      <c r="AB123" s="93"/>
      <c r="AC123" s="93"/>
      <c r="AD123" s="93"/>
      <c r="AE123" s="93"/>
      <c r="AF123" s="93"/>
      <c r="AG123" s="93">
        <f>C123</f>
        <v>-1263000</v>
      </c>
      <c r="AH123" s="93"/>
      <c r="AI123" s="93"/>
      <c r="AJ123" s="93"/>
      <c r="AK123" s="93"/>
      <c r="AL123" s="93"/>
    </row>
    <row r="124" spans="1:38" s="98" customFormat="1" hidden="1">
      <c r="A124" s="375">
        <v>45399</v>
      </c>
      <c r="B124" s="78" t="s">
        <v>1071</v>
      </c>
      <c r="C124" s="101">
        <v>-6198619</v>
      </c>
      <c r="D124" s="156" t="s">
        <v>481</v>
      </c>
      <c r="E124" s="156"/>
      <c r="F124" s="156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7"/>
      <c r="S124" s="97"/>
      <c r="T124" s="97"/>
      <c r="U124" s="97"/>
      <c r="V124" s="97"/>
      <c r="W124" s="97"/>
      <c r="X124" s="97"/>
      <c r="Y124" s="97"/>
      <c r="Z124" s="97"/>
      <c r="AA124" s="93"/>
      <c r="AB124" s="93"/>
      <c r="AC124" s="93"/>
      <c r="AD124" s="93"/>
      <c r="AE124" s="93">
        <f>C124</f>
        <v>-6198619</v>
      </c>
      <c r="AF124" s="93"/>
      <c r="AG124" s="93"/>
      <c r="AH124" s="93"/>
      <c r="AI124" s="93"/>
      <c r="AJ124" s="93"/>
      <c r="AK124" s="93"/>
      <c r="AL124" s="93"/>
    </row>
    <row r="125" spans="1:38" s="98" customFormat="1" hidden="1">
      <c r="A125" s="375">
        <v>45399</v>
      </c>
      <c r="B125" s="78" t="s">
        <v>1072</v>
      </c>
      <c r="C125" s="101">
        <v>-1121850</v>
      </c>
      <c r="D125" s="156" t="s">
        <v>527</v>
      </c>
      <c r="E125" s="156"/>
      <c r="F125" s="156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7"/>
      <c r="S125" s="97"/>
      <c r="T125" s="97"/>
      <c r="U125" s="97"/>
      <c r="V125" s="97"/>
      <c r="W125" s="97"/>
      <c r="X125" s="97"/>
      <c r="Y125" s="97"/>
      <c r="Z125" s="97">
        <f>C125</f>
        <v>-1121850</v>
      </c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</row>
    <row r="126" spans="1:38" s="98" customFormat="1" hidden="1">
      <c r="A126" s="375">
        <v>45399</v>
      </c>
      <c r="B126" s="78" t="s">
        <v>1073</v>
      </c>
      <c r="C126" s="101">
        <v>-2282588</v>
      </c>
      <c r="D126" s="156" t="s">
        <v>528</v>
      </c>
      <c r="E126" s="156"/>
      <c r="F126" s="156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7"/>
      <c r="S126" s="97"/>
      <c r="T126" s="97"/>
      <c r="U126" s="97"/>
      <c r="V126" s="97"/>
      <c r="W126" s="97"/>
      <c r="X126" s="97"/>
      <c r="Y126" s="97"/>
      <c r="Z126" s="97"/>
      <c r="AA126" s="93">
        <f>C126</f>
        <v>-2282588</v>
      </c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</row>
    <row r="127" spans="1:38" s="98" customFormat="1" hidden="1">
      <c r="A127" s="375">
        <v>45399</v>
      </c>
      <c r="B127" s="78" t="s">
        <v>1074</v>
      </c>
      <c r="C127" s="101">
        <v>-1014267</v>
      </c>
      <c r="D127" s="156" t="s">
        <v>525</v>
      </c>
      <c r="E127" s="156"/>
      <c r="F127" s="156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7">
        <f>C127</f>
        <v>-1014267</v>
      </c>
      <c r="S127" s="97"/>
      <c r="T127" s="97"/>
      <c r="U127" s="97"/>
      <c r="V127" s="97"/>
      <c r="W127" s="97"/>
      <c r="X127" s="97"/>
      <c r="Y127" s="97"/>
      <c r="Z127" s="97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</row>
    <row r="128" spans="1:38" s="98" customFormat="1" hidden="1">
      <c r="A128" s="375">
        <v>45399</v>
      </c>
      <c r="B128" s="78" t="s">
        <v>1075</v>
      </c>
      <c r="C128" s="101">
        <v>-1019000</v>
      </c>
      <c r="D128" s="156" t="s">
        <v>1228</v>
      </c>
      <c r="E128" s="156"/>
      <c r="F128" s="156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>
        <f>C128</f>
        <v>-1019000</v>
      </c>
      <c r="R128" s="97"/>
      <c r="S128" s="97"/>
      <c r="T128" s="97"/>
      <c r="U128" s="97"/>
      <c r="V128" s="97"/>
      <c r="W128" s="97"/>
      <c r="X128" s="97"/>
      <c r="Y128" s="97"/>
      <c r="Z128" s="97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</row>
    <row r="129" spans="1:38" s="98" customFormat="1" hidden="1">
      <c r="A129" s="375">
        <v>45399</v>
      </c>
      <c r="B129" s="306" t="s">
        <v>1229</v>
      </c>
      <c r="C129" s="101">
        <v>-662356</v>
      </c>
      <c r="D129" s="156" t="s">
        <v>1230</v>
      </c>
      <c r="E129" s="156"/>
      <c r="F129" s="156"/>
      <c r="G129" s="93"/>
      <c r="H129" s="93"/>
      <c r="I129" s="93"/>
      <c r="J129" s="93"/>
      <c r="K129" s="93"/>
      <c r="L129" s="93"/>
      <c r="M129" s="93"/>
      <c r="N129" s="93"/>
      <c r="O129" s="93"/>
      <c r="P129" s="93">
        <f>C129</f>
        <v>-662356</v>
      </c>
      <c r="Q129" s="93"/>
      <c r="R129" s="97"/>
      <c r="S129" s="97"/>
      <c r="T129" s="97"/>
      <c r="U129" s="97"/>
      <c r="V129" s="97"/>
      <c r="W129" s="97"/>
      <c r="X129" s="97"/>
      <c r="Y129" s="97"/>
      <c r="Z129" s="97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</row>
    <row r="130" spans="1:38" s="98" customFormat="1" hidden="1">
      <c r="A130" s="375">
        <v>45399</v>
      </c>
      <c r="B130" s="78" t="s">
        <v>1077</v>
      </c>
      <c r="C130" s="101">
        <v>-63108</v>
      </c>
      <c r="D130" s="156" t="s">
        <v>1231</v>
      </c>
      <c r="E130" s="156"/>
      <c r="F130" s="156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7"/>
      <c r="S130" s="97"/>
      <c r="T130" s="97"/>
      <c r="U130" s="97"/>
      <c r="V130" s="97">
        <f>C130</f>
        <v>-63108</v>
      </c>
      <c r="W130" s="97"/>
      <c r="X130" s="97"/>
      <c r="Y130" s="97"/>
      <c r="Z130" s="97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</row>
    <row r="131" spans="1:38" s="98" customFormat="1" hidden="1">
      <c r="A131" s="375">
        <v>45399</v>
      </c>
      <c r="B131" s="78" t="s">
        <v>1078</v>
      </c>
      <c r="C131" s="101">
        <v>-568600</v>
      </c>
      <c r="D131" s="156" t="s">
        <v>128</v>
      </c>
      <c r="E131" s="156"/>
      <c r="F131" s="156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7"/>
      <c r="S131" s="97"/>
      <c r="T131" s="97">
        <f>C131</f>
        <v>-568600</v>
      </c>
      <c r="U131" s="97"/>
      <c r="V131" s="97"/>
      <c r="W131" s="97"/>
      <c r="X131" s="97"/>
      <c r="Y131" s="97"/>
      <c r="Z131" s="97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</row>
    <row r="132" spans="1:38" s="98" customFormat="1" hidden="1">
      <c r="A132" s="375">
        <v>45399</v>
      </c>
      <c r="B132" s="78" t="s">
        <v>1079</v>
      </c>
      <c r="C132" s="101">
        <v>-22564236</v>
      </c>
      <c r="D132" s="156" t="s">
        <v>127</v>
      </c>
      <c r="E132" s="156"/>
      <c r="F132" s="156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7"/>
      <c r="S132" s="97">
        <f>C132</f>
        <v>-22564236</v>
      </c>
      <c r="T132" s="97"/>
      <c r="U132" s="97"/>
      <c r="V132" s="97"/>
      <c r="W132" s="97"/>
      <c r="X132" s="97"/>
      <c r="Y132" s="97"/>
      <c r="Z132" s="97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</row>
    <row r="133" spans="1:38" s="98" customFormat="1" hidden="1">
      <c r="A133" s="375">
        <v>45399</v>
      </c>
      <c r="B133" s="78" t="s">
        <v>1081</v>
      </c>
      <c r="C133" s="101">
        <v>-100000</v>
      </c>
      <c r="D133" s="156" t="s">
        <v>131</v>
      </c>
      <c r="E133" s="156"/>
      <c r="F133" s="156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7"/>
      <c r="S133" s="97"/>
      <c r="T133" s="97"/>
      <c r="U133" s="97"/>
      <c r="V133" s="97"/>
      <c r="W133" s="97"/>
      <c r="X133" s="97"/>
      <c r="Y133" s="97"/>
      <c r="Z133" s="97"/>
      <c r="AA133" s="93"/>
      <c r="AB133" s="93"/>
      <c r="AC133" s="93"/>
      <c r="AD133" s="93"/>
      <c r="AE133" s="93"/>
      <c r="AF133" s="93"/>
      <c r="AG133" s="93"/>
      <c r="AH133" s="93"/>
      <c r="AI133" s="93">
        <f>C133</f>
        <v>-100000</v>
      </c>
      <c r="AJ133" s="93"/>
      <c r="AK133" s="93"/>
      <c r="AL133" s="93"/>
    </row>
    <row r="134" spans="1:38" s="98" customFormat="1" hidden="1">
      <c r="A134" s="375">
        <v>45399</v>
      </c>
      <c r="B134" s="78" t="s">
        <v>1082</v>
      </c>
      <c r="C134" s="101">
        <v>-1030000</v>
      </c>
      <c r="D134" s="156" t="s">
        <v>249</v>
      </c>
      <c r="E134" s="156"/>
      <c r="F134" s="156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7"/>
      <c r="S134" s="97"/>
      <c r="T134" s="97"/>
      <c r="U134" s="97"/>
      <c r="V134" s="97"/>
      <c r="W134" s="97"/>
      <c r="X134" s="97"/>
      <c r="Y134" s="97"/>
      <c r="Z134" s="97"/>
      <c r="AA134" s="93"/>
      <c r="AB134" s="93"/>
      <c r="AC134" s="93"/>
      <c r="AD134" s="93"/>
      <c r="AE134" s="93"/>
      <c r="AF134" s="93">
        <f>C134</f>
        <v>-1030000</v>
      </c>
      <c r="AG134" s="93"/>
      <c r="AH134" s="93"/>
      <c r="AI134" s="93"/>
      <c r="AJ134" s="93"/>
      <c r="AK134" s="93"/>
      <c r="AL134" s="93"/>
    </row>
    <row r="135" spans="1:38" s="98" customFormat="1" hidden="1">
      <c r="A135" s="375">
        <v>45399</v>
      </c>
      <c r="B135" s="78" t="s">
        <v>1085</v>
      </c>
      <c r="C135" s="101">
        <v>-920000</v>
      </c>
      <c r="D135" s="156" t="s">
        <v>479</v>
      </c>
      <c r="E135" s="156"/>
      <c r="F135" s="156"/>
      <c r="G135" s="93"/>
      <c r="H135" s="93">
        <f>C135</f>
        <v>-920000</v>
      </c>
      <c r="I135" s="93"/>
      <c r="J135" s="93"/>
      <c r="K135" s="93"/>
      <c r="L135" s="93"/>
      <c r="M135" s="93"/>
      <c r="N135" s="93"/>
      <c r="O135" s="93"/>
      <c r="P135" s="93"/>
      <c r="Q135" s="93"/>
      <c r="R135" s="97"/>
      <c r="S135" s="97"/>
      <c r="T135" s="97"/>
      <c r="U135" s="97"/>
      <c r="V135" s="97"/>
      <c r="W135" s="97"/>
      <c r="X135" s="97"/>
      <c r="Y135" s="97"/>
      <c r="Z135" s="97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</row>
    <row r="136" spans="1:38" s="98" customFormat="1" hidden="1">
      <c r="A136" s="375">
        <v>45399</v>
      </c>
      <c r="B136" s="78" t="s">
        <v>1086</v>
      </c>
      <c r="C136" s="101">
        <v>-2905000</v>
      </c>
      <c r="D136" s="156" t="s">
        <v>249</v>
      </c>
      <c r="E136" s="156"/>
      <c r="F136" s="156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7"/>
      <c r="S136" s="97"/>
      <c r="T136" s="97"/>
      <c r="U136" s="97"/>
      <c r="V136" s="97"/>
      <c r="W136" s="97"/>
      <c r="X136" s="97"/>
      <c r="Y136" s="97"/>
      <c r="Z136" s="97"/>
      <c r="AA136" s="93"/>
      <c r="AB136" s="93"/>
      <c r="AC136" s="93"/>
      <c r="AD136" s="93"/>
      <c r="AE136" s="93"/>
      <c r="AF136" s="93">
        <f>C136</f>
        <v>-2905000</v>
      </c>
      <c r="AG136" s="93"/>
      <c r="AH136" s="93"/>
      <c r="AI136" s="93"/>
      <c r="AJ136" s="93"/>
      <c r="AK136" s="93"/>
      <c r="AL136" s="93"/>
    </row>
    <row r="137" spans="1:38" s="98" customFormat="1" hidden="1">
      <c r="A137" s="375">
        <v>45400</v>
      </c>
      <c r="B137" s="78" t="s">
        <v>800</v>
      </c>
      <c r="C137" s="101">
        <v>-11000</v>
      </c>
      <c r="D137" s="156" t="s">
        <v>478</v>
      </c>
      <c r="E137" s="156"/>
      <c r="F137" s="156"/>
      <c r="G137" s="93"/>
      <c r="H137" s="93"/>
      <c r="I137" s="93"/>
      <c r="J137" s="93"/>
      <c r="K137" s="93">
        <f>C137</f>
        <v>-11000</v>
      </c>
      <c r="L137" s="93"/>
      <c r="M137" s="93"/>
      <c r="N137" s="93"/>
      <c r="O137" s="93"/>
      <c r="P137" s="93"/>
      <c r="Q137" s="93"/>
      <c r="R137" s="97"/>
      <c r="S137" s="97"/>
      <c r="T137" s="97"/>
      <c r="U137" s="97"/>
      <c r="V137" s="97"/>
      <c r="W137" s="97"/>
      <c r="X137" s="97"/>
      <c r="Y137" s="97"/>
      <c r="Z137" s="97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</row>
    <row r="138" spans="1:38" s="98" customFormat="1" hidden="1">
      <c r="A138" s="375">
        <v>45400</v>
      </c>
      <c r="B138" s="78" t="s">
        <v>1093</v>
      </c>
      <c r="C138" s="101">
        <v>-23000</v>
      </c>
      <c r="D138" s="156" t="s">
        <v>32</v>
      </c>
      <c r="E138" s="156"/>
      <c r="F138" s="156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7"/>
      <c r="S138" s="97"/>
      <c r="T138" s="97"/>
      <c r="U138" s="97"/>
      <c r="V138" s="97"/>
      <c r="W138" s="97"/>
      <c r="X138" s="97"/>
      <c r="Y138" s="97"/>
      <c r="Z138" s="97"/>
      <c r="AA138" s="93"/>
      <c r="AB138" s="93">
        <f>C138</f>
        <v>-23000</v>
      </c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</row>
    <row r="139" spans="1:38" s="98" customFormat="1" hidden="1">
      <c r="A139" s="375">
        <v>45400</v>
      </c>
      <c r="B139" s="78" t="s">
        <v>958</v>
      </c>
      <c r="C139" s="101">
        <v>-10000</v>
      </c>
      <c r="D139" s="156" t="s">
        <v>479</v>
      </c>
      <c r="E139" s="156"/>
      <c r="F139" s="156"/>
      <c r="G139" s="93"/>
      <c r="H139" s="93">
        <f>C139</f>
        <v>-10000</v>
      </c>
      <c r="I139" s="93"/>
      <c r="J139" s="93"/>
      <c r="K139" s="93"/>
      <c r="L139" s="93"/>
      <c r="M139" s="93"/>
      <c r="N139" s="93"/>
      <c r="O139" s="93"/>
      <c r="P139" s="93"/>
      <c r="Q139" s="93"/>
      <c r="R139" s="97"/>
      <c r="S139" s="97"/>
      <c r="T139" s="97"/>
      <c r="U139" s="97"/>
      <c r="V139" s="97"/>
      <c r="W139" s="97"/>
      <c r="X139" s="97"/>
      <c r="Y139" s="97"/>
      <c r="Z139" s="97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</row>
    <row r="140" spans="1:38" s="98" customFormat="1" hidden="1">
      <c r="A140" s="375">
        <v>45400</v>
      </c>
      <c r="B140" s="78" t="s">
        <v>820</v>
      </c>
      <c r="C140" s="101">
        <v>-2147500</v>
      </c>
      <c r="D140" s="156" t="s">
        <v>480</v>
      </c>
      <c r="E140" s="156"/>
      <c r="F140" s="156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7"/>
      <c r="S140" s="97"/>
      <c r="T140" s="97"/>
      <c r="U140" s="97"/>
      <c r="V140" s="97"/>
      <c r="W140" s="97"/>
      <c r="X140" s="97"/>
      <c r="Y140" s="97"/>
      <c r="Z140" s="97"/>
      <c r="AA140" s="93"/>
      <c r="AB140" s="93"/>
      <c r="AC140" s="93"/>
      <c r="AD140" s="93"/>
      <c r="AE140" s="93"/>
      <c r="AF140" s="93"/>
      <c r="AG140" s="93">
        <f>C140</f>
        <v>-2147500</v>
      </c>
      <c r="AH140" s="93"/>
      <c r="AI140" s="93"/>
      <c r="AJ140" s="93"/>
      <c r="AK140" s="93"/>
      <c r="AL140" s="93"/>
    </row>
    <row r="141" spans="1:38" s="98" customFormat="1" hidden="1">
      <c r="A141" s="375">
        <v>45400</v>
      </c>
      <c r="B141" s="78" t="s">
        <v>838</v>
      </c>
      <c r="C141" s="101">
        <v>-47500</v>
      </c>
      <c r="D141" s="156" t="s">
        <v>27</v>
      </c>
      <c r="E141" s="156"/>
      <c r="F141" s="156"/>
      <c r="G141" s="93"/>
      <c r="H141" s="93"/>
      <c r="I141" s="93">
        <f>C141</f>
        <v>-47500</v>
      </c>
      <c r="J141" s="93"/>
      <c r="K141" s="93"/>
      <c r="L141" s="93"/>
      <c r="M141" s="93"/>
      <c r="N141" s="93"/>
      <c r="O141" s="93"/>
      <c r="P141" s="93"/>
      <c r="Q141" s="93"/>
      <c r="R141" s="97"/>
      <c r="S141" s="97"/>
      <c r="T141" s="97"/>
      <c r="U141" s="97"/>
      <c r="V141" s="97"/>
      <c r="W141" s="97"/>
      <c r="X141" s="97"/>
      <c r="Y141" s="97"/>
      <c r="Z141" s="97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</row>
    <row r="142" spans="1:38" s="98" customFormat="1" hidden="1">
      <c r="A142" s="375">
        <v>45400</v>
      </c>
      <c r="B142" s="78" t="s">
        <v>957</v>
      </c>
      <c r="C142" s="101">
        <v>-208500</v>
      </c>
      <c r="D142" s="156" t="s">
        <v>479</v>
      </c>
      <c r="E142" s="156"/>
      <c r="F142" s="156"/>
      <c r="G142" s="93"/>
      <c r="H142" s="93">
        <f>C142</f>
        <v>-208500</v>
      </c>
      <c r="I142" s="93"/>
      <c r="J142" s="93"/>
      <c r="K142" s="93"/>
      <c r="L142" s="93"/>
      <c r="M142" s="93"/>
      <c r="N142" s="93"/>
      <c r="O142" s="93"/>
      <c r="P142" s="93"/>
      <c r="Q142" s="93"/>
      <c r="R142" s="97"/>
      <c r="S142" s="97"/>
      <c r="T142" s="97"/>
      <c r="U142" s="97"/>
      <c r="V142" s="97"/>
      <c r="W142" s="97"/>
      <c r="X142" s="97"/>
      <c r="Y142" s="97"/>
      <c r="Z142" s="97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</row>
    <row r="143" spans="1:38" s="98" customFormat="1" hidden="1">
      <c r="A143" s="375">
        <v>45400</v>
      </c>
      <c r="B143" s="78" t="s">
        <v>1095</v>
      </c>
      <c r="C143" s="101">
        <v>-10000</v>
      </c>
      <c r="D143" s="156" t="s">
        <v>142</v>
      </c>
      <c r="E143" s="156"/>
      <c r="F143" s="156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7"/>
      <c r="S143" s="97"/>
      <c r="T143" s="97"/>
      <c r="U143" s="97"/>
      <c r="V143" s="97"/>
      <c r="W143" s="97"/>
      <c r="X143" s="97"/>
      <c r="Y143" s="97"/>
      <c r="Z143" s="97"/>
      <c r="AA143" s="93"/>
      <c r="AB143" s="93"/>
      <c r="AC143" s="93"/>
      <c r="AD143" s="93"/>
      <c r="AE143" s="93"/>
      <c r="AF143" s="93"/>
      <c r="AG143" s="93"/>
      <c r="AH143" s="93"/>
      <c r="AI143" s="93"/>
      <c r="AK143" s="93">
        <f>C143</f>
        <v>-10000</v>
      </c>
      <c r="AL143" s="93"/>
    </row>
    <row r="144" spans="1:38" s="98" customFormat="1" hidden="1">
      <c r="A144" s="375">
        <v>45400</v>
      </c>
      <c r="B144" s="78" t="s">
        <v>1097</v>
      </c>
      <c r="C144" s="101">
        <v>-70000</v>
      </c>
      <c r="D144" s="156" t="s">
        <v>32</v>
      </c>
      <c r="E144" s="156"/>
      <c r="F144" s="156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7"/>
      <c r="S144" s="97"/>
      <c r="T144" s="97"/>
      <c r="U144" s="97"/>
      <c r="V144" s="97"/>
      <c r="W144" s="97"/>
      <c r="X144" s="97"/>
      <c r="Y144" s="97"/>
      <c r="Z144" s="97"/>
      <c r="AA144" s="93"/>
      <c r="AB144" s="93">
        <f>C144</f>
        <v>-70000</v>
      </c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</row>
    <row r="145" spans="1:38" s="98" customFormat="1">
      <c r="A145" s="375">
        <v>45400</v>
      </c>
      <c r="B145" s="78" t="s">
        <v>1098</v>
      </c>
      <c r="C145" s="101">
        <v>-500000</v>
      </c>
      <c r="D145" s="156" t="s">
        <v>1226</v>
      </c>
      <c r="E145" s="156"/>
      <c r="F145" s="156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7"/>
      <c r="S145" s="97"/>
      <c r="T145" s="97"/>
      <c r="U145" s="97"/>
      <c r="V145" s="97"/>
      <c r="W145" s="97"/>
      <c r="X145" s="97">
        <f>C145</f>
        <v>-500000</v>
      </c>
      <c r="Y145" s="97"/>
      <c r="Z145" s="97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</row>
    <row r="146" spans="1:38" s="98" customFormat="1" hidden="1">
      <c r="A146" s="375">
        <v>45400</v>
      </c>
      <c r="B146" s="78" t="s">
        <v>1100</v>
      </c>
      <c r="C146" s="101">
        <v>-20000</v>
      </c>
      <c r="D146" s="156" t="s">
        <v>478</v>
      </c>
      <c r="E146" s="156"/>
      <c r="F146" s="156"/>
      <c r="G146" s="93"/>
      <c r="H146" s="93"/>
      <c r="I146" s="93"/>
      <c r="J146" s="93"/>
      <c r="K146" s="93">
        <f>C146</f>
        <v>-20000</v>
      </c>
      <c r="L146" s="93"/>
      <c r="M146" s="93"/>
      <c r="N146" s="93"/>
      <c r="O146" s="93"/>
      <c r="P146" s="93"/>
      <c r="Q146" s="93"/>
      <c r="R146" s="97"/>
      <c r="S146" s="97"/>
      <c r="T146" s="97"/>
      <c r="U146" s="97"/>
      <c r="V146" s="97"/>
      <c r="W146" s="97"/>
      <c r="X146" s="97"/>
      <c r="Y146" s="97"/>
      <c r="Z146" s="97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</row>
    <row r="147" spans="1:38" s="98" customFormat="1" hidden="1">
      <c r="A147" s="375">
        <v>45400</v>
      </c>
      <c r="B147" s="78" t="s">
        <v>1101</v>
      </c>
      <c r="C147" s="101">
        <v>-64000</v>
      </c>
      <c r="D147" s="156" t="s">
        <v>478</v>
      </c>
      <c r="E147" s="156"/>
      <c r="F147" s="156"/>
      <c r="G147" s="93"/>
      <c r="H147" s="93"/>
      <c r="I147" s="93"/>
      <c r="J147" s="93"/>
      <c r="K147" s="93">
        <f>C147</f>
        <v>-64000</v>
      </c>
      <c r="L147" s="93"/>
      <c r="M147" s="93"/>
      <c r="N147" s="93"/>
      <c r="O147" s="93"/>
      <c r="P147" s="93"/>
      <c r="Q147" s="93"/>
      <c r="R147" s="97"/>
      <c r="S147" s="97"/>
      <c r="T147" s="97"/>
      <c r="U147" s="97"/>
      <c r="V147" s="97"/>
      <c r="W147" s="97"/>
      <c r="X147" s="97"/>
      <c r="Y147" s="97"/>
      <c r="Z147" s="97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</row>
    <row r="148" spans="1:38" s="98" customFormat="1" hidden="1">
      <c r="A148" s="375">
        <v>45401</v>
      </c>
      <c r="B148" s="78" t="s">
        <v>800</v>
      </c>
      <c r="C148" s="101">
        <v>-11000</v>
      </c>
      <c r="D148" s="156" t="s">
        <v>478</v>
      </c>
      <c r="E148" s="156"/>
      <c r="F148" s="156"/>
      <c r="G148" s="93"/>
      <c r="H148" s="93"/>
      <c r="I148" s="93"/>
      <c r="J148" s="93"/>
      <c r="K148" s="93">
        <f>C148</f>
        <v>-11000</v>
      </c>
      <c r="L148" s="93"/>
      <c r="M148" s="93"/>
      <c r="N148" s="93"/>
      <c r="O148" s="93"/>
      <c r="P148" s="93"/>
      <c r="Q148" s="93"/>
      <c r="R148" s="97"/>
      <c r="S148" s="97"/>
      <c r="T148" s="97"/>
      <c r="U148" s="97"/>
      <c r="V148" s="97"/>
      <c r="W148" s="97"/>
      <c r="X148" s="97"/>
      <c r="Y148" s="97"/>
      <c r="Z148" s="97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</row>
    <row r="149" spans="1:38" s="98" customFormat="1" hidden="1">
      <c r="A149" s="375">
        <v>45401</v>
      </c>
      <c r="B149" s="78" t="s">
        <v>957</v>
      </c>
      <c r="C149" s="101">
        <v>-158000</v>
      </c>
      <c r="D149" s="156" t="s">
        <v>479</v>
      </c>
      <c r="E149" s="156"/>
      <c r="F149" s="156"/>
      <c r="G149" s="93"/>
      <c r="H149" s="93">
        <f>C149</f>
        <v>-158000</v>
      </c>
      <c r="I149" s="93"/>
      <c r="J149" s="93"/>
      <c r="K149" s="93"/>
      <c r="L149" s="93"/>
      <c r="M149" s="93"/>
      <c r="N149" s="93"/>
      <c r="O149" s="93"/>
      <c r="P149" s="93"/>
      <c r="Q149" s="93"/>
      <c r="R149" s="97"/>
      <c r="S149" s="97"/>
      <c r="T149" s="97"/>
      <c r="U149" s="97"/>
      <c r="V149" s="97"/>
      <c r="W149" s="97"/>
      <c r="X149" s="97"/>
      <c r="Y149" s="97"/>
      <c r="Z149" s="97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</row>
    <row r="150" spans="1:38" s="98" customFormat="1" hidden="1">
      <c r="A150" s="375">
        <v>45401</v>
      </c>
      <c r="B150" s="78" t="s">
        <v>1105</v>
      </c>
      <c r="C150" s="101">
        <v>-992000</v>
      </c>
      <c r="D150" s="156" t="s">
        <v>479</v>
      </c>
      <c r="E150" s="156"/>
      <c r="F150" s="156"/>
      <c r="G150" s="93"/>
      <c r="H150" s="93">
        <f>C150</f>
        <v>-992000</v>
      </c>
      <c r="I150" s="93"/>
      <c r="J150" s="93"/>
      <c r="K150" s="93"/>
      <c r="L150" s="93"/>
      <c r="M150" s="93"/>
      <c r="N150" s="93"/>
      <c r="O150" s="93"/>
      <c r="P150" s="93"/>
      <c r="Q150" s="93"/>
      <c r="R150" s="97"/>
      <c r="S150" s="97"/>
      <c r="T150" s="97"/>
      <c r="U150" s="97"/>
      <c r="V150" s="97"/>
      <c r="W150" s="97"/>
      <c r="X150" s="97"/>
      <c r="Y150" s="97"/>
      <c r="Z150" s="97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</row>
    <row r="151" spans="1:38" s="98" customFormat="1" hidden="1">
      <c r="A151" s="375">
        <v>45401</v>
      </c>
      <c r="B151" s="78" t="s">
        <v>852</v>
      </c>
      <c r="C151" s="101">
        <v>-1343000</v>
      </c>
      <c r="D151" s="156" t="s">
        <v>479</v>
      </c>
      <c r="E151" s="156"/>
      <c r="F151" s="156"/>
      <c r="G151" s="93"/>
      <c r="H151" s="93">
        <f>C151</f>
        <v>-1343000</v>
      </c>
      <c r="I151" s="93"/>
      <c r="J151" s="93"/>
      <c r="K151" s="93"/>
      <c r="L151" s="93"/>
      <c r="M151" s="93"/>
      <c r="N151" s="93"/>
      <c r="O151" s="93"/>
      <c r="P151" s="93"/>
      <c r="Q151" s="93"/>
      <c r="R151" s="97"/>
      <c r="S151" s="97"/>
      <c r="T151" s="97"/>
      <c r="U151" s="97"/>
      <c r="V151" s="97"/>
      <c r="W151" s="97"/>
      <c r="X151" s="97"/>
      <c r="Y151" s="97"/>
      <c r="Z151" s="97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</row>
    <row r="152" spans="1:38" s="98" customFormat="1" hidden="1">
      <c r="A152" s="375">
        <v>45401</v>
      </c>
      <c r="B152" s="78" t="s">
        <v>1106</v>
      </c>
      <c r="C152" s="101">
        <v>-294000</v>
      </c>
      <c r="D152" s="156" t="s">
        <v>480</v>
      </c>
      <c r="E152" s="156"/>
      <c r="F152" s="156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7"/>
      <c r="S152" s="97"/>
      <c r="T152" s="97"/>
      <c r="U152" s="97"/>
      <c r="V152" s="97"/>
      <c r="W152" s="97"/>
      <c r="X152" s="97"/>
      <c r="Y152" s="97"/>
      <c r="Z152" s="97"/>
      <c r="AA152" s="93"/>
      <c r="AB152" s="93"/>
      <c r="AC152" s="93"/>
      <c r="AD152" s="93"/>
      <c r="AE152" s="93"/>
      <c r="AF152" s="93"/>
      <c r="AG152" s="93">
        <f>C152</f>
        <v>-294000</v>
      </c>
      <c r="AH152" s="93"/>
      <c r="AI152" s="93"/>
      <c r="AJ152" s="93"/>
      <c r="AK152" s="93"/>
      <c r="AL152" s="93"/>
    </row>
    <row r="153" spans="1:38" s="98" customFormat="1" hidden="1">
      <c r="A153" s="375">
        <v>45401</v>
      </c>
      <c r="B153" s="78" t="s">
        <v>1107</v>
      </c>
      <c r="C153" s="101">
        <v>-181500</v>
      </c>
      <c r="D153" s="156" t="s">
        <v>1225</v>
      </c>
      <c r="E153" s="156"/>
      <c r="F153" s="156"/>
      <c r="G153" s="93"/>
      <c r="H153" s="93"/>
      <c r="I153" s="93"/>
      <c r="J153" s="93">
        <f>C153</f>
        <v>-181500</v>
      </c>
      <c r="K153" s="93"/>
      <c r="L153" s="93"/>
      <c r="M153" s="93"/>
      <c r="N153" s="93"/>
      <c r="O153" s="93"/>
      <c r="P153" s="93"/>
      <c r="Q153" s="93"/>
      <c r="R153" s="97"/>
      <c r="S153" s="97"/>
      <c r="T153" s="97"/>
      <c r="U153" s="97"/>
      <c r="V153" s="97"/>
      <c r="W153" s="97"/>
      <c r="X153" s="97"/>
      <c r="Y153" s="97"/>
      <c r="Z153" s="97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</row>
    <row r="154" spans="1:38" s="98" customFormat="1" hidden="1">
      <c r="A154" s="375">
        <v>45401</v>
      </c>
      <c r="B154" s="78" t="s">
        <v>1108</v>
      </c>
      <c r="C154" s="101">
        <v>-142500</v>
      </c>
      <c r="D154" s="156" t="s">
        <v>522</v>
      </c>
      <c r="E154" s="156"/>
      <c r="F154" s="156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7"/>
      <c r="S154" s="97"/>
      <c r="T154" s="97"/>
      <c r="U154" s="97"/>
      <c r="V154" s="97"/>
      <c r="W154" s="97"/>
      <c r="X154" s="97"/>
      <c r="Y154" s="97"/>
      <c r="Z154" s="97"/>
      <c r="AA154" s="93"/>
      <c r="AB154" s="93"/>
      <c r="AC154" s="93"/>
      <c r="AD154" s="93">
        <f>C154</f>
        <v>-142500</v>
      </c>
      <c r="AE154" s="93"/>
      <c r="AF154" s="93"/>
      <c r="AG154" s="93"/>
      <c r="AH154" s="93"/>
      <c r="AI154" s="93"/>
      <c r="AJ154" s="93"/>
      <c r="AK154" s="93"/>
      <c r="AL154" s="93"/>
    </row>
    <row r="155" spans="1:38" s="98" customFormat="1" hidden="1">
      <c r="A155" s="375">
        <v>45401</v>
      </c>
      <c r="B155" s="78" t="s">
        <v>1110</v>
      </c>
      <c r="C155" s="101">
        <v>-55800</v>
      </c>
      <c r="D155" s="156" t="s">
        <v>479</v>
      </c>
      <c r="E155" s="156"/>
      <c r="F155" s="156"/>
      <c r="G155" s="93"/>
      <c r="H155" s="93">
        <f>C155</f>
        <v>-55800</v>
      </c>
      <c r="I155" s="93"/>
      <c r="J155" s="93"/>
      <c r="K155" s="93"/>
      <c r="L155" s="93"/>
      <c r="M155" s="93"/>
      <c r="N155" s="93"/>
      <c r="O155" s="93"/>
      <c r="P155" s="93"/>
      <c r="Q155" s="93"/>
      <c r="R155" s="97"/>
      <c r="S155" s="97"/>
      <c r="T155" s="97"/>
      <c r="U155" s="97"/>
      <c r="V155" s="97"/>
      <c r="W155" s="97"/>
      <c r="X155" s="97"/>
      <c r="Y155" s="97"/>
      <c r="Z155" s="97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</row>
    <row r="156" spans="1:38" s="98" customFormat="1" hidden="1">
      <c r="A156" s="375">
        <v>45401</v>
      </c>
      <c r="B156" s="78" t="s">
        <v>1116</v>
      </c>
      <c r="C156" s="101">
        <v>-1056000</v>
      </c>
      <c r="D156" s="156" t="s">
        <v>479</v>
      </c>
      <c r="E156" s="156"/>
      <c r="F156" s="156"/>
      <c r="G156" s="93"/>
      <c r="H156" s="93">
        <f>C156</f>
        <v>-1056000</v>
      </c>
      <c r="I156" s="93"/>
      <c r="J156" s="93"/>
      <c r="K156" s="93"/>
      <c r="L156" s="93"/>
      <c r="M156" s="93"/>
      <c r="N156" s="93"/>
      <c r="O156" s="93"/>
      <c r="P156" s="93"/>
      <c r="Q156" s="93"/>
      <c r="R156" s="97"/>
      <c r="S156" s="97"/>
      <c r="T156" s="97"/>
      <c r="U156" s="97"/>
      <c r="V156" s="97"/>
      <c r="W156" s="97"/>
      <c r="X156" s="97"/>
      <c r="Y156" s="97"/>
      <c r="Z156" s="97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</row>
    <row r="157" spans="1:38" s="98" customFormat="1" hidden="1">
      <c r="A157" s="375">
        <v>45402</v>
      </c>
      <c r="B157" s="78" t="s">
        <v>800</v>
      </c>
      <c r="C157" s="101">
        <v>-11000</v>
      </c>
      <c r="D157" s="156" t="s">
        <v>478</v>
      </c>
      <c r="E157" s="156"/>
      <c r="F157" s="156"/>
      <c r="G157" s="93"/>
      <c r="H157" s="93"/>
      <c r="I157" s="93"/>
      <c r="J157" s="93"/>
      <c r="K157" s="93">
        <f>C157</f>
        <v>-11000</v>
      </c>
      <c r="L157" s="93"/>
      <c r="M157" s="93"/>
      <c r="N157" s="93"/>
      <c r="O157" s="93"/>
      <c r="P157" s="93"/>
      <c r="Q157" s="93"/>
      <c r="R157" s="97"/>
      <c r="S157" s="97"/>
      <c r="T157" s="97"/>
      <c r="U157" s="97"/>
      <c r="V157" s="97"/>
      <c r="W157" s="97"/>
      <c r="X157" s="97"/>
      <c r="Y157" s="97"/>
      <c r="Z157" s="97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</row>
    <row r="158" spans="1:38" s="98" customFormat="1" hidden="1">
      <c r="A158" s="375">
        <v>45402</v>
      </c>
      <c r="B158" s="78" t="s">
        <v>1117</v>
      </c>
      <c r="C158" s="101">
        <v>-3262000</v>
      </c>
      <c r="D158" s="156" t="s">
        <v>479</v>
      </c>
      <c r="E158" s="156"/>
      <c r="F158" s="156"/>
      <c r="G158" s="93"/>
      <c r="H158" s="93">
        <f>C158</f>
        <v>-3262000</v>
      </c>
      <c r="I158" s="93"/>
      <c r="J158" s="93"/>
      <c r="K158" s="93"/>
      <c r="L158" s="93"/>
      <c r="M158" s="93"/>
      <c r="N158" s="93"/>
      <c r="O158" s="93"/>
      <c r="P158" s="93"/>
      <c r="Q158" s="93"/>
      <c r="R158" s="97"/>
      <c r="S158" s="97"/>
      <c r="T158" s="97"/>
      <c r="U158" s="97"/>
      <c r="V158" s="97"/>
      <c r="W158" s="97"/>
      <c r="X158" s="97"/>
      <c r="Y158" s="97"/>
      <c r="Z158" s="97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</row>
    <row r="159" spans="1:38" s="98" customFormat="1" hidden="1">
      <c r="A159" s="375">
        <v>45402</v>
      </c>
      <c r="B159" s="78" t="s">
        <v>1118</v>
      </c>
      <c r="C159" s="101">
        <v>-24000</v>
      </c>
      <c r="D159" s="156" t="s">
        <v>142</v>
      </c>
      <c r="E159" s="156"/>
      <c r="F159" s="156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7"/>
      <c r="S159" s="97"/>
      <c r="T159" s="97"/>
      <c r="U159" s="97"/>
      <c r="V159" s="97"/>
      <c r="W159" s="97"/>
      <c r="X159" s="97"/>
      <c r="Y159" s="97"/>
      <c r="Z159" s="97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>
        <f>C159</f>
        <v>-24000</v>
      </c>
      <c r="AL159" s="93"/>
    </row>
    <row r="160" spans="1:38" s="98" customFormat="1" hidden="1">
      <c r="A160" s="375">
        <v>45402</v>
      </c>
      <c r="B160" s="78" t="s">
        <v>1120</v>
      </c>
      <c r="C160" s="101">
        <v>-20000</v>
      </c>
      <c r="D160" s="156" t="s">
        <v>479</v>
      </c>
      <c r="E160" s="156"/>
      <c r="F160" s="156"/>
      <c r="G160" s="93"/>
      <c r="H160" s="93">
        <f>C160</f>
        <v>-20000</v>
      </c>
      <c r="I160" s="93"/>
      <c r="J160" s="93"/>
      <c r="K160" s="93"/>
      <c r="L160" s="93"/>
      <c r="M160" s="93"/>
      <c r="N160" s="93"/>
      <c r="O160" s="93"/>
      <c r="P160" s="93"/>
      <c r="Q160" s="93"/>
      <c r="R160" s="97"/>
      <c r="S160" s="97"/>
      <c r="T160" s="97"/>
      <c r="U160" s="97"/>
      <c r="V160" s="97"/>
      <c r="W160" s="97"/>
      <c r="X160" s="97"/>
      <c r="Y160" s="97"/>
      <c r="Z160" s="97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</row>
    <row r="161" spans="1:38" s="98" customFormat="1" hidden="1">
      <c r="A161" s="375">
        <v>45402</v>
      </c>
      <c r="B161" s="78" t="s">
        <v>1121</v>
      </c>
      <c r="C161" s="101">
        <v>-41000</v>
      </c>
      <c r="D161" s="156" t="s">
        <v>142</v>
      </c>
      <c r="E161" s="156"/>
      <c r="F161" s="156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7"/>
      <c r="S161" s="97"/>
      <c r="T161" s="97"/>
      <c r="U161" s="97"/>
      <c r="V161" s="97"/>
      <c r="W161" s="97"/>
      <c r="X161" s="97"/>
      <c r="Y161" s="97"/>
      <c r="Z161" s="97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>
        <f>C161</f>
        <v>-41000</v>
      </c>
      <c r="AL161" s="93"/>
    </row>
    <row r="162" spans="1:38" s="98" customFormat="1" hidden="1">
      <c r="A162" s="375">
        <v>45402</v>
      </c>
      <c r="B162" s="78" t="s">
        <v>865</v>
      </c>
      <c r="C162" s="101">
        <v>-433000</v>
      </c>
      <c r="D162" s="156" t="s">
        <v>479</v>
      </c>
      <c r="E162" s="156"/>
      <c r="F162" s="156"/>
      <c r="G162" s="93"/>
      <c r="H162" s="93">
        <f>C162</f>
        <v>-433000</v>
      </c>
      <c r="I162" s="93"/>
      <c r="J162" s="93"/>
      <c r="K162" s="93"/>
      <c r="L162" s="93"/>
      <c r="M162" s="93"/>
      <c r="N162" s="93"/>
      <c r="O162" s="93"/>
      <c r="P162" s="93"/>
      <c r="Q162" s="93"/>
      <c r="R162" s="97"/>
      <c r="S162" s="97"/>
      <c r="T162" s="97"/>
      <c r="U162" s="97"/>
      <c r="V162" s="97"/>
      <c r="W162" s="97"/>
      <c r="X162" s="97"/>
      <c r="Y162" s="97"/>
      <c r="Z162" s="97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</row>
    <row r="163" spans="1:38" s="98" customFormat="1" hidden="1">
      <c r="A163" s="375">
        <v>45402</v>
      </c>
      <c r="B163" s="78" t="s">
        <v>1123</v>
      </c>
      <c r="C163" s="101">
        <v>-980700</v>
      </c>
      <c r="D163" s="156" t="s">
        <v>249</v>
      </c>
      <c r="E163" s="156"/>
      <c r="F163" s="156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7"/>
      <c r="S163" s="97"/>
      <c r="T163" s="97"/>
      <c r="U163" s="97"/>
      <c r="V163" s="97"/>
      <c r="W163" s="97"/>
      <c r="X163" s="97"/>
      <c r="Y163" s="97"/>
      <c r="Z163" s="97"/>
      <c r="AA163" s="93"/>
      <c r="AB163" s="93"/>
      <c r="AC163" s="93"/>
      <c r="AD163" s="93"/>
      <c r="AE163" s="93"/>
      <c r="AF163" s="93">
        <f>C163</f>
        <v>-980700</v>
      </c>
      <c r="AG163" s="93"/>
      <c r="AH163" s="93"/>
      <c r="AI163" s="93"/>
      <c r="AJ163" s="93"/>
      <c r="AK163" s="93"/>
      <c r="AL163" s="93"/>
    </row>
    <row r="164" spans="1:38" s="98" customFormat="1" hidden="1">
      <c r="A164" s="375">
        <v>45402</v>
      </c>
      <c r="B164" s="78" t="s">
        <v>957</v>
      </c>
      <c r="C164" s="101">
        <v>-97000</v>
      </c>
      <c r="D164" s="156" t="s">
        <v>479</v>
      </c>
      <c r="E164" s="156"/>
      <c r="F164" s="156"/>
      <c r="G164" s="93"/>
      <c r="H164" s="93">
        <f>C164</f>
        <v>-97000</v>
      </c>
      <c r="I164" s="93"/>
      <c r="J164" s="93"/>
      <c r="K164" s="93"/>
      <c r="L164" s="93"/>
      <c r="M164" s="93"/>
      <c r="N164" s="93"/>
      <c r="O164" s="93"/>
      <c r="P164" s="93"/>
      <c r="Q164" s="93"/>
      <c r="R164" s="97"/>
      <c r="S164" s="97"/>
      <c r="T164" s="97"/>
      <c r="U164" s="97"/>
      <c r="V164" s="97"/>
      <c r="W164" s="97"/>
      <c r="X164" s="97"/>
      <c r="Y164" s="97"/>
      <c r="Z164" s="97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</row>
    <row r="165" spans="1:38" s="98" customFormat="1" hidden="1">
      <c r="A165" s="375">
        <v>45402</v>
      </c>
      <c r="B165" s="78" t="s">
        <v>1124</v>
      </c>
      <c r="C165" s="101">
        <v>-1395000</v>
      </c>
      <c r="D165" s="156" t="s">
        <v>479</v>
      </c>
      <c r="E165" s="156"/>
      <c r="F165" s="156"/>
      <c r="G165" s="93"/>
      <c r="H165" s="93">
        <f>C165</f>
        <v>-1395000</v>
      </c>
      <c r="I165" s="93"/>
      <c r="J165" s="93"/>
      <c r="K165" s="93"/>
      <c r="L165" s="93"/>
      <c r="M165" s="93"/>
      <c r="N165" s="93"/>
      <c r="O165" s="93"/>
      <c r="P165" s="93"/>
      <c r="Q165" s="93"/>
      <c r="R165" s="97"/>
      <c r="S165" s="97"/>
      <c r="T165" s="97"/>
      <c r="U165" s="97"/>
      <c r="V165" s="97"/>
      <c r="W165" s="97"/>
      <c r="X165" s="97"/>
      <c r="Y165" s="97"/>
      <c r="Z165" s="97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</row>
    <row r="166" spans="1:38" s="98" customFormat="1" hidden="1">
      <c r="A166" s="375">
        <v>45402</v>
      </c>
      <c r="B166" s="78" t="s">
        <v>957</v>
      </c>
      <c r="C166" s="101">
        <v>-10000</v>
      </c>
      <c r="D166" s="156" t="s">
        <v>479</v>
      </c>
      <c r="E166" s="156"/>
      <c r="F166" s="156"/>
      <c r="G166" s="93"/>
      <c r="H166" s="93">
        <f>C166</f>
        <v>-10000</v>
      </c>
      <c r="I166" s="93"/>
      <c r="J166" s="93"/>
      <c r="K166" s="93"/>
      <c r="L166" s="93"/>
      <c r="M166" s="93"/>
      <c r="N166" s="93"/>
      <c r="O166" s="93"/>
      <c r="P166" s="93"/>
      <c r="Q166" s="93"/>
      <c r="R166" s="97"/>
      <c r="S166" s="97"/>
      <c r="T166" s="97"/>
      <c r="U166" s="97"/>
      <c r="V166" s="97"/>
      <c r="W166" s="97"/>
      <c r="X166" s="97"/>
      <c r="Y166" s="97"/>
      <c r="Z166" s="97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</row>
    <row r="167" spans="1:38" s="98" customFormat="1" hidden="1">
      <c r="A167" s="375">
        <v>45402</v>
      </c>
      <c r="B167" s="78" t="s">
        <v>1125</v>
      </c>
      <c r="C167" s="101">
        <v>-95340</v>
      </c>
      <c r="D167" s="156" t="s">
        <v>142</v>
      </c>
      <c r="E167" s="156"/>
      <c r="F167" s="156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7"/>
      <c r="S167" s="97"/>
      <c r="T167" s="97"/>
      <c r="U167" s="97"/>
      <c r="V167" s="97"/>
      <c r="W167" s="97"/>
      <c r="X167" s="97"/>
      <c r="Y167" s="97"/>
      <c r="Z167" s="97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>
        <f>C167</f>
        <v>-95340</v>
      </c>
      <c r="AL167" s="93"/>
    </row>
    <row r="168" spans="1:38" s="98" customFormat="1" hidden="1">
      <c r="A168" s="375">
        <v>45402</v>
      </c>
      <c r="B168" s="78" t="s">
        <v>1126</v>
      </c>
      <c r="C168" s="101">
        <v>-75000</v>
      </c>
      <c r="D168" s="156" t="s">
        <v>25</v>
      </c>
      <c r="E168" s="156"/>
      <c r="F168" s="156"/>
      <c r="G168" s="93">
        <f>C168</f>
        <v>-75000</v>
      </c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7"/>
      <c r="S168" s="97"/>
      <c r="T168" s="97"/>
      <c r="U168" s="97"/>
      <c r="V168" s="97"/>
      <c r="W168" s="97"/>
      <c r="X168" s="97"/>
      <c r="Y168" s="97"/>
      <c r="Z168" s="97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</row>
    <row r="169" spans="1:38" s="98" customFormat="1" hidden="1">
      <c r="A169" s="375">
        <v>45402</v>
      </c>
      <c r="B169" s="78" t="s">
        <v>1127</v>
      </c>
      <c r="C169" s="101">
        <v>-97500</v>
      </c>
      <c r="D169" s="156" t="s">
        <v>25</v>
      </c>
      <c r="E169" s="156"/>
      <c r="F169" s="156"/>
      <c r="G169" s="93">
        <f>C169</f>
        <v>-97500</v>
      </c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7"/>
      <c r="S169" s="97"/>
      <c r="T169" s="97"/>
      <c r="U169" s="97"/>
      <c r="V169" s="97"/>
      <c r="W169" s="97"/>
      <c r="X169" s="97"/>
      <c r="Y169" s="97"/>
      <c r="Z169" s="97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</row>
    <row r="170" spans="1:38" s="98" customFormat="1" hidden="1">
      <c r="A170" s="375">
        <v>45402</v>
      </c>
      <c r="B170" s="78" t="s">
        <v>1128</v>
      </c>
      <c r="C170" s="101">
        <v>-480000</v>
      </c>
      <c r="D170" s="156" t="s">
        <v>479</v>
      </c>
      <c r="E170" s="156"/>
      <c r="F170" s="156"/>
      <c r="G170" s="93"/>
      <c r="H170" s="93">
        <f>C170</f>
        <v>-480000</v>
      </c>
      <c r="I170" s="93"/>
      <c r="J170" s="93"/>
      <c r="K170" s="93"/>
      <c r="L170" s="93"/>
      <c r="M170" s="93"/>
      <c r="N170" s="93"/>
      <c r="O170" s="93"/>
      <c r="P170" s="93"/>
      <c r="Q170" s="93"/>
      <c r="R170" s="97"/>
      <c r="S170" s="97"/>
      <c r="T170" s="97"/>
      <c r="U170" s="97"/>
      <c r="V170" s="97"/>
      <c r="W170" s="97"/>
      <c r="X170" s="97"/>
      <c r="Y170" s="97"/>
      <c r="Z170" s="97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</row>
    <row r="171" spans="1:38" s="98" customFormat="1" hidden="1">
      <c r="A171" s="375">
        <v>45402</v>
      </c>
      <c r="B171" s="78" t="s">
        <v>1130</v>
      </c>
      <c r="C171" s="101">
        <v>-65000</v>
      </c>
      <c r="D171" s="156" t="s">
        <v>25</v>
      </c>
      <c r="E171" s="156"/>
      <c r="F171" s="156"/>
      <c r="G171" s="93">
        <f>C171</f>
        <v>-65000</v>
      </c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7"/>
      <c r="S171" s="97"/>
      <c r="T171" s="97"/>
      <c r="U171" s="97"/>
      <c r="V171" s="97"/>
      <c r="W171" s="97"/>
      <c r="X171" s="97"/>
      <c r="Y171" s="97"/>
      <c r="Z171" s="97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</row>
    <row r="172" spans="1:38" s="98" customFormat="1" hidden="1">
      <c r="A172" s="375">
        <v>45403</v>
      </c>
      <c r="B172" s="78" t="s">
        <v>800</v>
      </c>
      <c r="C172" s="101">
        <v>-11000</v>
      </c>
      <c r="D172" s="156" t="s">
        <v>478</v>
      </c>
      <c r="E172" s="156"/>
      <c r="F172" s="156"/>
      <c r="G172" s="93"/>
      <c r="H172" s="93"/>
      <c r="I172" s="93"/>
      <c r="J172" s="93"/>
      <c r="K172" s="93">
        <f>C172</f>
        <v>-11000</v>
      </c>
      <c r="L172" s="93"/>
      <c r="M172" s="93"/>
      <c r="N172" s="93"/>
      <c r="O172" s="93"/>
      <c r="P172" s="93"/>
      <c r="Q172" s="93"/>
      <c r="R172" s="97"/>
      <c r="S172" s="97"/>
      <c r="T172" s="97"/>
      <c r="U172" s="97"/>
      <c r="V172" s="97"/>
      <c r="W172" s="97"/>
      <c r="X172" s="97"/>
      <c r="Y172" s="97"/>
      <c r="Z172" s="97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</row>
    <row r="173" spans="1:38" s="98" customFormat="1" hidden="1">
      <c r="A173" s="375">
        <v>45403</v>
      </c>
      <c r="B173" s="78" t="s">
        <v>1132</v>
      </c>
      <c r="C173" s="101">
        <v>-180000</v>
      </c>
      <c r="D173" s="156" t="s">
        <v>478</v>
      </c>
      <c r="E173" s="156"/>
      <c r="F173" s="156"/>
      <c r="G173" s="93"/>
      <c r="H173" s="93"/>
      <c r="I173" s="93"/>
      <c r="J173" s="93"/>
      <c r="K173" s="93">
        <f>C173</f>
        <v>-180000</v>
      </c>
      <c r="L173" s="93"/>
      <c r="M173" s="93"/>
      <c r="N173" s="93"/>
      <c r="O173" s="93"/>
      <c r="P173" s="93"/>
      <c r="Q173" s="93"/>
      <c r="R173" s="97"/>
      <c r="S173" s="97"/>
      <c r="T173" s="97"/>
      <c r="U173" s="97"/>
      <c r="V173" s="97"/>
      <c r="W173" s="97"/>
      <c r="X173" s="97"/>
      <c r="Y173" s="97"/>
      <c r="Z173" s="97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</row>
    <row r="174" spans="1:38" s="98" customFormat="1" hidden="1">
      <c r="A174" s="375">
        <v>45403</v>
      </c>
      <c r="B174" s="78" t="s">
        <v>1133</v>
      </c>
      <c r="C174" s="101">
        <v>-200000</v>
      </c>
      <c r="D174" s="156" t="s">
        <v>478</v>
      </c>
      <c r="E174" s="156"/>
      <c r="F174" s="156"/>
      <c r="G174" s="93"/>
      <c r="H174" s="93"/>
      <c r="I174" s="93"/>
      <c r="J174" s="93"/>
      <c r="K174" s="93">
        <f>C174</f>
        <v>-200000</v>
      </c>
      <c r="L174" s="93"/>
      <c r="M174" s="93"/>
      <c r="N174" s="93"/>
      <c r="O174" s="93"/>
      <c r="P174" s="93"/>
      <c r="Q174" s="93"/>
      <c r="R174" s="97"/>
      <c r="S174" s="97"/>
      <c r="T174" s="97"/>
      <c r="U174" s="97"/>
      <c r="V174" s="97"/>
      <c r="W174" s="97"/>
      <c r="X174" s="97"/>
      <c r="Y174" s="97"/>
      <c r="Z174" s="97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</row>
    <row r="175" spans="1:38" s="98" customFormat="1" hidden="1">
      <c r="A175" s="375">
        <v>45403</v>
      </c>
      <c r="B175" s="78" t="s">
        <v>1134</v>
      </c>
      <c r="C175" s="101">
        <v>-495000</v>
      </c>
      <c r="D175" s="156" t="s">
        <v>479</v>
      </c>
      <c r="E175" s="156"/>
      <c r="F175" s="156"/>
      <c r="G175" s="93"/>
      <c r="H175" s="93">
        <f>C175</f>
        <v>-495000</v>
      </c>
      <c r="I175" s="93"/>
      <c r="J175" s="93"/>
      <c r="K175" s="93"/>
      <c r="L175" s="93"/>
      <c r="M175" s="93"/>
      <c r="N175" s="93"/>
      <c r="O175" s="93"/>
      <c r="P175" s="93"/>
      <c r="Q175" s="93"/>
      <c r="R175" s="97"/>
      <c r="S175" s="97"/>
      <c r="T175" s="97"/>
      <c r="U175" s="97"/>
      <c r="V175" s="97"/>
      <c r="W175" s="97"/>
      <c r="X175" s="97"/>
      <c r="Y175" s="97"/>
      <c r="Z175" s="97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</row>
    <row r="176" spans="1:38" s="98" customFormat="1" hidden="1">
      <c r="A176" s="375">
        <v>45403</v>
      </c>
      <c r="B176" s="78" t="s">
        <v>1135</v>
      </c>
      <c r="C176" s="101">
        <v>-100000</v>
      </c>
      <c r="D176" s="156" t="s">
        <v>479</v>
      </c>
      <c r="E176" s="156"/>
      <c r="F176" s="156"/>
      <c r="G176" s="93"/>
      <c r="H176" s="93">
        <f>C176</f>
        <v>-100000</v>
      </c>
      <c r="I176" s="93"/>
      <c r="J176" s="93"/>
      <c r="K176" s="93"/>
      <c r="L176" s="93"/>
      <c r="M176" s="93"/>
      <c r="N176" s="93"/>
      <c r="O176" s="93"/>
      <c r="P176" s="93"/>
      <c r="Q176" s="93"/>
      <c r="R176" s="97"/>
      <c r="S176" s="97"/>
      <c r="T176" s="97"/>
      <c r="U176" s="97"/>
      <c r="V176" s="97"/>
      <c r="W176" s="97"/>
      <c r="X176" s="97"/>
      <c r="Y176" s="97"/>
      <c r="Z176" s="97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</row>
    <row r="177" spans="1:38" s="98" customFormat="1" hidden="1">
      <c r="A177" s="375">
        <v>45403</v>
      </c>
      <c r="B177" s="78" t="s">
        <v>1136</v>
      </c>
      <c r="C177" s="101">
        <v>-217000</v>
      </c>
      <c r="D177" s="156" t="s">
        <v>479</v>
      </c>
      <c r="E177" s="156"/>
      <c r="F177" s="156"/>
      <c r="G177" s="93"/>
      <c r="H177" s="93">
        <f>C177</f>
        <v>-217000</v>
      </c>
      <c r="I177" s="93"/>
      <c r="J177" s="93"/>
      <c r="K177" s="93"/>
      <c r="L177" s="93"/>
      <c r="M177" s="93"/>
      <c r="N177" s="93"/>
      <c r="O177" s="93"/>
      <c r="P177" s="93"/>
      <c r="Q177" s="93"/>
      <c r="R177" s="97"/>
      <c r="S177" s="97"/>
      <c r="T177" s="97"/>
      <c r="U177" s="97"/>
      <c r="V177" s="97"/>
      <c r="W177" s="97"/>
      <c r="X177" s="97"/>
      <c r="Y177" s="97"/>
      <c r="Z177" s="97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</row>
    <row r="178" spans="1:38" s="98" customFormat="1" hidden="1">
      <c r="A178" s="375">
        <v>45403</v>
      </c>
      <c r="B178" s="78" t="s">
        <v>1137</v>
      </c>
      <c r="C178" s="101">
        <v>-65000</v>
      </c>
      <c r="D178" s="156" t="s">
        <v>25</v>
      </c>
      <c r="E178" s="156"/>
      <c r="F178" s="156"/>
      <c r="G178" s="93">
        <f>C178</f>
        <v>-65000</v>
      </c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7"/>
      <c r="S178" s="97"/>
      <c r="T178" s="97"/>
      <c r="U178" s="97"/>
      <c r="V178" s="97"/>
      <c r="W178" s="97"/>
      <c r="X178" s="97"/>
      <c r="Y178" s="97"/>
      <c r="Z178" s="97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</row>
    <row r="179" spans="1:38" s="98" customFormat="1" hidden="1">
      <c r="A179" s="375">
        <v>45403</v>
      </c>
      <c r="B179" s="78" t="s">
        <v>1138</v>
      </c>
      <c r="C179" s="101">
        <v>-87800</v>
      </c>
      <c r="D179" s="156" t="s">
        <v>1225</v>
      </c>
      <c r="E179" s="156"/>
      <c r="F179" s="156"/>
      <c r="G179" s="93"/>
      <c r="H179" s="93"/>
      <c r="I179" s="93"/>
      <c r="J179" s="93">
        <f>C179</f>
        <v>-87800</v>
      </c>
      <c r="K179" s="93"/>
      <c r="L179" s="93"/>
      <c r="M179" s="93"/>
      <c r="N179" s="93"/>
      <c r="O179" s="93"/>
      <c r="P179" s="93"/>
      <c r="Q179" s="93"/>
      <c r="R179" s="97"/>
      <c r="S179" s="97"/>
      <c r="T179" s="97"/>
      <c r="U179" s="97"/>
      <c r="V179" s="97"/>
      <c r="W179" s="97"/>
      <c r="X179" s="97"/>
      <c r="Y179" s="97"/>
      <c r="Z179" s="97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</row>
    <row r="180" spans="1:38" s="98" customFormat="1" hidden="1">
      <c r="A180" s="375">
        <v>45403</v>
      </c>
      <c r="B180" s="78" t="s">
        <v>1139</v>
      </c>
      <c r="C180" s="101">
        <v>-100000</v>
      </c>
      <c r="D180" s="156" t="s">
        <v>1225</v>
      </c>
      <c r="E180" s="156"/>
      <c r="F180" s="156"/>
      <c r="G180" s="93"/>
      <c r="H180" s="93"/>
      <c r="I180" s="93"/>
      <c r="J180" s="93">
        <f>C180</f>
        <v>-100000</v>
      </c>
      <c r="K180" s="93"/>
      <c r="L180" s="93"/>
      <c r="M180" s="93"/>
      <c r="N180" s="93"/>
      <c r="O180" s="93"/>
      <c r="P180" s="93"/>
      <c r="Q180" s="93"/>
      <c r="R180" s="97"/>
      <c r="S180" s="97"/>
      <c r="T180" s="97"/>
      <c r="U180" s="97"/>
      <c r="V180" s="97"/>
      <c r="W180" s="97"/>
      <c r="X180" s="97"/>
      <c r="Y180" s="97"/>
      <c r="Z180" s="97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</row>
    <row r="181" spans="1:38" s="98" customFormat="1" hidden="1">
      <c r="A181" s="375">
        <v>45403</v>
      </c>
      <c r="B181" s="78" t="s">
        <v>1140</v>
      </c>
      <c r="C181" s="101">
        <v>-3898000</v>
      </c>
      <c r="D181" s="156" t="s">
        <v>479</v>
      </c>
      <c r="E181" s="156"/>
      <c r="F181" s="156"/>
      <c r="G181" s="93"/>
      <c r="H181" s="93">
        <f>C181</f>
        <v>-3898000</v>
      </c>
      <c r="I181" s="93"/>
      <c r="J181" s="93"/>
      <c r="K181" s="93"/>
      <c r="L181" s="93"/>
      <c r="M181" s="93"/>
      <c r="N181" s="93"/>
      <c r="O181" s="93"/>
      <c r="P181" s="93"/>
      <c r="Q181" s="93"/>
      <c r="R181" s="97"/>
      <c r="S181" s="97"/>
      <c r="T181" s="97"/>
      <c r="U181" s="97"/>
      <c r="V181" s="97"/>
      <c r="W181" s="97"/>
      <c r="X181" s="97"/>
      <c r="Y181" s="97"/>
      <c r="Z181" s="97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</row>
    <row r="182" spans="1:38" s="98" customFormat="1" hidden="1">
      <c r="A182" s="375">
        <v>45403</v>
      </c>
      <c r="B182" s="78" t="s">
        <v>1141</v>
      </c>
      <c r="C182" s="101">
        <v>-75000</v>
      </c>
      <c r="D182" s="156" t="s">
        <v>25</v>
      </c>
      <c r="E182" s="156"/>
      <c r="F182" s="156"/>
      <c r="G182" s="93">
        <f>C182</f>
        <v>-75000</v>
      </c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7"/>
      <c r="S182" s="97"/>
      <c r="T182" s="97"/>
      <c r="U182" s="97"/>
      <c r="V182" s="97"/>
      <c r="W182" s="97"/>
      <c r="X182" s="97"/>
      <c r="Y182" s="97"/>
      <c r="Z182" s="97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</row>
    <row r="183" spans="1:38" s="98" customFormat="1" hidden="1">
      <c r="A183" s="375">
        <v>45404</v>
      </c>
      <c r="B183" s="78" t="s">
        <v>800</v>
      </c>
      <c r="C183" s="101">
        <v>-11000</v>
      </c>
      <c r="D183" s="156" t="s">
        <v>478</v>
      </c>
      <c r="E183" s="156"/>
      <c r="F183" s="156"/>
      <c r="G183" s="93"/>
      <c r="H183" s="93"/>
      <c r="I183" s="93"/>
      <c r="J183" s="93"/>
      <c r="K183" s="93">
        <f>C183</f>
        <v>-11000</v>
      </c>
      <c r="L183" s="93"/>
      <c r="M183" s="93"/>
      <c r="N183" s="93"/>
      <c r="O183" s="93"/>
      <c r="P183" s="93"/>
      <c r="Q183" s="93"/>
      <c r="R183" s="97"/>
      <c r="S183" s="97"/>
      <c r="T183" s="97"/>
      <c r="U183" s="97"/>
      <c r="V183" s="97"/>
      <c r="W183" s="97"/>
      <c r="X183" s="97"/>
      <c r="Y183" s="97"/>
      <c r="Z183" s="97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</row>
    <row r="184" spans="1:38" s="98" customFormat="1" hidden="1">
      <c r="A184" s="375">
        <v>45404</v>
      </c>
      <c r="B184" s="78" t="s">
        <v>1144</v>
      </c>
      <c r="C184" s="101">
        <v>-20000</v>
      </c>
      <c r="D184" s="156" t="s">
        <v>142</v>
      </c>
      <c r="E184" s="156"/>
      <c r="F184" s="156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7"/>
      <c r="S184" s="97"/>
      <c r="T184" s="97"/>
      <c r="U184" s="97"/>
      <c r="V184" s="97"/>
      <c r="W184" s="97"/>
      <c r="X184" s="97"/>
      <c r="Y184" s="97"/>
      <c r="Z184" s="97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>
        <f>C184</f>
        <v>-20000</v>
      </c>
      <c r="AL184" s="93"/>
    </row>
    <row r="185" spans="1:38" s="98" customFormat="1" hidden="1">
      <c r="A185" s="375">
        <v>45404</v>
      </c>
      <c r="B185" s="78" t="s">
        <v>898</v>
      </c>
      <c r="C185" s="101">
        <v>-74300</v>
      </c>
      <c r="D185" s="156" t="s">
        <v>27</v>
      </c>
      <c r="E185" s="156"/>
      <c r="F185" s="156"/>
      <c r="G185" s="93"/>
      <c r="H185" s="93"/>
      <c r="I185" s="93">
        <f>C185</f>
        <v>-74300</v>
      </c>
      <c r="J185" s="93"/>
      <c r="K185" s="93"/>
      <c r="L185" s="93"/>
      <c r="M185" s="93"/>
      <c r="N185" s="93"/>
      <c r="O185" s="93"/>
      <c r="P185" s="93"/>
      <c r="Q185" s="93"/>
      <c r="R185" s="97"/>
      <c r="S185" s="97"/>
      <c r="T185" s="97"/>
      <c r="U185" s="97"/>
      <c r="V185" s="97"/>
      <c r="W185" s="97"/>
      <c r="X185" s="97"/>
      <c r="Y185" s="97"/>
      <c r="Z185" s="97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</row>
    <row r="186" spans="1:38" s="98" customFormat="1" hidden="1">
      <c r="A186" s="375">
        <v>45404</v>
      </c>
      <c r="B186" s="78" t="s">
        <v>1145</v>
      </c>
      <c r="C186" s="101">
        <v>-630000</v>
      </c>
      <c r="D186" s="156" t="s">
        <v>479</v>
      </c>
      <c r="E186" s="156"/>
      <c r="F186" s="156"/>
      <c r="G186" s="93"/>
      <c r="H186" s="93">
        <f>C186</f>
        <v>-630000</v>
      </c>
      <c r="I186" s="93"/>
      <c r="J186" s="93"/>
      <c r="K186" s="93"/>
      <c r="L186" s="93"/>
      <c r="M186" s="93"/>
      <c r="N186" s="93"/>
      <c r="O186" s="93"/>
      <c r="P186" s="93"/>
      <c r="Q186" s="93"/>
      <c r="R186" s="97"/>
      <c r="S186" s="97"/>
      <c r="T186" s="97"/>
      <c r="U186" s="97"/>
      <c r="V186" s="97"/>
      <c r="W186" s="97"/>
      <c r="X186" s="97"/>
      <c r="Y186" s="97"/>
      <c r="Z186" s="97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</row>
    <row r="187" spans="1:38" s="98" customFormat="1" hidden="1">
      <c r="A187" s="375">
        <v>45404</v>
      </c>
      <c r="B187" s="78" t="s">
        <v>865</v>
      </c>
      <c r="C187" s="101">
        <v>-433000</v>
      </c>
      <c r="D187" s="156" t="s">
        <v>479</v>
      </c>
      <c r="E187" s="156"/>
      <c r="F187" s="156"/>
      <c r="G187" s="93"/>
      <c r="H187" s="93">
        <f>C187</f>
        <v>-433000</v>
      </c>
      <c r="I187" s="93"/>
      <c r="J187" s="93"/>
      <c r="K187" s="93"/>
      <c r="L187" s="93"/>
      <c r="M187" s="93"/>
      <c r="N187" s="93"/>
      <c r="O187" s="93"/>
      <c r="P187" s="93"/>
      <c r="Q187" s="93"/>
      <c r="R187" s="97"/>
      <c r="S187" s="97"/>
      <c r="T187" s="97"/>
      <c r="U187" s="97"/>
      <c r="V187" s="97"/>
      <c r="W187" s="97"/>
      <c r="X187" s="97"/>
      <c r="Y187" s="97"/>
      <c r="Z187" s="97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</row>
    <row r="188" spans="1:38" s="98" customFormat="1" hidden="1">
      <c r="A188" s="375">
        <v>45404</v>
      </c>
      <c r="B188" s="78" t="s">
        <v>1146</v>
      </c>
      <c r="C188" s="101">
        <v>-100000</v>
      </c>
      <c r="D188" s="156" t="s">
        <v>478</v>
      </c>
      <c r="E188" s="156"/>
      <c r="F188" s="156"/>
      <c r="G188" s="93"/>
      <c r="H188" s="93"/>
      <c r="I188" s="93"/>
      <c r="J188" s="93"/>
      <c r="K188" s="93">
        <f>C188</f>
        <v>-100000</v>
      </c>
      <c r="L188" s="93"/>
      <c r="M188" s="93"/>
      <c r="N188" s="93"/>
      <c r="O188" s="93"/>
      <c r="P188" s="93"/>
      <c r="Q188" s="93"/>
      <c r="R188" s="97"/>
      <c r="S188" s="97"/>
      <c r="T188" s="97"/>
      <c r="U188" s="97"/>
      <c r="V188" s="97"/>
      <c r="W188" s="97"/>
      <c r="X188" s="97"/>
      <c r="Y188" s="97"/>
      <c r="Z188" s="97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</row>
    <row r="189" spans="1:38" s="98" customFormat="1" hidden="1">
      <c r="A189" s="375">
        <v>45404</v>
      </c>
      <c r="B189" s="78" t="s">
        <v>1070</v>
      </c>
      <c r="C189" s="101">
        <v>-384000</v>
      </c>
      <c r="D189" s="156" t="s">
        <v>480</v>
      </c>
      <c r="E189" s="156"/>
      <c r="F189" s="156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7"/>
      <c r="S189" s="97"/>
      <c r="T189" s="97"/>
      <c r="U189" s="97"/>
      <c r="V189" s="97"/>
      <c r="W189" s="97"/>
      <c r="X189" s="97"/>
      <c r="Y189" s="97"/>
      <c r="Z189" s="97"/>
      <c r="AA189" s="93"/>
      <c r="AB189" s="93"/>
      <c r="AC189" s="93"/>
      <c r="AD189" s="93"/>
      <c r="AE189" s="93"/>
      <c r="AF189" s="93"/>
      <c r="AG189" s="93">
        <f>C189</f>
        <v>-384000</v>
      </c>
      <c r="AH189" s="93"/>
      <c r="AI189" s="93"/>
      <c r="AJ189" s="93"/>
      <c r="AK189" s="93"/>
      <c r="AL189" s="93"/>
    </row>
    <row r="190" spans="1:38" s="98" customFormat="1" hidden="1">
      <c r="A190" s="375">
        <v>45404</v>
      </c>
      <c r="B190" s="78" t="s">
        <v>1147</v>
      </c>
      <c r="C190" s="101">
        <v>-1800000</v>
      </c>
      <c r="D190" s="156" t="s">
        <v>27</v>
      </c>
      <c r="E190" s="156"/>
      <c r="F190" s="156"/>
      <c r="G190" s="93"/>
      <c r="H190" s="93"/>
      <c r="I190" s="93">
        <f>C190</f>
        <v>-1800000</v>
      </c>
      <c r="J190" s="93"/>
      <c r="K190" s="93"/>
      <c r="L190" s="93"/>
      <c r="M190" s="93"/>
      <c r="N190" s="93"/>
      <c r="O190" s="93"/>
      <c r="P190" s="93"/>
      <c r="Q190" s="93"/>
      <c r="R190" s="97"/>
      <c r="S190" s="97"/>
      <c r="T190" s="97"/>
      <c r="U190" s="97"/>
      <c r="V190" s="97"/>
      <c r="W190" s="97"/>
      <c r="X190" s="97"/>
      <c r="Y190" s="97"/>
      <c r="Z190" s="97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</row>
    <row r="191" spans="1:38" s="98" customFormat="1" hidden="1">
      <c r="A191" s="375">
        <v>45404</v>
      </c>
      <c r="B191" s="78" t="s">
        <v>957</v>
      </c>
      <c r="C191" s="101">
        <v>-4434000</v>
      </c>
      <c r="D191" s="156" t="s">
        <v>479</v>
      </c>
      <c r="E191" s="156"/>
      <c r="F191" s="156"/>
      <c r="G191" s="93"/>
      <c r="H191" s="93">
        <f>C191</f>
        <v>-4434000</v>
      </c>
      <c r="I191" s="93"/>
      <c r="J191" s="93"/>
      <c r="K191" s="93"/>
      <c r="L191" s="93"/>
      <c r="M191" s="93"/>
      <c r="N191" s="93"/>
      <c r="O191" s="93"/>
      <c r="P191" s="93"/>
      <c r="Q191" s="93"/>
      <c r="R191" s="97"/>
      <c r="S191" s="97"/>
      <c r="T191" s="97"/>
      <c r="U191" s="97"/>
      <c r="V191" s="97"/>
      <c r="W191" s="97"/>
      <c r="X191" s="97"/>
      <c r="Y191" s="97"/>
      <c r="Z191" s="97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</row>
    <row r="192" spans="1:38" s="98" customFormat="1" hidden="1">
      <c r="A192" s="375">
        <v>45404</v>
      </c>
      <c r="B192" s="78" t="s">
        <v>1148</v>
      </c>
      <c r="C192" s="101">
        <v>-97500</v>
      </c>
      <c r="D192" s="156" t="s">
        <v>25</v>
      </c>
      <c r="E192" s="156"/>
      <c r="F192" s="156"/>
      <c r="G192" s="93">
        <f>C192</f>
        <v>-97500</v>
      </c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7"/>
      <c r="S192" s="97"/>
      <c r="T192" s="97"/>
      <c r="U192" s="97"/>
      <c r="V192" s="97"/>
      <c r="W192" s="97"/>
      <c r="X192" s="97"/>
      <c r="Y192" s="97"/>
      <c r="Z192" s="97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</row>
    <row r="193" spans="1:38" s="98" customFormat="1" hidden="1">
      <c r="A193" s="375">
        <v>45404</v>
      </c>
      <c r="B193" s="78" t="s">
        <v>1150</v>
      </c>
      <c r="C193" s="101">
        <v>-56400</v>
      </c>
      <c r="D193" s="156" t="s">
        <v>479</v>
      </c>
      <c r="E193" s="156"/>
      <c r="F193" s="156"/>
      <c r="G193" s="93"/>
      <c r="H193" s="93">
        <f>C193</f>
        <v>-56400</v>
      </c>
      <c r="I193" s="93"/>
      <c r="J193" s="93"/>
      <c r="K193" s="93"/>
      <c r="L193" s="93"/>
      <c r="M193" s="93"/>
      <c r="N193" s="93"/>
      <c r="O193" s="93"/>
      <c r="P193" s="93"/>
      <c r="Q193" s="93"/>
      <c r="R193" s="97"/>
      <c r="S193" s="97"/>
      <c r="T193" s="97"/>
      <c r="U193" s="97"/>
      <c r="V193" s="97"/>
      <c r="W193" s="97"/>
      <c r="X193" s="97"/>
      <c r="Y193" s="97"/>
      <c r="Z193" s="97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</row>
    <row r="194" spans="1:38" s="98" customFormat="1" hidden="1">
      <c r="A194" s="375">
        <v>45404</v>
      </c>
      <c r="B194" s="78" t="s">
        <v>1151</v>
      </c>
      <c r="C194" s="101">
        <v>-14500</v>
      </c>
      <c r="D194" s="156" t="s">
        <v>479</v>
      </c>
      <c r="E194" s="156"/>
      <c r="F194" s="156"/>
      <c r="G194" s="93"/>
      <c r="H194" s="93">
        <f>C194</f>
        <v>-14500</v>
      </c>
      <c r="I194" s="93"/>
      <c r="J194" s="93"/>
      <c r="K194" s="93"/>
      <c r="L194" s="93"/>
      <c r="M194" s="93"/>
      <c r="N194" s="93"/>
      <c r="O194" s="93"/>
      <c r="P194" s="93"/>
      <c r="Q194" s="93"/>
      <c r="R194" s="97"/>
      <c r="S194" s="97"/>
      <c r="T194" s="97"/>
      <c r="U194" s="97"/>
      <c r="V194" s="97"/>
      <c r="W194" s="97"/>
      <c r="X194" s="97"/>
      <c r="Y194" s="97"/>
      <c r="Z194" s="97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</row>
    <row r="195" spans="1:38" s="98" customFormat="1" hidden="1">
      <c r="A195" s="375">
        <v>45405</v>
      </c>
      <c r="B195" s="78" t="s">
        <v>800</v>
      </c>
      <c r="C195" s="101">
        <v>-11000</v>
      </c>
      <c r="D195" s="156" t="s">
        <v>478</v>
      </c>
      <c r="E195" s="156"/>
      <c r="F195" s="156"/>
      <c r="G195" s="93"/>
      <c r="H195" s="93"/>
      <c r="I195" s="93"/>
      <c r="J195" s="93"/>
      <c r="K195" s="93">
        <f>C195</f>
        <v>-11000</v>
      </c>
      <c r="L195" s="93"/>
      <c r="M195" s="93"/>
      <c r="N195" s="93"/>
      <c r="O195" s="93"/>
      <c r="P195" s="93"/>
      <c r="Q195" s="93"/>
      <c r="R195" s="97"/>
      <c r="S195" s="97"/>
      <c r="T195" s="97"/>
      <c r="U195" s="97"/>
      <c r="V195" s="97"/>
      <c r="W195" s="97"/>
      <c r="X195" s="97"/>
      <c r="Y195" s="97"/>
      <c r="Z195" s="97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</row>
    <row r="196" spans="1:38" s="98" customFormat="1" hidden="1">
      <c r="A196" s="375">
        <v>45405</v>
      </c>
      <c r="B196" s="78" t="s">
        <v>1153</v>
      </c>
      <c r="C196" s="101">
        <v>-595950</v>
      </c>
      <c r="D196" s="156" t="s">
        <v>479</v>
      </c>
      <c r="E196" s="156"/>
      <c r="F196" s="156"/>
      <c r="G196" s="93"/>
      <c r="H196" s="93">
        <f>C196</f>
        <v>-595950</v>
      </c>
      <c r="I196" s="93"/>
      <c r="J196" s="93"/>
      <c r="K196" s="93"/>
      <c r="L196" s="93"/>
      <c r="M196" s="93"/>
      <c r="N196" s="93"/>
      <c r="O196" s="93"/>
      <c r="P196" s="93"/>
      <c r="Q196" s="93"/>
      <c r="R196" s="97"/>
      <c r="S196" s="97"/>
      <c r="T196" s="97"/>
      <c r="U196" s="97"/>
      <c r="V196" s="97"/>
      <c r="W196" s="97"/>
      <c r="X196" s="97"/>
      <c r="Y196" s="97"/>
      <c r="Z196" s="97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</row>
    <row r="197" spans="1:38" s="98" customFormat="1" hidden="1">
      <c r="A197" s="375">
        <v>45405</v>
      </c>
      <c r="B197" s="78" t="s">
        <v>1154</v>
      </c>
      <c r="C197" s="101">
        <v>-65000</v>
      </c>
      <c r="D197" s="156" t="s">
        <v>25</v>
      </c>
      <c r="E197" s="156"/>
      <c r="F197" s="156"/>
      <c r="G197" s="93">
        <f>C197</f>
        <v>-65000</v>
      </c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7"/>
      <c r="S197" s="97"/>
      <c r="T197" s="97"/>
      <c r="U197" s="97"/>
      <c r="V197" s="97"/>
      <c r="W197" s="97"/>
      <c r="X197" s="97"/>
      <c r="Y197" s="97"/>
      <c r="Z197" s="97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</row>
    <row r="198" spans="1:38" s="98" customFormat="1" hidden="1">
      <c r="A198" s="375">
        <v>45405</v>
      </c>
      <c r="B198" s="78" t="s">
        <v>957</v>
      </c>
      <c r="C198" s="101">
        <v>-643500</v>
      </c>
      <c r="D198" s="156" t="s">
        <v>479</v>
      </c>
      <c r="E198" s="156"/>
      <c r="F198" s="156"/>
      <c r="G198" s="93"/>
      <c r="H198" s="93">
        <f>C198</f>
        <v>-643500</v>
      </c>
      <c r="I198" s="93"/>
      <c r="J198" s="93"/>
      <c r="K198" s="93"/>
      <c r="L198" s="93"/>
      <c r="M198" s="93"/>
      <c r="N198" s="93"/>
      <c r="O198" s="93"/>
      <c r="P198" s="93"/>
      <c r="Q198" s="93"/>
      <c r="R198" s="97"/>
      <c r="S198" s="97"/>
      <c r="T198" s="97"/>
      <c r="U198" s="97"/>
      <c r="V198" s="97"/>
      <c r="W198" s="97"/>
      <c r="X198" s="97"/>
      <c r="Y198" s="97"/>
      <c r="Z198" s="97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</row>
    <row r="199" spans="1:38" s="98" customFormat="1" hidden="1">
      <c r="A199" s="375">
        <v>45405</v>
      </c>
      <c r="B199" s="78" t="s">
        <v>1155</v>
      </c>
      <c r="C199" s="101">
        <v>-65000</v>
      </c>
      <c r="D199" s="156" t="s">
        <v>25</v>
      </c>
      <c r="E199" s="156"/>
      <c r="F199" s="156"/>
      <c r="G199" s="93">
        <f>C199</f>
        <v>-65000</v>
      </c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7"/>
      <c r="S199" s="97"/>
      <c r="T199" s="97"/>
      <c r="U199" s="97"/>
      <c r="V199" s="97"/>
      <c r="W199" s="97"/>
      <c r="X199" s="97"/>
      <c r="Y199" s="97"/>
      <c r="Z199" s="97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</row>
    <row r="200" spans="1:38" s="98" customFormat="1" hidden="1">
      <c r="A200" s="375">
        <v>45405</v>
      </c>
      <c r="B200" s="78" t="s">
        <v>1036</v>
      </c>
      <c r="C200" s="101">
        <v>-229000</v>
      </c>
      <c r="D200" s="156" t="s">
        <v>479</v>
      </c>
      <c r="E200" s="156"/>
      <c r="F200" s="156"/>
      <c r="G200" s="93"/>
      <c r="H200" s="93">
        <f>C200</f>
        <v>-229000</v>
      </c>
      <c r="I200" s="93"/>
      <c r="J200" s="93"/>
      <c r="K200" s="93"/>
      <c r="L200" s="93"/>
      <c r="M200" s="93"/>
      <c r="N200" s="93"/>
      <c r="O200" s="93"/>
      <c r="P200" s="93"/>
      <c r="Q200" s="93"/>
      <c r="R200" s="97"/>
      <c r="S200" s="97"/>
      <c r="T200" s="97"/>
      <c r="U200" s="97"/>
      <c r="V200" s="97"/>
      <c r="W200" s="97"/>
      <c r="X200" s="97"/>
      <c r="Y200" s="97"/>
      <c r="Z200" s="97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</row>
    <row r="201" spans="1:38" s="98" customFormat="1" hidden="1">
      <c r="A201" s="375">
        <v>45405</v>
      </c>
      <c r="B201" s="78" t="s">
        <v>1157</v>
      </c>
      <c r="C201" s="101">
        <v>-376000</v>
      </c>
      <c r="D201" s="156" t="s">
        <v>1225</v>
      </c>
      <c r="E201" s="156"/>
      <c r="F201" s="156"/>
      <c r="G201" s="93"/>
      <c r="H201" s="93"/>
      <c r="I201" s="93"/>
      <c r="J201" s="93">
        <f>C201</f>
        <v>-376000</v>
      </c>
      <c r="K201" s="93"/>
      <c r="L201" s="93"/>
      <c r="M201" s="93"/>
      <c r="N201" s="93"/>
      <c r="O201" s="93"/>
      <c r="P201" s="93"/>
      <c r="Q201" s="93"/>
      <c r="R201" s="97"/>
      <c r="S201" s="97"/>
      <c r="T201" s="97"/>
      <c r="U201" s="97"/>
      <c r="V201" s="97"/>
      <c r="W201" s="97"/>
      <c r="X201" s="97"/>
      <c r="Y201" s="97"/>
      <c r="Z201" s="97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</row>
    <row r="202" spans="1:38" s="98" customFormat="1" hidden="1">
      <c r="A202" s="375">
        <v>45405</v>
      </c>
      <c r="B202" s="78" t="s">
        <v>1158</v>
      </c>
      <c r="C202" s="101">
        <v>-52000</v>
      </c>
      <c r="D202" s="156" t="s">
        <v>480</v>
      </c>
      <c r="E202" s="156"/>
      <c r="F202" s="156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7"/>
      <c r="S202" s="97"/>
      <c r="T202" s="97"/>
      <c r="U202" s="97"/>
      <c r="V202" s="97"/>
      <c r="W202" s="97"/>
      <c r="X202" s="97"/>
      <c r="Y202" s="97"/>
      <c r="Z202" s="97"/>
      <c r="AA202" s="93"/>
      <c r="AB202" s="93"/>
      <c r="AC202" s="93"/>
      <c r="AD202" s="93"/>
      <c r="AE202" s="93"/>
      <c r="AF202" s="93"/>
      <c r="AG202" s="93">
        <f>C202</f>
        <v>-52000</v>
      </c>
      <c r="AH202" s="93"/>
      <c r="AI202" s="93"/>
      <c r="AJ202" s="93"/>
      <c r="AK202" s="93"/>
      <c r="AL202" s="93"/>
    </row>
    <row r="203" spans="1:38" s="98" customFormat="1" hidden="1">
      <c r="A203" s="375">
        <v>45405</v>
      </c>
      <c r="B203" s="78" t="s">
        <v>1159</v>
      </c>
      <c r="C203" s="101">
        <v>-340000</v>
      </c>
      <c r="D203" s="156" t="s">
        <v>479</v>
      </c>
      <c r="E203" s="156"/>
      <c r="F203" s="156"/>
      <c r="G203" s="93"/>
      <c r="H203" s="93">
        <f>C203</f>
        <v>-340000</v>
      </c>
      <c r="I203" s="93"/>
      <c r="J203" s="93"/>
      <c r="K203" s="93"/>
      <c r="L203" s="93"/>
      <c r="M203" s="93"/>
      <c r="N203" s="93"/>
      <c r="O203" s="93"/>
      <c r="P203" s="93"/>
      <c r="Q203" s="93"/>
      <c r="R203" s="97"/>
      <c r="S203" s="97"/>
      <c r="T203" s="97"/>
      <c r="U203" s="97"/>
      <c r="V203" s="97"/>
      <c r="W203" s="97"/>
      <c r="X203" s="97"/>
      <c r="Y203" s="97"/>
      <c r="Z203" s="97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</row>
    <row r="204" spans="1:38" s="98" customFormat="1" hidden="1">
      <c r="A204" s="375">
        <v>45405</v>
      </c>
      <c r="B204" s="78" t="s">
        <v>1157</v>
      </c>
      <c r="C204" s="101">
        <v>-280000</v>
      </c>
      <c r="D204" s="156" t="s">
        <v>1225</v>
      </c>
      <c r="E204" s="156"/>
      <c r="F204" s="156"/>
      <c r="G204" s="93"/>
      <c r="H204" s="93"/>
      <c r="I204" s="93"/>
      <c r="J204" s="93">
        <f>C204</f>
        <v>-280000</v>
      </c>
      <c r="K204" s="93"/>
      <c r="L204" s="93"/>
      <c r="M204" s="93"/>
      <c r="N204" s="93"/>
      <c r="O204" s="93"/>
      <c r="P204" s="93"/>
      <c r="Q204" s="93"/>
      <c r="R204" s="97"/>
      <c r="S204" s="97"/>
      <c r="T204" s="97"/>
      <c r="U204" s="97"/>
      <c r="V204" s="97"/>
      <c r="W204" s="97"/>
      <c r="X204" s="97"/>
      <c r="Y204" s="97"/>
      <c r="Z204" s="97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</row>
    <row r="205" spans="1:38" s="98" customFormat="1" hidden="1">
      <c r="A205" s="375">
        <v>45405</v>
      </c>
      <c r="B205" s="78" t="s">
        <v>1033</v>
      </c>
      <c r="C205" s="101">
        <v>-911000</v>
      </c>
      <c r="D205" s="156" t="s">
        <v>480</v>
      </c>
      <c r="E205" s="156"/>
      <c r="F205" s="156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7"/>
      <c r="S205" s="97"/>
      <c r="T205" s="97"/>
      <c r="U205" s="97"/>
      <c r="V205" s="97"/>
      <c r="W205" s="97"/>
      <c r="X205" s="97"/>
      <c r="Y205" s="97"/>
      <c r="Z205" s="97"/>
      <c r="AA205" s="93"/>
      <c r="AB205" s="93"/>
      <c r="AC205" s="93"/>
      <c r="AD205" s="93"/>
      <c r="AE205" s="93"/>
      <c r="AF205" s="93"/>
      <c r="AG205" s="93">
        <f>C205</f>
        <v>-911000</v>
      </c>
      <c r="AH205" s="93"/>
      <c r="AI205" s="93"/>
      <c r="AJ205" s="93"/>
      <c r="AK205" s="93"/>
      <c r="AL205" s="93"/>
    </row>
    <row r="206" spans="1:38" s="98" customFormat="1" hidden="1">
      <c r="A206" s="375">
        <v>45405</v>
      </c>
      <c r="B206" s="78" t="s">
        <v>1161</v>
      </c>
      <c r="C206" s="101">
        <v>-366000</v>
      </c>
      <c r="D206" s="156" t="s">
        <v>479</v>
      </c>
      <c r="E206" s="156"/>
      <c r="F206" s="156"/>
      <c r="G206" s="93"/>
      <c r="H206" s="93">
        <f>C206</f>
        <v>-366000</v>
      </c>
      <c r="I206" s="93"/>
      <c r="J206" s="93"/>
      <c r="K206" s="93"/>
      <c r="L206" s="93"/>
      <c r="M206" s="93"/>
      <c r="N206" s="93"/>
      <c r="O206" s="93"/>
      <c r="P206" s="93"/>
      <c r="Q206" s="93"/>
      <c r="R206" s="97"/>
      <c r="S206" s="97"/>
      <c r="T206" s="97"/>
      <c r="U206" s="97"/>
      <c r="V206" s="97"/>
      <c r="W206" s="97"/>
      <c r="X206" s="97"/>
      <c r="Y206" s="97"/>
      <c r="Z206" s="97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</row>
    <row r="207" spans="1:38" s="98" customFormat="1" hidden="1">
      <c r="A207" s="375">
        <v>45405</v>
      </c>
      <c r="B207" s="78" t="s">
        <v>1162</v>
      </c>
      <c r="C207" s="101">
        <v>-338000</v>
      </c>
      <c r="D207" s="156" t="s">
        <v>142</v>
      </c>
      <c r="E207" s="156"/>
      <c r="F207" s="156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7"/>
      <c r="S207" s="97"/>
      <c r="T207" s="97"/>
      <c r="U207" s="97"/>
      <c r="V207" s="97"/>
      <c r="W207" s="97"/>
      <c r="X207" s="97"/>
      <c r="Y207" s="97"/>
      <c r="Z207" s="97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>
        <f>C207</f>
        <v>-338000</v>
      </c>
      <c r="AL207" s="93"/>
    </row>
    <row r="208" spans="1:38" s="98" customFormat="1" hidden="1">
      <c r="A208" s="375">
        <v>45405</v>
      </c>
      <c r="B208" s="78" t="s">
        <v>1163</v>
      </c>
      <c r="C208" s="101">
        <v>-130425</v>
      </c>
      <c r="D208" s="156" t="s">
        <v>481</v>
      </c>
      <c r="E208" s="156"/>
      <c r="F208" s="156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7"/>
      <c r="S208" s="97"/>
      <c r="T208" s="97"/>
      <c r="U208" s="97"/>
      <c r="V208" s="97"/>
      <c r="W208" s="97"/>
      <c r="X208" s="97"/>
      <c r="Y208" s="97"/>
      <c r="Z208" s="97"/>
      <c r="AA208" s="93"/>
      <c r="AB208" s="93"/>
      <c r="AC208" s="93"/>
      <c r="AD208" s="93"/>
      <c r="AE208" s="93">
        <f>C208</f>
        <v>-130425</v>
      </c>
      <c r="AF208" s="93"/>
      <c r="AG208" s="93"/>
      <c r="AH208" s="93"/>
      <c r="AI208" s="93"/>
      <c r="AJ208" s="93"/>
      <c r="AK208" s="93"/>
      <c r="AL208" s="93"/>
    </row>
    <row r="209" spans="1:38" s="98" customFormat="1" hidden="1">
      <c r="A209" s="375">
        <v>45405</v>
      </c>
      <c r="B209" s="78" t="s">
        <v>1164</v>
      </c>
      <c r="C209" s="101">
        <v>-55000</v>
      </c>
      <c r="D209" s="156" t="s">
        <v>142</v>
      </c>
      <c r="E209" s="156"/>
      <c r="F209" s="156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7"/>
      <c r="S209" s="97"/>
      <c r="T209" s="97"/>
      <c r="U209" s="97"/>
      <c r="V209" s="97"/>
      <c r="W209" s="97"/>
      <c r="X209" s="97"/>
      <c r="Y209" s="97"/>
      <c r="Z209" s="97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>
        <f>C209</f>
        <v>-55000</v>
      </c>
      <c r="AL209" s="93"/>
    </row>
    <row r="210" spans="1:38" s="98" customFormat="1" hidden="1">
      <c r="A210" s="375">
        <v>45406</v>
      </c>
      <c r="B210" s="78" t="s">
        <v>800</v>
      </c>
      <c r="C210" s="101">
        <v>-11000</v>
      </c>
      <c r="D210" s="156" t="s">
        <v>478</v>
      </c>
      <c r="E210" s="156"/>
      <c r="F210" s="156"/>
      <c r="G210" s="93"/>
      <c r="H210" s="93"/>
      <c r="I210" s="93"/>
      <c r="J210" s="93"/>
      <c r="K210" s="93">
        <f>C210</f>
        <v>-11000</v>
      </c>
      <c r="L210" s="93"/>
      <c r="M210" s="93"/>
      <c r="N210" s="93"/>
      <c r="O210" s="93"/>
      <c r="P210" s="93"/>
      <c r="Q210" s="93"/>
      <c r="R210" s="97"/>
      <c r="S210" s="97"/>
      <c r="T210" s="97"/>
      <c r="U210" s="97"/>
      <c r="V210" s="97"/>
      <c r="W210" s="97"/>
      <c r="X210" s="97"/>
      <c r="Y210" s="97"/>
      <c r="Z210" s="97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</row>
    <row r="211" spans="1:38" s="98" customFormat="1" hidden="1">
      <c r="A211" s="375">
        <v>45406</v>
      </c>
      <c r="B211" s="78" t="s">
        <v>1166</v>
      </c>
      <c r="C211" s="101">
        <v>-260000</v>
      </c>
      <c r="D211" s="156" t="s">
        <v>478</v>
      </c>
      <c r="E211" s="156"/>
      <c r="F211" s="156"/>
      <c r="G211" s="93"/>
      <c r="H211" s="93"/>
      <c r="I211" s="93"/>
      <c r="J211" s="93"/>
      <c r="K211" s="93">
        <f>C211</f>
        <v>-260000</v>
      </c>
      <c r="L211" s="93"/>
      <c r="M211" s="93"/>
      <c r="N211" s="93"/>
      <c r="O211" s="93"/>
      <c r="P211" s="93"/>
      <c r="Q211" s="93"/>
      <c r="R211" s="97"/>
      <c r="S211" s="97"/>
      <c r="T211" s="97"/>
      <c r="U211" s="97"/>
      <c r="V211" s="97"/>
      <c r="W211" s="97"/>
      <c r="X211" s="97"/>
      <c r="Y211" s="97"/>
      <c r="Z211" s="97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</row>
    <row r="212" spans="1:38" s="98" customFormat="1" hidden="1">
      <c r="A212" s="375">
        <v>45406</v>
      </c>
      <c r="B212" s="78" t="s">
        <v>957</v>
      </c>
      <c r="C212" s="101">
        <v>-2652500</v>
      </c>
      <c r="D212" s="156" t="s">
        <v>479</v>
      </c>
      <c r="E212" s="156"/>
      <c r="F212" s="156"/>
      <c r="G212" s="93"/>
      <c r="H212" s="93">
        <f>C212</f>
        <v>-2652500</v>
      </c>
      <c r="I212" s="93"/>
      <c r="J212" s="93"/>
      <c r="K212" s="93"/>
      <c r="L212" s="93"/>
      <c r="M212" s="93"/>
      <c r="N212" s="93"/>
      <c r="O212" s="93"/>
      <c r="P212" s="93"/>
      <c r="Q212" s="93"/>
      <c r="R212" s="97"/>
      <c r="S212" s="97"/>
      <c r="T212" s="97"/>
      <c r="U212" s="97"/>
      <c r="V212" s="97"/>
      <c r="W212" s="97"/>
      <c r="X212" s="97"/>
      <c r="Y212" s="97"/>
      <c r="Z212" s="97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</row>
    <row r="213" spans="1:38" s="98" customFormat="1" hidden="1">
      <c r="A213" s="375">
        <v>45406</v>
      </c>
      <c r="B213" s="78" t="s">
        <v>1169</v>
      </c>
      <c r="C213" s="101">
        <v>-100000</v>
      </c>
      <c r="D213" s="156" t="s">
        <v>530</v>
      </c>
      <c r="E213" s="156"/>
      <c r="F213" s="156"/>
      <c r="G213" s="93"/>
      <c r="H213" s="93"/>
      <c r="I213" s="93"/>
      <c r="J213" s="93"/>
      <c r="K213" s="93"/>
      <c r="L213" s="93"/>
      <c r="M213" s="93">
        <f>C213</f>
        <v>-100000</v>
      </c>
      <c r="N213" s="93"/>
      <c r="O213" s="93"/>
      <c r="P213" s="93"/>
      <c r="Q213" s="93"/>
      <c r="R213" s="97"/>
      <c r="S213" s="97"/>
      <c r="T213" s="97"/>
      <c r="U213" s="97"/>
      <c r="V213" s="97"/>
      <c r="W213" s="97"/>
      <c r="X213" s="97"/>
      <c r="Y213" s="97"/>
      <c r="Z213" s="97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</row>
    <row r="214" spans="1:38" s="98" customFormat="1" hidden="1">
      <c r="A214" s="375">
        <v>45406</v>
      </c>
      <c r="B214" s="78" t="s">
        <v>957</v>
      </c>
      <c r="C214" s="101">
        <v>-2110000</v>
      </c>
      <c r="D214" s="156" t="s">
        <v>479</v>
      </c>
      <c r="E214" s="156"/>
      <c r="F214" s="156"/>
      <c r="G214" s="93"/>
      <c r="H214" s="93">
        <f>C214</f>
        <v>-2110000</v>
      </c>
      <c r="I214" s="93"/>
      <c r="J214" s="93"/>
      <c r="K214" s="93"/>
      <c r="L214" s="93"/>
      <c r="M214" s="93"/>
      <c r="N214" s="93"/>
      <c r="O214" s="93"/>
      <c r="P214" s="93"/>
      <c r="Q214" s="93"/>
      <c r="R214" s="97"/>
      <c r="S214" s="97"/>
      <c r="T214" s="97"/>
      <c r="U214" s="97"/>
      <c r="V214" s="97"/>
      <c r="W214" s="97"/>
      <c r="X214" s="97"/>
      <c r="Y214" s="97"/>
      <c r="Z214" s="97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</row>
    <row r="215" spans="1:38" s="98" customFormat="1" hidden="1">
      <c r="A215" s="375">
        <v>45406</v>
      </c>
      <c r="B215" s="78" t="s">
        <v>1172</v>
      </c>
      <c r="C215" s="101">
        <v>-65000</v>
      </c>
      <c r="D215" s="156" t="s">
        <v>25</v>
      </c>
      <c r="E215" s="156"/>
      <c r="F215" s="156"/>
      <c r="G215" s="93">
        <f>C215</f>
        <v>-65000</v>
      </c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7"/>
      <c r="S215" s="97"/>
      <c r="T215" s="97"/>
      <c r="U215" s="97"/>
      <c r="V215" s="97"/>
      <c r="W215" s="97"/>
      <c r="X215" s="97"/>
      <c r="Y215" s="97"/>
      <c r="Z215" s="97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</row>
    <row r="216" spans="1:38" s="98" customFormat="1" hidden="1">
      <c r="A216" s="375">
        <v>45406</v>
      </c>
      <c r="B216" s="78" t="s">
        <v>957</v>
      </c>
      <c r="C216" s="101">
        <v>-78000</v>
      </c>
      <c r="D216" s="156" t="s">
        <v>479</v>
      </c>
      <c r="E216" s="156"/>
      <c r="F216" s="156"/>
      <c r="G216" s="93"/>
      <c r="H216" s="93">
        <f>C216</f>
        <v>-78000</v>
      </c>
      <c r="I216" s="93"/>
      <c r="J216" s="93"/>
      <c r="K216" s="93"/>
      <c r="L216" s="93"/>
      <c r="M216" s="93"/>
      <c r="N216" s="93"/>
      <c r="O216" s="93"/>
      <c r="P216" s="93"/>
      <c r="Q216" s="93"/>
      <c r="R216" s="97"/>
      <c r="S216" s="97"/>
      <c r="T216" s="97"/>
      <c r="U216" s="97"/>
      <c r="V216" s="97"/>
      <c r="W216" s="97"/>
      <c r="X216" s="97"/>
      <c r="Y216" s="97"/>
      <c r="Z216" s="97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</row>
    <row r="217" spans="1:38" s="98" customFormat="1" hidden="1">
      <c r="A217" s="375">
        <v>45406</v>
      </c>
      <c r="B217" s="78" t="s">
        <v>1125</v>
      </c>
      <c r="C217" s="101">
        <v>-125840</v>
      </c>
      <c r="D217" s="156" t="s">
        <v>142</v>
      </c>
      <c r="E217" s="156"/>
      <c r="F217" s="156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7"/>
      <c r="S217" s="97"/>
      <c r="T217" s="97"/>
      <c r="U217" s="97"/>
      <c r="V217" s="97"/>
      <c r="W217" s="97"/>
      <c r="X217" s="97"/>
      <c r="Y217" s="97"/>
      <c r="Z217" s="97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>
        <f>C217</f>
        <v>-125840</v>
      </c>
      <c r="AL217" s="93"/>
    </row>
    <row r="218" spans="1:38" s="98" customFormat="1" hidden="1">
      <c r="A218" s="375">
        <v>45407</v>
      </c>
      <c r="B218" s="417" t="s">
        <v>800</v>
      </c>
      <c r="C218" s="101">
        <v>-11000</v>
      </c>
      <c r="D218" s="156" t="s">
        <v>478</v>
      </c>
      <c r="E218" s="156"/>
      <c r="F218" s="156"/>
      <c r="G218" s="93"/>
      <c r="H218" s="93"/>
      <c r="I218" s="93"/>
      <c r="J218" s="93"/>
      <c r="K218" s="93">
        <f>C218</f>
        <v>-11000</v>
      </c>
      <c r="L218" s="93"/>
      <c r="M218" s="93"/>
      <c r="N218" s="93"/>
      <c r="O218" s="93"/>
      <c r="P218" s="93"/>
      <c r="Q218" s="93"/>
      <c r="R218" s="97"/>
      <c r="S218" s="97"/>
      <c r="T218" s="97"/>
      <c r="U218" s="97"/>
      <c r="V218" s="97"/>
      <c r="W218" s="97"/>
      <c r="X218" s="97"/>
      <c r="Y218" s="97"/>
      <c r="Z218" s="97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</row>
    <row r="219" spans="1:38" s="98" customFormat="1" hidden="1">
      <c r="A219" s="375">
        <v>45407</v>
      </c>
      <c r="B219" s="417" t="s">
        <v>898</v>
      </c>
      <c r="C219" s="101">
        <v>-101400</v>
      </c>
      <c r="D219" s="156" t="s">
        <v>27</v>
      </c>
      <c r="E219" s="156"/>
      <c r="F219" s="156"/>
      <c r="G219" s="93"/>
      <c r="H219" s="93"/>
      <c r="I219" s="93">
        <f>C219</f>
        <v>-101400</v>
      </c>
      <c r="J219" s="93"/>
      <c r="K219" s="93"/>
      <c r="L219" s="93"/>
      <c r="M219" s="93"/>
      <c r="N219" s="93"/>
      <c r="O219" s="93"/>
      <c r="P219" s="93"/>
      <c r="Q219" s="93"/>
      <c r="R219" s="97"/>
      <c r="S219" s="97"/>
      <c r="T219" s="97"/>
      <c r="U219" s="97"/>
      <c r="V219" s="97"/>
      <c r="W219" s="97"/>
      <c r="X219" s="97"/>
      <c r="Y219" s="97"/>
      <c r="Z219" s="97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</row>
    <row r="220" spans="1:38" s="98" customFormat="1" hidden="1">
      <c r="A220" s="375">
        <v>45407</v>
      </c>
      <c r="B220" s="417" t="s">
        <v>1070</v>
      </c>
      <c r="C220" s="101">
        <v>-630000</v>
      </c>
      <c r="D220" s="156" t="s">
        <v>480</v>
      </c>
      <c r="E220" s="156"/>
      <c r="F220" s="156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7"/>
      <c r="S220" s="97"/>
      <c r="T220" s="97"/>
      <c r="U220" s="97"/>
      <c r="V220" s="97"/>
      <c r="W220" s="97"/>
      <c r="X220" s="97"/>
      <c r="Y220" s="97"/>
      <c r="Z220" s="97"/>
      <c r="AA220" s="93"/>
      <c r="AB220" s="93"/>
      <c r="AC220" s="93"/>
      <c r="AD220" s="93"/>
      <c r="AE220" s="93"/>
      <c r="AF220" s="93"/>
      <c r="AG220" s="93">
        <f>C220</f>
        <v>-630000</v>
      </c>
      <c r="AH220" s="93"/>
      <c r="AI220" s="93"/>
      <c r="AJ220" s="93"/>
      <c r="AK220" s="93"/>
      <c r="AL220" s="93"/>
    </row>
    <row r="221" spans="1:38" s="98" customFormat="1" hidden="1">
      <c r="A221" s="375">
        <v>45407</v>
      </c>
      <c r="B221" s="417" t="s">
        <v>1174</v>
      </c>
      <c r="C221" s="101">
        <v>-65000</v>
      </c>
      <c r="D221" s="156" t="s">
        <v>25</v>
      </c>
      <c r="E221" s="156"/>
      <c r="F221" s="156"/>
      <c r="G221" s="93">
        <f>C221</f>
        <v>-65000</v>
      </c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7"/>
      <c r="S221" s="97"/>
      <c r="T221" s="97"/>
      <c r="U221" s="97"/>
      <c r="V221" s="97"/>
      <c r="W221" s="97"/>
      <c r="X221" s="97"/>
      <c r="Y221" s="97"/>
      <c r="Z221" s="97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</row>
    <row r="222" spans="1:38" s="98" customFormat="1" hidden="1">
      <c r="A222" s="375">
        <v>45407</v>
      </c>
      <c r="B222" s="417" t="s">
        <v>957</v>
      </c>
      <c r="C222" s="101">
        <v>-2515000</v>
      </c>
      <c r="D222" s="156" t="s">
        <v>479</v>
      </c>
      <c r="E222" s="156"/>
      <c r="F222" s="156"/>
      <c r="G222" s="93"/>
      <c r="H222" s="93">
        <f>C222</f>
        <v>-2515000</v>
      </c>
      <c r="I222" s="93"/>
      <c r="J222" s="93"/>
      <c r="K222" s="93"/>
      <c r="L222" s="93"/>
      <c r="M222" s="93"/>
      <c r="N222" s="93"/>
      <c r="O222" s="93"/>
      <c r="P222" s="93"/>
      <c r="Q222" s="93"/>
      <c r="R222" s="97"/>
      <c r="S222" s="97"/>
      <c r="T222" s="97"/>
      <c r="U222" s="97"/>
      <c r="V222" s="97"/>
      <c r="W222" s="97"/>
      <c r="X222" s="97"/>
      <c r="Y222" s="97"/>
      <c r="Z222" s="97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</row>
    <row r="223" spans="1:38" s="98" customFormat="1" hidden="1">
      <c r="A223" s="375">
        <v>45407</v>
      </c>
      <c r="B223" s="417" t="s">
        <v>1175</v>
      </c>
      <c r="C223" s="101">
        <v>-288000</v>
      </c>
      <c r="D223" s="156" t="s">
        <v>27</v>
      </c>
      <c r="E223" s="156"/>
      <c r="F223" s="156"/>
      <c r="G223" s="93"/>
      <c r="H223" s="93"/>
      <c r="I223" s="93">
        <f>C223</f>
        <v>-288000</v>
      </c>
      <c r="J223" s="93"/>
      <c r="K223" s="93"/>
      <c r="L223" s="93"/>
      <c r="M223" s="93"/>
      <c r="N223" s="93"/>
      <c r="O223" s="93"/>
      <c r="P223" s="93"/>
      <c r="Q223" s="93"/>
      <c r="R223" s="97"/>
      <c r="S223" s="97"/>
      <c r="T223" s="97"/>
      <c r="U223" s="97"/>
      <c r="V223" s="97"/>
      <c r="W223" s="97"/>
      <c r="X223" s="97"/>
      <c r="Y223" s="97"/>
      <c r="Z223" s="97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</row>
    <row r="224" spans="1:38" s="98" customFormat="1" hidden="1">
      <c r="A224" s="375">
        <v>45407</v>
      </c>
      <c r="B224" s="417" t="s">
        <v>865</v>
      </c>
      <c r="C224" s="101">
        <v>-423000</v>
      </c>
      <c r="D224" s="156" t="s">
        <v>479</v>
      </c>
      <c r="E224" s="156"/>
      <c r="F224" s="156"/>
      <c r="G224" s="93"/>
      <c r="H224" s="93">
        <f>C224</f>
        <v>-423000</v>
      </c>
      <c r="I224" s="93"/>
      <c r="J224" s="93"/>
      <c r="K224" s="93"/>
      <c r="L224" s="93"/>
      <c r="M224" s="93"/>
      <c r="N224" s="93"/>
      <c r="O224" s="93"/>
      <c r="P224" s="93"/>
      <c r="Q224" s="93"/>
      <c r="R224" s="97"/>
      <c r="S224" s="97"/>
      <c r="T224" s="97"/>
      <c r="U224" s="97"/>
      <c r="V224" s="97"/>
      <c r="W224" s="97"/>
      <c r="X224" s="97"/>
      <c r="Y224" s="97"/>
      <c r="Z224" s="97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</row>
    <row r="225" spans="1:38" s="98" customFormat="1" hidden="1">
      <c r="A225" s="375">
        <v>45407</v>
      </c>
      <c r="B225" s="417" t="s">
        <v>820</v>
      </c>
      <c r="C225" s="101">
        <v>-121500</v>
      </c>
      <c r="D225" s="156" t="s">
        <v>480</v>
      </c>
      <c r="E225" s="156"/>
      <c r="F225" s="156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7"/>
      <c r="S225" s="97"/>
      <c r="T225" s="97"/>
      <c r="U225" s="97"/>
      <c r="V225" s="97"/>
      <c r="W225" s="97"/>
      <c r="X225" s="97"/>
      <c r="Y225" s="97"/>
      <c r="Z225" s="97"/>
      <c r="AA225" s="93"/>
      <c r="AB225" s="93"/>
      <c r="AC225" s="93"/>
      <c r="AD225" s="93"/>
      <c r="AE225" s="93"/>
      <c r="AF225" s="93"/>
      <c r="AG225" s="93">
        <f>C225</f>
        <v>-121500</v>
      </c>
      <c r="AH225" s="93"/>
      <c r="AI225" s="93"/>
      <c r="AJ225" s="93"/>
      <c r="AK225" s="93"/>
      <c r="AL225" s="93"/>
    </row>
    <row r="226" spans="1:38" s="98" customFormat="1" hidden="1">
      <c r="A226" s="375">
        <v>45407</v>
      </c>
      <c r="B226" s="417" t="s">
        <v>885</v>
      </c>
      <c r="C226" s="101">
        <v>-490000</v>
      </c>
      <c r="D226" s="156" t="s">
        <v>1225</v>
      </c>
      <c r="E226" s="156"/>
      <c r="F226" s="156"/>
      <c r="G226" s="93"/>
      <c r="H226" s="93"/>
      <c r="I226" s="93"/>
      <c r="J226" s="93">
        <f>C226</f>
        <v>-490000</v>
      </c>
      <c r="K226" s="93"/>
      <c r="L226" s="93"/>
      <c r="M226" s="93"/>
      <c r="N226" s="93"/>
      <c r="O226" s="93"/>
      <c r="P226" s="93"/>
      <c r="Q226" s="93"/>
      <c r="R226" s="97"/>
      <c r="S226" s="97"/>
      <c r="T226" s="97"/>
      <c r="U226" s="97"/>
      <c r="V226" s="97"/>
      <c r="W226" s="97"/>
      <c r="X226" s="97"/>
      <c r="Y226" s="97"/>
      <c r="Z226" s="97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</row>
    <row r="227" spans="1:38" s="98" customFormat="1" hidden="1">
      <c r="A227" s="375">
        <v>45407</v>
      </c>
      <c r="B227" s="417" t="s">
        <v>1178</v>
      </c>
      <c r="C227" s="101">
        <v>-65000</v>
      </c>
      <c r="D227" s="156" t="s">
        <v>25</v>
      </c>
      <c r="E227" s="156"/>
      <c r="F227" s="156"/>
      <c r="G227" s="93">
        <f>C227</f>
        <v>-65000</v>
      </c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7"/>
      <c r="S227" s="97"/>
      <c r="T227" s="97"/>
      <c r="U227" s="97"/>
      <c r="V227" s="97"/>
      <c r="W227" s="97"/>
      <c r="X227" s="97"/>
      <c r="Y227" s="97"/>
      <c r="Z227" s="97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</row>
    <row r="228" spans="1:38" s="98" customFormat="1" hidden="1">
      <c r="A228" s="375">
        <v>45407</v>
      </c>
      <c r="B228" s="417" t="s">
        <v>1159</v>
      </c>
      <c r="C228" s="101">
        <v>-340000</v>
      </c>
      <c r="D228" s="156" t="s">
        <v>479</v>
      </c>
      <c r="E228" s="156"/>
      <c r="F228" s="156"/>
      <c r="G228" s="93"/>
      <c r="H228" s="93">
        <f>C228</f>
        <v>-340000</v>
      </c>
      <c r="I228" s="93"/>
      <c r="J228" s="93"/>
      <c r="K228" s="93"/>
      <c r="L228" s="93"/>
      <c r="M228" s="93"/>
      <c r="N228" s="93"/>
      <c r="O228" s="93"/>
      <c r="P228" s="93"/>
      <c r="Q228" s="93"/>
      <c r="R228" s="97"/>
      <c r="S228" s="97"/>
      <c r="T228" s="97"/>
      <c r="U228" s="97"/>
      <c r="V228" s="97"/>
      <c r="W228" s="97"/>
      <c r="X228" s="97"/>
      <c r="Y228" s="97"/>
      <c r="Z228" s="97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</row>
    <row r="229" spans="1:38" s="98" customFormat="1" hidden="1">
      <c r="A229" s="375">
        <v>45407</v>
      </c>
      <c r="B229" s="417" t="s">
        <v>1179</v>
      </c>
      <c r="C229" s="101">
        <v>-289500</v>
      </c>
      <c r="D229" s="156" t="s">
        <v>27</v>
      </c>
      <c r="E229" s="156"/>
      <c r="F229" s="156"/>
      <c r="G229" s="93"/>
      <c r="H229" s="93"/>
      <c r="I229" s="93">
        <f>C229</f>
        <v>-289500</v>
      </c>
      <c r="J229" s="93"/>
      <c r="K229" s="93"/>
      <c r="L229" s="93"/>
      <c r="M229" s="93"/>
      <c r="N229" s="93"/>
      <c r="O229" s="93"/>
      <c r="P229" s="93"/>
      <c r="Q229" s="93"/>
      <c r="R229" s="97"/>
      <c r="S229" s="97"/>
      <c r="T229" s="97"/>
      <c r="U229" s="97"/>
      <c r="V229" s="97"/>
      <c r="W229" s="97"/>
      <c r="X229" s="97"/>
      <c r="Y229" s="97"/>
      <c r="Z229" s="97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</row>
    <row r="230" spans="1:38" s="98" customFormat="1">
      <c r="A230" s="375">
        <v>45407</v>
      </c>
      <c r="B230" s="417" t="s">
        <v>1180</v>
      </c>
      <c r="C230" s="101">
        <v>-500000</v>
      </c>
      <c r="D230" s="156" t="s">
        <v>1226</v>
      </c>
      <c r="E230" s="156"/>
      <c r="F230" s="156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7"/>
      <c r="S230" s="97"/>
      <c r="T230" s="97"/>
      <c r="U230" s="97"/>
      <c r="V230" s="97"/>
      <c r="W230" s="97"/>
      <c r="X230" s="97">
        <f>C230</f>
        <v>-500000</v>
      </c>
      <c r="Y230" s="97"/>
      <c r="Z230" s="97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</row>
    <row r="231" spans="1:38" s="98" customFormat="1" hidden="1">
      <c r="A231" s="375">
        <v>45407</v>
      </c>
      <c r="B231" s="417" t="s">
        <v>1181</v>
      </c>
      <c r="C231" s="101">
        <v>-75000</v>
      </c>
      <c r="D231" s="156" t="s">
        <v>25</v>
      </c>
      <c r="E231" s="156"/>
      <c r="F231" s="156"/>
      <c r="G231" s="93">
        <f>C231</f>
        <v>-75000</v>
      </c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7"/>
      <c r="S231" s="97"/>
      <c r="T231" s="97"/>
      <c r="U231" s="97"/>
      <c r="V231" s="97"/>
      <c r="W231" s="97"/>
      <c r="X231" s="97"/>
      <c r="Y231" s="97"/>
      <c r="Z231" s="97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</row>
    <row r="232" spans="1:38" s="98" customFormat="1" hidden="1">
      <c r="A232" s="375">
        <v>45407</v>
      </c>
      <c r="B232" s="417" t="s">
        <v>1118</v>
      </c>
      <c r="C232" s="101">
        <v>-20000</v>
      </c>
      <c r="D232" s="156" t="s">
        <v>142</v>
      </c>
      <c r="E232" s="156"/>
      <c r="F232" s="156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7"/>
      <c r="S232" s="97"/>
      <c r="T232" s="97"/>
      <c r="U232" s="97"/>
      <c r="V232" s="97"/>
      <c r="W232" s="97"/>
      <c r="X232" s="97"/>
      <c r="Y232" s="97"/>
      <c r="Z232" s="97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>
        <f>C232</f>
        <v>-20000</v>
      </c>
      <c r="AL232" s="93"/>
    </row>
    <row r="233" spans="1:38" s="98" customFormat="1" hidden="1">
      <c r="A233" s="375">
        <v>45407</v>
      </c>
      <c r="B233" s="417" t="s">
        <v>1182</v>
      </c>
      <c r="C233" s="101">
        <v>-1095000</v>
      </c>
      <c r="D233" s="156" t="s">
        <v>480</v>
      </c>
      <c r="E233" s="156"/>
      <c r="F233" s="156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7"/>
      <c r="S233" s="97"/>
      <c r="T233" s="97"/>
      <c r="U233" s="97"/>
      <c r="V233" s="97"/>
      <c r="W233" s="97"/>
      <c r="X233" s="97"/>
      <c r="Y233" s="97"/>
      <c r="Z233" s="97"/>
      <c r="AA233" s="93"/>
      <c r="AB233" s="93"/>
      <c r="AC233" s="93"/>
      <c r="AD233" s="93"/>
      <c r="AE233" s="93"/>
      <c r="AF233" s="93"/>
      <c r="AG233" s="93">
        <f>C233</f>
        <v>-1095000</v>
      </c>
      <c r="AH233" s="93"/>
      <c r="AI233" s="93"/>
      <c r="AJ233" s="93"/>
      <c r="AK233" s="93"/>
      <c r="AL233" s="93"/>
    </row>
    <row r="234" spans="1:38" s="98" customFormat="1" hidden="1">
      <c r="A234" s="99">
        <v>45408</v>
      </c>
      <c r="B234" s="78" t="s">
        <v>800</v>
      </c>
      <c r="C234" s="101">
        <v>-11000</v>
      </c>
      <c r="D234" s="156" t="s">
        <v>478</v>
      </c>
      <c r="E234" s="93"/>
      <c r="F234" s="93"/>
      <c r="G234" s="93"/>
      <c r="H234" s="93"/>
      <c r="I234" s="93"/>
      <c r="J234" s="93"/>
      <c r="K234" s="93">
        <f>C234</f>
        <v>-11000</v>
      </c>
      <c r="L234" s="93"/>
      <c r="M234" s="93"/>
      <c r="N234" s="93"/>
      <c r="O234" s="93"/>
      <c r="P234" s="93"/>
      <c r="Q234" s="93"/>
      <c r="R234" s="97"/>
      <c r="S234" s="97"/>
      <c r="T234" s="97"/>
      <c r="U234" s="97"/>
      <c r="V234" s="97"/>
      <c r="W234" s="97"/>
      <c r="X234" s="97"/>
      <c r="Y234" s="97"/>
      <c r="Z234" s="97"/>
      <c r="AA234" s="93"/>
      <c r="AB234" s="93"/>
      <c r="AC234" s="93"/>
      <c r="AD234" s="97"/>
      <c r="AE234" s="93"/>
      <c r="AF234" s="97"/>
      <c r="AG234" s="97"/>
      <c r="AH234" s="97"/>
      <c r="AI234" s="93"/>
      <c r="AJ234" s="93"/>
      <c r="AK234" s="93"/>
      <c r="AL234" s="93"/>
    </row>
    <row r="235" spans="1:38" s="98" customFormat="1" hidden="1">
      <c r="A235" s="99">
        <v>45408</v>
      </c>
      <c r="B235" s="78" t="s">
        <v>957</v>
      </c>
      <c r="C235" s="101">
        <v>-1652500</v>
      </c>
      <c r="D235" s="156" t="s">
        <v>479</v>
      </c>
      <c r="E235" s="93"/>
      <c r="F235" s="93"/>
      <c r="G235" s="93"/>
      <c r="H235" s="93">
        <f>C235</f>
        <v>-1652500</v>
      </c>
      <c r="I235" s="93"/>
      <c r="J235" s="93"/>
      <c r="K235" s="93"/>
      <c r="L235" s="93"/>
      <c r="M235" s="93"/>
      <c r="N235" s="93"/>
      <c r="O235" s="93"/>
      <c r="P235" s="93"/>
      <c r="Q235" s="93"/>
      <c r="R235" s="97"/>
      <c r="S235" s="97"/>
      <c r="T235" s="97"/>
      <c r="U235" s="97"/>
      <c r="V235" s="97"/>
      <c r="W235" s="97"/>
      <c r="X235" s="97"/>
      <c r="Y235" s="97"/>
      <c r="Z235" s="97"/>
      <c r="AA235" s="93"/>
      <c r="AB235" s="93"/>
      <c r="AC235" s="93"/>
      <c r="AD235" s="97"/>
      <c r="AE235" s="93"/>
      <c r="AF235" s="97"/>
      <c r="AG235" s="97"/>
      <c r="AH235" s="97"/>
      <c r="AI235" s="93"/>
      <c r="AJ235" s="93"/>
      <c r="AK235" s="93"/>
      <c r="AL235" s="93"/>
    </row>
    <row r="236" spans="1:38" s="98" customFormat="1" hidden="1">
      <c r="A236" s="99">
        <v>45408</v>
      </c>
      <c r="B236" s="78" t="s">
        <v>1185</v>
      </c>
      <c r="C236" s="101">
        <v>-65000</v>
      </c>
      <c r="D236" s="156" t="s">
        <v>25</v>
      </c>
      <c r="E236" s="156"/>
      <c r="F236" s="156"/>
      <c r="G236" s="93">
        <f>C236</f>
        <v>-65000</v>
      </c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7"/>
      <c r="S236" s="97"/>
      <c r="T236" s="97"/>
      <c r="U236" s="97"/>
      <c r="V236" s="97"/>
      <c r="W236" s="97"/>
      <c r="X236" s="97"/>
      <c r="Y236" s="97"/>
      <c r="Z236" s="97"/>
      <c r="AA236" s="93"/>
      <c r="AB236" s="93"/>
      <c r="AC236" s="93"/>
      <c r="AD236" s="97"/>
      <c r="AE236" s="93"/>
      <c r="AF236" s="97"/>
      <c r="AG236" s="97"/>
      <c r="AH236" s="97"/>
      <c r="AI236" s="93"/>
      <c r="AJ236" s="93"/>
      <c r="AK236" s="93"/>
      <c r="AL236" s="93"/>
    </row>
    <row r="237" spans="1:38" s="98" customFormat="1" hidden="1">
      <c r="A237" s="99">
        <v>45408</v>
      </c>
      <c r="B237" s="78" t="s">
        <v>1036</v>
      </c>
      <c r="C237" s="101">
        <v>-428000</v>
      </c>
      <c r="D237" s="156" t="s">
        <v>479</v>
      </c>
      <c r="E237" s="156"/>
      <c r="F237" s="156"/>
      <c r="G237" s="93"/>
      <c r="H237" s="93">
        <f>C237</f>
        <v>-428000</v>
      </c>
      <c r="I237" s="93"/>
      <c r="J237" s="93"/>
      <c r="K237" s="93"/>
      <c r="L237" s="93"/>
      <c r="M237" s="93"/>
      <c r="N237" s="93"/>
      <c r="O237" s="93"/>
      <c r="P237" s="93"/>
      <c r="Q237" s="93"/>
      <c r="R237" s="97"/>
      <c r="S237" s="97"/>
      <c r="T237" s="97"/>
      <c r="U237" s="97"/>
      <c r="V237" s="97"/>
      <c r="W237" s="97"/>
      <c r="X237" s="97"/>
      <c r="Y237" s="97"/>
      <c r="Z237" s="97"/>
      <c r="AA237" s="93"/>
      <c r="AB237" s="93"/>
      <c r="AC237" s="93"/>
      <c r="AD237" s="97"/>
      <c r="AE237" s="93"/>
      <c r="AF237" s="97"/>
      <c r="AG237" s="97"/>
      <c r="AH237" s="97"/>
      <c r="AI237" s="93"/>
      <c r="AJ237" s="93"/>
      <c r="AK237" s="93"/>
      <c r="AL237" s="93"/>
    </row>
    <row r="238" spans="1:38" s="98" customFormat="1" hidden="1">
      <c r="A238" s="99">
        <v>45408</v>
      </c>
      <c r="B238" s="78" t="s">
        <v>1116</v>
      </c>
      <c r="C238" s="101">
        <v>-89000</v>
      </c>
      <c r="D238" s="156" t="s">
        <v>479</v>
      </c>
      <c r="E238" s="93"/>
      <c r="F238" s="93"/>
      <c r="G238" s="93"/>
      <c r="H238" s="93">
        <f>C238</f>
        <v>-89000</v>
      </c>
      <c r="I238" s="93"/>
      <c r="J238" s="93"/>
      <c r="K238" s="93"/>
      <c r="L238" s="93"/>
      <c r="M238" s="93"/>
      <c r="N238" s="93"/>
      <c r="O238" s="93"/>
      <c r="P238" s="93"/>
      <c r="Q238" s="93"/>
      <c r="R238" s="97"/>
      <c r="S238" s="97"/>
      <c r="T238" s="97"/>
      <c r="U238" s="97"/>
      <c r="V238" s="97"/>
      <c r="W238" s="97"/>
      <c r="X238" s="97"/>
      <c r="Y238" s="97"/>
      <c r="Z238" s="97"/>
      <c r="AA238" s="93"/>
      <c r="AB238" s="93"/>
      <c r="AC238" s="93"/>
      <c r="AD238" s="97"/>
      <c r="AE238" s="93"/>
      <c r="AF238" s="97"/>
      <c r="AG238" s="97"/>
      <c r="AH238" s="97"/>
      <c r="AI238" s="93"/>
      <c r="AJ238" s="93"/>
      <c r="AK238" s="93"/>
      <c r="AL238" s="93"/>
    </row>
    <row r="239" spans="1:38" s="98" customFormat="1" hidden="1">
      <c r="A239" s="99">
        <v>45408</v>
      </c>
      <c r="B239" s="78" t="s">
        <v>1182</v>
      </c>
      <c r="C239" s="101">
        <v>-1246500</v>
      </c>
      <c r="D239" s="156" t="s">
        <v>480</v>
      </c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7"/>
      <c r="S239" s="97"/>
      <c r="T239" s="97"/>
      <c r="U239" s="97"/>
      <c r="V239" s="97"/>
      <c r="W239" s="97"/>
      <c r="X239" s="97"/>
      <c r="Y239" s="97"/>
      <c r="Z239" s="97"/>
      <c r="AA239" s="93"/>
      <c r="AB239" s="93"/>
      <c r="AC239" s="93"/>
      <c r="AD239" s="97"/>
      <c r="AE239" s="93"/>
      <c r="AF239" s="97"/>
      <c r="AG239" s="97">
        <f>C239</f>
        <v>-1246500</v>
      </c>
      <c r="AH239" s="97"/>
      <c r="AI239" s="93"/>
      <c r="AJ239" s="93"/>
      <c r="AK239" s="93"/>
      <c r="AL239" s="93"/>
    </row>
    <row r="240" spans="1:38" s="98" customFormat="1" hidden="1">
      <c r="A240" s="99">
        <v>45408</v>
      </c>
      <c r="B240" s="78" t="s">
        <v>885</v>
      </c>
      <c r="C240" s="101">
        <v>-277500</v>
      </c>
      <c r="D240" s="156" t="s">
        <v>1225</v>
      </c>
      <c r="E240" s="156"/>
      <c r="F240" s="156"/>
      <c r="G240" s="93"/>
      <c r="H240" s="93"/>
      <c r="I240" s="93"/>
      <c r="J240" s="93">
        <f>C240</f>
        <v>-277500</v>
      </c>
      <c r="K240" s="93"/>
      <c r="L240" s="93"/>
      <c r="M240" s="93"/>
      <c r="N240" s="93"/>
      <c r="O240" s="93"/>
      <c r="P240" s="93"/>
      <c r="Q240" s="93"/>
      <c r="R240" s="97"/>
      <c r="S240" s="97"/>
      <c r="T240" s="97"/>
      <c r="U240" s="97"/>
      <c r="V240" s="97"/>
      <c r="W240" s="97"/>
      <c r="X240" s="97"/>
      <c r="Y240" s="97"/>
      <c r="Z240" s="97"/>
      <c r="AA240" s="93"/>
      <c r="AB240" s="93"/>
      <c r="AC240" s="93"/>
      <c r="AD240" s="97"/>
      <c r="AE240" s="93"/>
      <c r="AF240" s="97"/>
      <c r="AG240" s="97"/>
      <c r="AH240" s="97"/>
      <c r="AI240" s="93"/>
      <c r="AJ240" s="93"/>
      <c r="AK240" s="93"/>
      <c r="AL240" s="93"/>
    </row>
    <row r="241" spans="1:38" s="98" customFormat="1" hidden="1">
      <c r="A241" s="99">
        <v>45408</v>
      </c>
      <c r="B241" s="78" t="s">
        <v>1186</v>
      </c>
      <c r="C241" s="101">
        <v>-1500000</v>
      </c>
      <c r="D241" s="156" t="s">
        <v>200</v>
      </c>
      <c r="E241" s="156"/>
      <c r="F241" s="156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7"/>
      <c r="S241" s="97"/>
      <c r="T241" s="97"/>
      <c r="U241" s="97"/>
      <c r="V241" s="97"/>
      <c r="W241" s="97">
        <f>C241</f>
        <v>-1500000</v>
      </c>
      <c r="X241" s="97"/>
      <c r="Y241" s="97"/>
      <c r="Z241" s="97"/>
      <c r="AA241" s="93"/>
      <c r="AB241" s="93"/>
      <c r="AC241" s="93"/>
      <c r="AD241" s="97"/>
      <c r="AE241" s="93"/>
      <c r="AF241" s="97"/>
      <c r="AG241" s="97"/>
      <c r="AH241" s="97"/>
      <c r="AI241" s="93"/>
      <c r="AJ241" s="93"/>
      <c r="AK241" s="93"/>
      <c r="AL241" s="93"/>
    </row>
    <row r="242" spans="1:38" s="98" customFormat="1" hidden="1">
      <c r="A242" s="99">
        <v>45408</v>
      </c>
      <c r="B242" s="78" t="s">
        <v>842</v>
      </c>
      <c r="C242" s="101">
        <v>-100000</v>
      </c>
      <c r="D242" s="156" t="s">
        <v>131</v>
      </c>
      <c r="E242" s="156"/>
      <c r="F242" s="156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7"/>
      <c r="S242" s="97"/>
      <c r="T242" s="97"/>
      <c r="U242" s="97"/>
      <c r="V242" s="97"/>
      <c r="W242" s="97"/>
      <c r="X242" s="97"/>
      <c r="Y242" s="97"/>
      <c r="Z242" s="97"/>
      <c r="AA242" s="93"/>
      <c r="AB242" s="93"/>
      <c r="AC242" s="93"/>
      <c r="AD242" s="97"/>
      <c r="AE242" s="93"/>
      <c r="AF242" s="97"/>
      <c r="AG242" s="97"/>
      <c r="AH242" s="97"/>
      <c r="AI242" s="93">
        <f>C242</f>
        <v>-100000</v>
      </c>
      <c r="AJ242" s="93"/>
      <c r="AK242" s="93"/>
      <c r="AL242" s="93"/>
    </row>
    <row r="243" spans="1:38" s="98" customFormat="1" hidden="1">
      <c r="A243" s="99">
        <v>45408</v>
      </c>
      <c r="B243" s="78" t="s">
        <v>1188</v>
      </c>
      <c r="C243" s="101">
        <v>-75000</v>
      </c>
      <c r="D243" s="156" t="s">
        <v>25</v>
      </c>
      <c r="E243" s="156"/>
      <c r="F243" s="156"/>
      <c r="G243" s="93">
        <f>C243</f>
        <v>-75000</v>
      </c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7"/>
      <c r="S243" s="97"/>
      <c r="T243" s="97"/>
      <c r="U243" s="97"/>
      <c r="V243" s="97"/>
      <c r="W243" s="97"/>
      <c r="X243" s="97"/>
      <c r="Y243" s="97"/>
      <c r="Z243" s="97"/>
      <c r="AA243" s="93"/>
      <c r="AB243" s="93"/>
      <c r="AC243" s="93"/>
      <c r="AD243" s="97"/>
      <c r="AE243" s="93"/>
      <c r="AF243" s="97"/>
      <c r="AG243" s="97"/>
      <c r="AH243" s="97"/>
      <c r="AI243" s="93"/>
      <c r="AJ243" s="93"/>
      <c r="AK243" s="93"/>
      <c r="AL243" s="93"/>
    </row>
    <row r="244" spans="1:38" s="98" customFormat="1" hidden="1">
      <c r="A244" s="99">
        <v>45408</v>
      </c>
      <c r="B244" s="78" t="s">
        <v>1189</v>
      </c>
      <c r="C244" s="101">
        <v>-75000</v>
      </c>
      <c r="D244" s="156" t="s">
        <v>25</v>
      </c>
      <c r="E244" s="93"/>
      <c r="F244" s="93"/>
      <c r="G244" s="93">
        <f>C244</f>
        <v>-75000</v>
      </c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7"/>
      <c r="S244" s="97"/>
      <c r="T244" s="97"/>
      <c r="U244" s="97"/>
      <c r="V244" s="97"/>
      <c r="W244" s="97"/>
      <c r="X244" s="97"/>
      <c r="Y244" s="97"/>
      <c r="Z244" s="97"/>
      <c r="AA244" s="93"/>
      <c r="AB244" s="93"/>
      <c r="AC244" s="93"/>
      <c r="AD244" s="97"/>
      <c r="AE244" s="93"/>
      <c r="AF244" s="97"/>
      <c r="AG244" s="97"/>
      <c r="AH244" s="97"/>
      <c r="AI244" s="93"/>
      <c r="AJ244" s="93"/>
      <c r="AK244" s="93"/>
      <c r="AL244" s="93"/>
    </row>
    <row r="245" spans="1:38" s="98" customFormat="1" hidden="1">
      <c r="A245" s="99">
        <v>45408</v>
      </c>
      <c r="B245" s="78" t="s">
        <v>1190</v>
      </c>
      <c r="C245" s="101">
        <v>-200000</v>
      </c>
      <c r="D245" s="156" t="s">
        <v>1225</v>
      </c>
      <c r="E245" s="156"/>
      <c r="F245" s="156"/>
      <c r="G245" s="93"/>
      <c r="H245" s="93"/>
      <c r="I245" s="93"/>
      <c r="J245" s="93">
        <f>C245</f>
        <v>-200000</v>
      </c>
      <c r="K245" s="93"/>
      <c r="L245" s="93"/>
      <c r="M245" s="93"/>
      <c r="N245" s="93"/>
      <c r="O245" s="93"/>
      <c r="P245" s="93"/>
      <c r="Q245" s="93"/>
      <c r="R245" s="97"/>
      <c r="S245" s="97"/>
      <c r="T245" s="97"/>
      <c r="U245" s="97"/>
      <c r="V245" s="97"/>
      <c r="W245" s="97"/>
      <c r="X245" s="97"/>
      <c r="Y245" s="97"/>
      <c r="Z245" s="97"/>
      <c r="AA245" s="93"/>
      <c r="AB245" s="93"/>
      <c r="AC245" s="93"/>
      <c r="AD245" s="97"/>
      <c r="AE245" s="93"/>
      <c r="AF245" s="97"/>
      <c r="AG245" s="97"/>
      <c r="AH245" s="97"/>
      <c r="AI245" s="93"/>
      <c r="AJ245" s="93"/>
      <c r="AK245" s="93"/>
      <c r="AL245" s="93"/>
    </row>
    <row r="246" spans="1:38" s="98" customFormat="1" hidden="1">
      <c r="A246" s="99">
        <v>45408</v>
      </c>
      <c r="B246" s="78" t="s">
        <v>1191</v>
      </c>
      <c r="C246" s="101">
        <v>-375000</v>
      </c>
      <c r="D246" s="156" t="s">
        <v>522</v>
      </c>
      <c r="E246" s="156"/>
      <c r="F246" s="156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7"/>
      <c r="S246" s="97"/>
      <c r="T246" s="97"/>
      <c r="U246" s="97"/>
      <c r="V246" s="97"/>
      <c r="W246" s="97"/>
      <c r="X246" s="97"/>
      <c r="Y246" s="97"/>
      <c r="Z246" s="97"/>
      <c r="AA246" s="93"/>
      <c r="AB246" s="93"/>
      <c r="AC246" s="93"/>
      <c r="AD246" s="97">
        <f>C246</f>
        <v>-375000</v>
      </c>
      <c r="AE246" s="93"/>
      <c r="AF246" s="97"/>
      <c r="AG246" s="97"/>
      <c r="AH246" s="97"/>
      <c r="AI246" s="93"/>
      <c r="AJ246" s="93"/>
      <c r="AK246" s="93"/>
      <c r="AL246" s="93"/>
    </row>
    <row r="247" spans="1:38" s="98" customFormat="1" hidden="1">
      <c r="A247" s="375">
        <v>45409</v>
      </c>
      <c r="B247" s="393" t="s">
        <v>800</v>
      </c>
      <c r="C247" s="101">
        <v>-11000</v>
      </c>
      <c r="D247" s="156" t="s">
        <v>478</v>
      </c>
      <c r="E247" s="156"/>
      <c r="F247" s="156"/>
      <c r="G247" s="93"/>
      <c r="H247" s="93"/>
      <c r="I247" s="93"/>
      <c r="J247" s="93"/>
      <c r="K247" s="93">
        <f>C247</f>
        <v>-11000</v>
      </c>
      <c r="L247" s="93"/>
      <c r="M247" s="93"/>
      <c r="N247" s="93"/>
      <c r="O247" s="93"/>
      <c r="P247" s="93"/>
      <c r="Q247" s="93"/>
      <c r="R247" s="97"/>
      <c r="S247" s="97"/>
      <c r="T247" s="97"/>
      <c r="U247" s="97"/>
      <c r="V247" s="97"/>
      <c r="W247" s="97"/>
      <c r="X247" s="97"/>
      <c r="Y247" s="97"/>
      <c r="Z247" s="97"/>
      <c r="AA247" s="93"/>
      <c r="AB247" s="93"/>
      <c r="AC247" s="93"/>
      <c r="AD247" s="97"/>
      <c r="AE247" s="93"/>
      <c r="AF247" s="97"/>
      <c r="AG247" s="97"/>
      <c r="AH247" s="97"/>
      <c r="AI247" s="93"/>
      <c r="AJ247" s="93"/>
      <c r="AK247" s="93"/>
      <c r="AL247" s="93"/>
    </row>
    <row r="248" spans="1:38" s="98" customFormat="1" hidden="1">
      <c r="A248" s="375">
        <v>45409</v>
      </c>
      <c r="B248" s="393" t="s">
        <v>1193</v>
      </c>
      <c r="C248" s="101">
        <v>-65000</v>
      </c>
      <c r="D248" s="156" t="s">
        <v>25</v>
      </c>
      <c r="E248" s="156"/>
      <c r="F248" s="156"/>
      <c r="G248" s="93">
        <f>C248</f>
        <v>-65000</v>
      </c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7"/>
      <c r="S248" s="97"/>
      <c r="T248" s="97"/>
      <c r="U248" s="97"/>
      <c r="V248" s="97"/>
      <c r="W248" s="97"/>
      <c r="X248" s="97"/>
      <c r="Y248" s="97"/>
      <c r="Z248" s="97"/>
      <c r="AA248" s="93"/>
      <c r="AB248" s="93"/>
      <c r="AC248" s="93"/>
      <c r="AD248" s="97"/>
      <c r="AE248" s="93"/>
      <c r="AF248" s="97"/>
      <c r="AG248" s="97"/>
      <c r="AH248" s="97"/>
      <c r="AI248" s="93"/>
      <c r="AJ248" s="93"/>
      <c r="AK248" s="93"/>
      <c r="AL248" s="93"/>
    </row>
    <row r="249" spans="1:38" s="98" customFormat="1" hidden="1">
      <c r="A249" s="375">
        <v>45409</v>
      </c>
      <c r="B249" s="393" t="s">
        <v>957</v>
      </c>
      <c r="C249" s="101">
        <v>-66000</v>
      </c>
      <c r="D249" s="156" t="s">
        <v>479</v>
      </c>
      <c r="E249" s="156"/>
      <c r="F249" s="156"/>
      <c r="G249" s="93"/>
      <c r="H249" s="93">
        <f>C249</f>
        <v>-66000</v>
      </c>
      <c r="I249" s="93"/>
      <c r="J249" s="93"/>
      <c r="K249" s="93"/>
      <c r="L249" s="93"/>
      <c r="M249" s="93"/>
      <c r="N249" s="93"/>
      <c r="O249" s="93"/>
      <c r="P249" s="93"/>
      <c r="Q249" s="93"/>
      <c r="R249" s="97"/>
      <c r="S249" s="97"/>
      <c r="T249" s="97"/>
      <c r="U249" s="97"/>
      <c r="V249" s="97"/>
      <c r="W249" s="97"/>
      <c r="X249" s="97"/>
      <c r="Y249" s="97"/>
      <c r="Z249" s="97"/>
      <c r="AA249" s="93"/>
      <c r="AB249" s="93"/>
      <c r="AC249" s="93"/>
      <c r="AD249" s="97"/>
      <c r="AE249" s="93"/>
      <c r="AF249" s="97"/>
      <c r="AG249" s="97"/>
      <c r="AH249" s="97"/>
      <c r="AI249" s="93"/>
      <c r="AJ249" s="93"/>
      <c r="AK249" s="93"/>
      <c r="AL249" s="93"/>
    </row>
    <row r="250" spans="1:38" s="98" customFormat="1" hidden="1">
      <c r="A250" s="375">
        <v>45409</v>
      </c>
      <c r="B250" s="393" t="s">
        <v>838</v>
      </c>
      <c r="C250" s="101">
        <v>-723951</v>
      </c>
      <c r="D250" s="156" t="s">
        <v>27</v>
      </c>
      <c r="E250" s="156"/>
      <c r="F250" s="156"/>
      <c r="G250" s="93"/>
      <c r="H250" s="93"/>
      <c r="I250" s="93">
        <f>C250</f>
        <v>-723951</v>
      </c>
      <c r="J250" s="93"/>
      <c r="K250" s="93"/>
      <c r="L250" s="93"/>
      <c r="M250" s="93"/>
      <c r="N250" s="93"/>
      <c r="O250" s="93"/>
      <c r="P250" s="93"/>
      <c r="Q250" s="93"/>
      <c r="R250" s="97"/>
      <c r="S250" s="97"/>
      <c r="T250" s="97"/>
      <c r="U250" s="97"/>
      <c r="V250" s="97"/>
      <c r="W250" s="97"/>
      <c r="X250" s="97"/>
      <c r="Y250" s="97"/>
      <c r="Z250" s="97"/>
      <c r="AA250" s="93"/>
      <c r="AB250" s="93"/>
      <c r="AC250" s="93"/>
      <c r="AD250" s="97"/>
      <c r="AE250" s="93"/>
      <c r="AF250" s="97"/>
      <c r="AG250" s="97"/>
      <c r="AH250" s="97"/>
      <c r="AI250" s="93"/>
      <c r="AJ250" s="93"/>
      <c r="AK250" s="93"/>
      <c r="AL250" s="93"/>
    </row>
    <row r="251" spans="1:38" s="98" customFormat="1" hidden="1">
      <c r="A251" s="375">
        <v>45409</v>
      </c>
      <c r="B251" s="393" t="s">
        <v>958</v>
      </c>
      <c r="C251" s="101">
        <v>-15000</v>
      </c>
      <c r="D251" s="156" t="s">
        <v>479</v>
      </c>
      <c r="E251" s="156"/>
      <c r="F251" s="156"/>
      <c r="G251" s="93"/>
      <c r="H251" s="93">
        <f>C251</f>
        <v>-15000</v>
      </c>
      <c r="I251" s="93"/>
      <c r="J251" s="93"/>
      <c r="K251" s="93"/>
      <c r="L251" s="93"/>
      <c r="M251" s="93"/>
      <c r="N251" s="93"/>
      <c r="O251" s="93"/>
      <c r="P251" s="93"/>
      <c r="Q251" s="93"/>
      <c r="R251" s="97"/>
      <c r="S251" s="97"/>
      <c r="T251" s="97"/>
      <c r="U251" s="97"/>
      <c r="V251" s="97"/>
      <c r="W251" s="97"/>
      <c r="X251" s="97"/>
      <c r="Y251" s="97"/>
      <c r="Z251" s="97"/>
      <c r="AA251" s="93"/>
      <c r="AB251" s="93"/>
      <c r="AC251" s="93"/>
      <c r="AD251" s="97"/>
      <c r="AE251" s="93"/>
      <c r="AF251" s="97"/>
      <c r="AG251" s="97"/>
      <c r="AH251" s="97"/>
      <c r="AI251" s="93"/>
      <c r="AJ251" s="93"/>
      <c r="AK251" s="93"/>
      <c r="AL251" s="93"/>
    </row>
    <row r="252" spans="1:38" s="98" customFormat="1" hidden="1">
      <c r="A252" s="375">
        <v>45409</v>
      </c>
      <c r="B252" s="393" t="s">
        <v>885</v>
      </c>
      <c r="C252" s="101">
        <v>-258500</v>
      </c>
      <c r="D252" s="156" t="s">
        <v>1225</v>
      </c>
      <c r="E252" s="156"/>
      <c r="F252" s="156"/>
      <c r="G252" s="93"/>
      <c r="H252" s="93"/>
      <c r="I252" s="93"/>
      <c r="J252" s="93">
        <f>C252</f>
        <v>-258500</v>
      </c>
      <c r="K252" s="93"/>
      <c r="L252" s="93"/>
      <c r="M252" s="93"/>
      <c r="N252" s="93"/>
      <c r="O252" s="93"/>
      <c r="P252" s="93"/>
      <c r="Q252" s="93"/>
      <c r="R252" s="97"/>
      <c r="S252" s="97"/>
      <c r="T252" s="97"/>
      <c r="U252" s="97"/>
      <c r="V252" s="97"/>
      <c r="W252" s="97"/>
      <c r="X252" s="97"/>
      <c r="Y252" s="97"/>
      <c r="Z252" s="97"/>
      <c r="AA252" s="93"/>
      <c r="AB252" s="93"/>
      <c r="AC252" s="93"/>
      <c r="AD252" s="97"/>
      <c r="AE252" s="93"/>
      <c r="AF252" s="97"/>
      <c r="AG252" s="97"/>
      <c r="AH252" s="97"/>
      <c r="AI252" s="93"/>
      <c r="AJ252" s="93"/>
      <c r="AK252" s="93"/>
      <c r="AL252" s="93"/>
    </row>
    <row r="253" spans="1:38" s="98" customFormat="1" hidden="1">
      <c r="A253" s="375">
        <v>45409</v>
      </c>
      <c r="B253" s="393" t="s">
        <v>1200</v>
      </c>
      <c r="C253" s="101">
        <v>-7000000</v>
      </c>
      <c r="D253" s="156" t="s">
        <v>480</v>
      </c>
      <c r="E253" s="156"/>
      <c r="F253" s="156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7"/>
      <c r="S253" s="97"/>
      <c r="T253" s="97"/>
      <c r="U253" s="97"/>
      <c r="V253" s="97"/>
      <c r="W253" s="97"/>
      <c r="X253" s="97"/>
      <c r="Y253" s="97"/>
      <c r="Z253" s="97"/>
      <c r="AA253" s="93"/>
      <c r="AB253" s="93"/>
      <c r="AC253" s="93"/>
      <c r="AD253" s="97"/>
      <c r="AE253" s="93"/>
      <c r="AF253" s="97"/>
      <c r="AG253" s="97">
        <f>C253</f>
        <v>-7000000</v>
      </c>
      <c r="AH253" s="97"/>
      <c r="AI253" s="93"/>
      <c r="AJ253" s="93"/>
      <c r="AK253" s="93"/>
      <c r="AL253" s="93"/>
    </row>
    <row r="254" spans="1:38" s="98" customFormat="1" hidden="1">
      <c r="A254" s="375">
        <v>45409</v>
      </c>
      <c r="B254" s="393" t="s">
        <v>1202</v>
      </c>
      <c r="C254" s="101">
        <v>-145000</v>
      </c>
      <c r="D254" s="156" t="s">
        <v>163</v>
      </c>
      <c r="E254" s="156"/>
      <c r="F254" s="156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7"/>
      <c r="S254" s="97"/>
      <c r="T254" s="97"/>
      <c r="U254" s="97"/>
      <c r="V254" s="97"/>
      <c r="W254" s="97"/>
      <c r="X254" s="97"/>
      <c r="Y254" s="97"/>
      <c r="Z254" s="97"/>
      <c r="AA254" s="93"/>
      <c r="AB254" s="93"/>
      <c r="AC254" s="93"/>
      <c r="AD254" s="97"/>
      <c r="AE254" s="93">
        <f>C254</f>
        <v>-145000</v>
      </c>
      <c r="AF254" s="97"/>
      <c r="AG254" s="97"/>
      <c r="AH254" s="97"/>
      <c r="AI254" s="93"/>
      <c r="AJ254" s="93"/>
      <c r="AK254" s="93"/>
      <c r="AL254" s="93"/>
    </row>
    <row r="255" spans="1:38" s="98" customFormat="1" hidden="1">
      <c r="A255" s="375">
        <v>45409</v>
      </c>
      <c r="B255" s="393" t="s">
        <v>1203</v>
      </c>
      <c r="C255" s="101">
        <v>-4561920</v>
      </c>
      <c r="D255" s="156" t="s">
        <v>480</v>
      </c>
      <c r="E255" s="156"/>
      <c r="F255" s="156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7"/>
      <c r="S255" s="97"/>
      <c r="T255" s="97"/>
      <c r="U255" s="97"/>
      <c r="V255" s="97"/>
      <c r="W255" s="97"/>
      <c r="X255" s="97"/>
      <c r="Y255" s="97"/>
      <c r="Z255" s="97"/>
      <c r="AA255" s="93"/>
      <c r="AB255" s="93"/>
      <c r="AC255" s="93"/>
      <c r="AD255" s="97"/>
      <c r="AE255" s="93"/>
      <c r="AF255" s="97"/>
      <c r="AG255" s="97">
        <f>C255</f>
        <v>-4561920</v>
      </c>
      <c r="AH255" s="97"/>
      <c r="AI255" s="93"/>
      <c r="AJ255" s="93"/>
      <c r="AK255" s="93"/>
      <c r="AL255" s="93"/>
    </row>
    <row r="256" spans="1:38" s="98" customFormat="1" hidden="1">
      <c r="A256" s="375">
        <v>45409</v>
      </c>
      <c r="B256" s="306" t="s">
        <v>1206</v>
      </c>
      <c r="C256" s="101">
        <v>-300000</v>
      </c>
      <c r="D256" s="156" t="s">
        <v>478</v>
      </c>
      <c r="E256" s="156"/>
      <c r="F256" s="156"/>
      <c r="G256" s="93"/>
      <c r="H256" s="93"/>
      <c r="I256" s="93"/>
      <c r="J256" s="93"/>
      <c r="K256" s="93">
        <f>C256</f>
        <v>-300000</v>
      </c>
      <c r="L256" s="93"/>
      <c r="M256" s="93"/>
      <c r="N256" s="93"/>
      <c r="O256" s="93"/>
      <c r="P256" s="93"/>
      <c r="Q256" s="93"/>
      <c r="R256" s="97"/>
      <c r="S256" s="97"/>
      <c r="T256" s="97"/>
      <c r="U256" s="97"/>
      <c r="V256" s="97"/>
      <c r="W256" s="97"/>
      <c r="X256" s="97"/>
      <c r="Y256" s="97"/>
      <c r="Z256" s="97"/>
      <c r="AA256" s="93"/>
      <c r="AB256" s="93"/>
      <c r="AC256" s="93"/>
      <c r="AD256" s="97"/>
      <c r="AE256" s="93"/>
      <c r="AF256" s="97"/>
      <c r="AG256" s="97"/>
      <c r="AH256" s="97"/>
      <c r="AI256" s="93"/>
      <c r="AJ256" s="93"/>
      <c r="AK256" s="93"/>
      <c r="AL256" s="93"/>
    </row>
    <row r="257" spans="1:38" s="98" customFormat="1" hidden="1">
      <c r="A257" s="375">
        <v>45410</v>
      </c>
      <c r="B257" s="417" t="s">
        <v>800</v>
      </c>
      <c r="C257" s="101">
        <v>-11000</v>
      </c>
      <c r="D257" s="156" t="s">
        <v>478</v>
      </c>
      <c r="E257" s="156"/>
      <c r="F257" s="156"/>
      <c r="G257" s="93"/>
      <c r="H257" s="93"/>
      <c r="I257" s="93"/>
      <c r="J257" s="93"/>
      <c r="K257" s="93">
        <f>C257</f>
        <v>-11000</v>
      </c>
      <c r="L257" s="93"/>
      <c r="M257" s="93"/>
      <c r="N257" s="93"/>
      <c r="O257" s="93"/>
      <c r="P257" s="93"/>
      <c r="Q257" s="93"/>
      <c r="R257" s="97"/>
      <c r="S257" s="97"/>
      <c r="T257" s="97"/>
      <c r="U257" s="97"/>
      <c r="V257" s="97"/>
      <c r="W257" s="97"/>
      <c r="X257" s="97"/>
      <c r="Y257" s="97"/>
      <c r="Z257" s="97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</row>
    <row r="258" spans="1:38" s="98" customFormat="1" hidden="1">
      <c r="A258" s="375">
        <v>45410</v>
      </c>
      <c r="B258" s="417" t="s">
        <v>957</v>
      </c>
      <c r="C258" s="101">
        <v>-2104500</v>
      </c>
      <c r="D258" s="156" t="s">
        <v>479</v>
      </c>
      <c r="E258" s="156"/>
      <c r="F258" s="156"/>
      <c r="G258" s="93"/>
      <c r="H258" s="93">
        <f>C258</f>
        <v>-2104500</v>
      </c>
      <c r="I258" s="93"/>
      <c r="J258" s="93"/>
      <c r="K258" s="93"/>
      <c r="L258" s="93"/>
      <c r="M258" s="93"/>
      <c r="N258" s="93"/>
      <c r="O258" s="93"/>
      <c r="P258" s="93"/>
      <c r="Q258" s="93"/>
      <c r="R258" s="97"/>
      <c r="S258" s="97"/>
      <c r="T258" s="97"/>
      <c r="U258" s="97"/>
      <c r="V258" s="97"/>
      <c r="W258" s="97"/>
      <c r="X258" s="97"/>
      <c r="Y258" s="97"/>
      <c r="Z258" s="97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</row>
    <row r="259" spans="1:38" s="98" customFormat="1" hidden="1">
      <c r="A259" s="375">
        <v>45410</v>
      </c>
      <c r="B259" s="417" t="s">
        <v>885</v>
      </c>
      <c r="C259" s="101">
        <v>-199500</v>
      </c>
      <c r="D259" s="156" t="s">
        <v>1225</v>
      </c>
      <c r="E259" s="156"/>
      <c r="F259" s="156"/>
      <c r="G259" s="93"/>
      <c r="H259" s="93"/>
      <c r="I259" s="93"/>
      <c r="J259" s="93">
        <f>C259</f>
        <v>-199500</v>
      </c>
      <c r="K259" s="93"/>
      <c r="L259" s="93"/>
      <c r="M259" s="93"/>
      <c r="N259" s="93"/>
      <c r="O259" s="93"/>
      <c r="P259" s="93"/>
      <c r="Q259" s="93"/>
      <c r="R259" s="97"/>
      <c r="S259" s="97"/>
      <c r="T259" s="97"/>
      <c r="U259" s="97"/>
      <c r="V259" s="97"/>
      <c r="W259" s="97"/>
      <c r="X259" s="97"/>
      <c r="Y259" s="97"/>
      <c r="Z259" s="97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</row>
    <row r="260" spans="1:38" s="98" customFormat="1" hidden="1">
      <c r="A260" s="375">
        <v>45410</v>
      </c>
      <c r="B260" s="417" t="s">
        <v>1211</v>
      </c>
      <c r="C260" s="101">
        <v>-39000</v>
      </c>
      <c r="D260" s="156" t="s">
        <v>479</v>
      </c>
      <c r="E260" s="156"/>
      <c r="F260" s="156"/>
      <c r="G260" s="93"/>
      <c r="H260" s="93">
        <f>C260</f>
        <v>-39000</v>
      </c>
      <c r="I260" s="93"/>
      <c r="J260" s="93"/>
      <c r="K260" s="93"/>
      <c r="L260" s="93"/>
      <c r="M260" s="93"/>
      <c r="N260" s="93"/>
      <c r="O260" s="93"/>
      <c r="P260" s="93"/>
      <c r="Q260" s="93"/>
      <c r="R260" s="97"/>
      <c r="S260" s="97"/>
      <c r="T260" s="97"/>
      <c r="U260" s="97"/>
      <c r="V260" s="97"/>
      <c r="W260" s="97"/>
      <c r="X260" s="97"/>
      <c r="Y260" s="97"/>
      <c r="Z260" s="97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</row>
    <row r="261" spans="1:38" s="98" customFormat="1" hidden="1">
      <c r="A261" s="375">
        <v>45410</v>
      </c>
      <c r="B261" s="417" t="s">
        <v>970</v>
      </c>
      <c r="C261" s="101">
        <v>-18000</v>
      </c>
      <c r="D261" s="156" t="s">
        <v>479</v>
      </c>
      <c r="E261" s="156"/>
      <c r="F261" s="156"/>
      <c r="G261" s="93"/>
      <c r="H261" s="93">
        <f>C261</f>
        <v>-18000</v>
      </c>
      <c r="I261" s="93"/>
      <c r="J261" s="93"/>
      <c r="K261" s="93"/>
      <c r="L261" s="93"/>
      <c r="M261" s="93"/>
      <c r="N261" s="93"/>
      <c r="O261" s="93"/>
      <c r="P261" s="93"/>
      <c r="Q261" s="93"/>
      <c r="R261" s="97"/>
      <c r="S261" s="97"/>
      <c r="T261" s="97"/>
      <c r="U261" s="97"/>
      <c r="V261" s="97"/>
      <c r="W261" s="97"/>
      <c r="X261" s="97"/>
      <c r="Y261" s="97"/>
      <c r="Z261" s="97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</row>
    <row r="262" spans="1:38" s="98" customFormat="1" hidden="1">
      <c r="A262" s="375">
        <v>45411</v>
      </c>
      <c r="B262" s="78" t="s">
        <v>800</v>
      </c>
      <c r="C262" s="101">
        <v>-11000</v>
      </c>
      <c r="D262" s="156" t="s">
        <v>478</v>
      </c>
      <c r="E262" s="156"/>
      <c r="F262" s="156"/>
      <c r="G262" s="93"/>
      <c r="H262" s="93"/>
      <c r="I262" s="93"/>
      <c r="J262" s="93"/>
      <c r="K262" s="93">
        <f>C262</f>
        <v>-11000</v>
      </c>
      <c r="L262" s="93"/>
      <c r="M262" s="93"/>
      <c r="N262" s="93"/>
      <c r="O262" s="93"/>
      <c r="P262" s="93"/>
      <c r="Q262" s="93"/>
      <c r="R262" s="97"/>
      <c r="S262" s="97"/>
      <c r="T262" s="97"/>
      <c r="U262" s="97"/>
      <c r="V262" s="97"/>
      <c r="W262" s="97"/>
      <c r="X262" s="97"/>
      <c r="Y262" s="97"/>
      <c r="Z262" s="97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</row>
    <row r="263" spans="1:38" s="98" customFormat="1" hidden="1">
      <c r="A263" s="375">
        <v>45411</v>
      </c>
      <c r="B263" s="78" t="s">
        <v>1212</v>
      </c>
      <c r="C263" s="101">
        <v>-65000</v>
      </c>
      <c r="D263" s="156" t="s">
        <v>25</v>
      </c>
      <c r="E263" s="156"/>
      <c r="F263" s="156"/>
      <c r="G263" s="93">
        <f>C263</f>
        <v>-65000</v>
      </c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7"/>
      <c r="S263" s="97"/>
      <c r="T263" s="97"/>
      <c r="U263" s="97"/>
      <c r="V263" s="97"/>
      <c r="W263" s="97"/>
      <c r="X263" s="97"/>
      <c r="Y263" s="97"/>
      <c r="Z263" s="97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</row>
    <row r="264" spans="1:38" s="98" customFormat="1" hidden="1">
      <c r="A264" s="375">
        <v>45411</v>
      </c>
      <c r="B264" s="78" t="s">
        <v>1214</v>
      </c>
      <c r="C264" s="101">
        <v>-1970500</v>
      </c>
      <c r="D264" s="156" t="s">
        <v>27</v>
      </c>
      <c r="E264" s="156"/>
      <c r="F264" s="156"/>
      <c r="G264" s="93"/>
      <c r="H264" s="93"/>
      <c r="I264" s="93">
        <f>C264</f>
        <v>-1970500</v>
      </c>
      <c r="J264" s="93"/>
      <c r="K264" s="93"/>
      <c r="L264" s="93"/>
      <c r="M264" s="93"/>
      <c r="N264" s="93"/>
      <c r="O264" s="93"/>
      <c r="P264" s="93"/>
      <c r="Q264" s="93"/>
      <c r="R264" s="97"/>
      <c r="S264" s="97"/>
      <c r="T264" s="97"/>
      <c r="U264" s="97"/>
      <c r="V264" s="97"/>
      <c r="W264" s="97"/>
      <c r="X264" s="97"/>
      <c r="Y264" s="97"/>
      <c r="Z264" s="97"/>
      <c r="AA264" s="93"/>
      <c r="AB264" s="93"/>
      <c r="AC264" s="93"/>
      <c r="AD264" s="93"/>
      <c r="AE264" s="279"/>
      <c r="AF264" s="93"/>
      <c r="AG264" s="93"/>
      <c r="AH264" s="93"/>
      <c r="AI264" s="93"/>
      <c r="AJ264" s="93"/>
      <c r="AK264" s="93"/>
      <c r="AL264" s="93"/>
    </row>
    <row r="265" spans="1:38" s="98" customFormat="1" hidden="1">
      <c r="A265" s="375">
        <v>45411</v>
      </c>
      <c r="B265" s="78" t="s">
        <v>957</v>
      </c>
      <c r="C265" s="101">
        <v>-4953500</v>
      </c>
      <c r="D265" s="156" t="s">
        <v>479</v>
      </c>
      <c r="E265" s="156"/>
      <c r="F265" s="156"/>
      <c r="G265" s="93"/>
      <c r="H265" s="93">
        <f>C265</f>
        <v>-4953500</v>
      </c>
      <c r="I265" s="93"/>
      <c r="J265" s="93"/>
      <c r="K265" s="93"/>
      <c r="L265" s="93"/>
      <c r="M265" s="93"/>
      <c r="N265" s="93"/>
      <c r="O265" s="93"/>
      <c r="P265" s="93"/>
      <c r="Q265" s="93"/>
      <c r="R265" s="97"/>
      <c r="S265" s="97"/>
      <c r="T265" s="97"/>
      <c r="U265" s="97"/>
      <c r="V265" s="97"/>
      <c r="W265" s="97"/>
      <c r="X265" s="97"/>
      <c r="Y265" s="97"/>
      <c r="Z265" s="97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</row>
    <row r="266" spans="1:38" s="98" customFormat="1" hidden="1">
      <c r="A266" s="375">
        <v>45411</v>
      </c>
      <c r="B266" s="78" t="s">
        <v>1215</v>
      </c>
      <c r="C266" s="101">
        <v>-46000</v>
      </c>
      <c r="D266" s="156" t="s">
        <v>32</v>
      </c>
      <c r="E266" s="156"/>
      <c r="F266" s="156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7"/>
      <c r="S266" s="97"/>
      <c r="T266" s="97"/>
      <c r="U266" s="97"/>
      <c r="V266" s="97"/>
      <c r="W266" s="97"/>
      <c r="X266" s="97"/>
      <c r="Y266" s="97"/>
      <c r="Z266" s="97"/>
      <c r="AA266" s="93"/>
      <c r="AB266" s="93">
        <f>C266</f>
        <v>-46000</v>
      </c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</row>
    <row r="267" spans="1:38" s="98" customFormat="1" hidden="1">
      <c r="A267" s="375">
        <v>45411</v>
      </c>
      <c r="B267" s="78" t="s">
        <v>1036</v>
      </c>
      <c r="C267" s="64">
        <v>-214000</v>
      </c>
      <c r="D267" s="156" t="s">
        <v>479</v>
      </c>
      <c r="E267" s="156"/>
      <c r="F267" s="156"/>
      <c r="G267" s="93"/>
      <c r="H267" s="93">
        <f>C267</f>
        <v>-214000</v>
      </c>
      <c r="I267" s="93"/>
      <c r="J267" s="93"/>
      <c r="K267" s="93"/>
      <c r="L267" s="93"/>
      <c r="M267" s="93"/>
      <c r="N267" s="93"/>
      <c r="O267" s="93"/>
      <c r="P267" s="93"/>
      <c r="Q267" s="93"/>
      <c r="R267" s="97"/>
      <c r="S267" s="97"/>
      <c r="T267" s="97"/>
      <c r="U267" s="97"/>
      <c r="V267" s="97"/>
      <c r="W267" s="97"/>
      <c r="X267" s="97"/>
      <c r="Y267" s="97"/>
      <c r="Z267" s="97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</row>
    <row r="268" spans="1:38" s="98" customFormat="1" hidden="1">
      <c r="A268" s="375">
        <v>45411</v>
      </c>
      <c r="B268" s="78" t="s">
        <v>1217</v>
      </c>
      <c r="C268" s="64">
        <v>-70000</v>
      </c>
      <c r="D268" s="156" t="s">
        <v>32</v>
      </c>
      <c r="E268" s="156"/>
      <c r="F268" s="156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7"/>
      <c r="S268" s="97"/>
      <c r="T268" s="97"/>
      <c r="U268" s="97"/>
      <c r="V268" s="97"/>
      <c r="W268" s="97"/>
      <c r="X268" s="97"/>
      <c r="Y268" s="97"/>
      <c r="Z268" s="97"/>
      <c r="AA268" s="93"/>
      <c r="AB268" s="93">
        <f>C268</f>
        <v>-70000</v>
      </c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</row>
    <row r="269" spans="1:38" s="98" customFormat="1" hidden="1">
      <c r="A269" s="375">
        <v>45411</v>
      </c>
      <c r="B269" s="78" t="s">
        <v>1218</v>
      </c>
      <c r="C269" s="64">
        <v>-630000</v>
      </c>
      <c r="D269" s="156" t="s">
        <v>479</v>
      </c>
      <c r="E269" s="156"/>
      <c r="F269" s="156"/>
      <c r="G269" s="93"/>
      <c r="H269" s="93">
        <f>C269</f>
        <v>-630000</v>
      </c>
      <c r="I269" s="93"/>
      <c r="J269" s="93"/>
      <c r="K269" s="93"/>
      <c r="L269" s="93"/>
      <c r="M269" s="93"/>
      <c r="N269" s="93"/>
      <c r="O269" s="93"/>
      <c r="P269" s="93"/>
      <c r="Q269" s="93"/>
      <c r="R269" s="97"/>
      <c r="S269" s="97"/>
      <c r="T269" s="97"/>
      <c r="U269" s="97"/>
      <c r="V269" s="97"/>
      <c r="W269" s="97"/>
      <c r="X269" s="97"/>
      <c r="Y269" s="97"/>
      <c r="Z269" s="97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</row>
    <row r="270" spans="1:38" s="98" customFormat="1" hidden="1">
      <c r="A270" s="375">
        <v>45411</v>
      </c>
      <c r="B270" s="78" t="s">
        <v>1219</v>
      </c>
      <c r="C270" s="64">
        <v>-75000</v>
      </c>
      <c r="D270" s="156" t="s">
        <v>25</v>
      </c>
      <c r="E270" s="156"/>
      <c r="F270" s="156"/>
      <c r="G270" s="93">
        <f>C270</f>
        <v>-75000</v>
      </c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7"/>
      <c r="S270" s="97"/>
      <c r="T270" s="97"/>
      <c r="U270" s="97"/>
      <c r="V270" s="97"/>
      <c r="W270" s="97"/>
      <c r="X270" s="97"/>
      <c r="Y270" s="97"/>
      <c r="Z270" s="97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</row>
    <row r="271" spans="1:38" s="98" customFormat="1" hidden="1">
      <c r="A271" s="375">
        <v>45411</v>
      </c>
      <c r="B271" s="420" t="s">
        <v>1222</v>
      </c>
      <c r="C271" s="64">
        <v>-65000</v>
      </c>
      <c r="D271" s="156" t="s">
        <v>25</v>
      </c>
      <c r="E271" s="156"/>
      <c r="F271" s="156"/>
      <c r="G271" s="93">
        <f>C271</f>
        <v>-65000</v>
      </c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7"/>
      <c r="S271" s="97"/>
      <c r="T271" s="97"/>
      <c r="U271" s="97"/>
      <c r="V271" s="97"/>
      <c r="W271" s="97"/>
      <c r="X271" s="97"/>
      <c r="Y271" s="97"/>
      <c r="Z271" s="97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</row>
    <row r="272" spans="1:38" s="98" customFormat="1" hidden="1">
      <c r="A272" s="375">
        <v>45412</v>
      </c>
      <c r="B272" s="78" t="s">
        <v>800</v>
      </c>
      <c r="C272" s="64">
        <v>-11000</v>
      </c>
      <c r="D272" s="156" t="s">
        <v>478</v>
      </c>
      <c r="E272" s="156"/>
      <c r="F272" s="156"/>
      <c r="G272" s="93"/>
      <c r="H272" s="93"/>
      <c r="I272" s="93"/>
      <c r="J272" s="93"/>
      <c r="K272" s="93">
        <f>C272</f>
        <v>-11000</v>
      </c>
      <c r="L272" s="93"/>
      <c r="M272" s="93"/>
      <c r="N272" s="93"/>
      <c r="O272" s="93"/>
      <c r="P272" s="93"/>
      <c r="Q272" s="93"/>
      <c r="R272" s="97"/>
      <c r="S272" s="97"/>
      <c r="T272" s="97"/>
      <c r="U272" s="97"/>
      <c r="V272" s="97"/>
      <c r="W272" s="97"/>
      <c r="X272" s="97"/>
      <c r="Y272" s="97"/>
      <c r="Z272" s="97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</row>
    <row r="273" spans="1:38" s="98" customFormat="1" hidden="1">
      <c r="A273" s="375">
        <v>45412</v>
      </c>
      <c r="B273" s="78" t="s">
        <v>1479</v>
      </c>
      <c r="C273" s="64">
        <v>-160000</v>
      </c>
      <c r="D273" s="156" t="s">
        <v>478</v>
      </c>
      <c r="E273" s="156"/>
      <c r="F273" s="156"/>
      <c r="G273" s="93"/>
      <c r="H273" s="93"/>
      <c r="I273" s="93"/>
      <c r="J273" s="93"/>
      <c r="K273" s="93">
        <f>C273</f>
        <v>-160000</v>
      </c>
      <c r="L273" s="93"/>
      <c r="M273" s="93"/>
      <c r="N273" s="93"/>
      <c r="O273" s="93"/>
      <c r="P273" s="93"/>
      <c r="Q273" s="93"/>
      <c r="R273" s="97"/>
      <c r="S273" s="97"/>
      <c r="T273" s="97"/>
      <c r="U273" s="97"/>
      <c r="V273" s="97"/>
      <c r="W273" s="97"/>
      <c r="X273" s="97"/>
      <c r="Y273" s="97"/>
      <c r="Z273" s="97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</row>
    <row r="274" spans="1:38" s="98" customFormat="1" hidden="1">
      <c r="A274" s="375">
        <v>45412</v>
      </c>
      <c r="B274" s="78" t="s">
        <v>1480</v>
      </c>
      <c r="C274" s="64">
        <v>-65000</v>
      </c>
      <c r="D274" s="156" t="s">
        <v>25</v>
      </c>
      <c r="E274" s="156"/>
      <c r="F274" s="156"/>
      <c r="G274" s="93">
        <f>C274</f>
        <v>-65000</v>
      </c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7"/>
      <c r="S274" s="97"/>
      <c r="T274" s="97"/>
      <c r="U274" s="97"/>
      <c r="V274" s="97"/>
      <c r="W274" s="97"/>
      <c r="X274" s="97"/>
      <c r="Y274" s="97"/>
      <c r="Z274" s="97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</row>
    <row r="275" spans="1:38" s="98" customFormat="1" hidden="1">
      <c r="A275" s="375">
        <v>45412</v>
      </c>
      <c r="B275" s="78" t="s">
        <v>1482</v>
      </c>
      <c r="C275" s="64">
        <v>-960000</v>
      </c>
      <c r="D275" s="156" t="s">
        <v>480</v>
      </c>
      <c r="E275" s="156"/>
      <c r="F275" s="156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7"/>
      <c r="S275" s="97"/>
      <c r="T275" s="97"/>
      <c r="U275" s="97"/>
      <c r="V275" s="97"/>
      <c r="W275" s="97"/>
      <c r="X275" s="97"/>
      <c r="Y275" s="97"/>
      <c r="Z275" s="97"/>
      <c r="AA275" s="93"/>
      <c r="AB275" s="93"/>
      <c r="AC275" s="93"/>
      <c r="AD275" s="93"/>
      <c r="AE275" s="93"/>
      <c r="AF275" s="93"/>
      <c r="AG275" s="93">
        <f>C275</f>
        <v>-960000</v>
      </c>
      <c r="AH275" s="93"/>
      <c r="AI275" s="93"/>
      <c r="AJ275" s="93"/>
      <c r="AK275" s="93"/>
      <c r="AL275" s="93"/>
    </row>
    <row r="276" spans="1:38" s="98" customFormat="1" hidden="1">
      <c r="A276" s="375">
        <v>45412</v>
      </c>
      <c r="B276" s="78" t="s">
        <v>957</v>
      </c>
      <c r="C276" s="64">
        <v>-119000</v>
      </c>
      <c r="D276" s="156" t="s">
        <v>479</v>
      </c>
      <c r="E276" s="156"/>
      <c r="F276" s="156"/>
      <c r="G276" s="93"/>
      <c r="H276" s="93">
        <f>C276</f>
        <v>-119000</v>
      </c>
      <c r="I276" s="93"/>
      <c r="J276" s="93"/>
      <c r="K276" s="93"/>
      <c r="L276" s="93"/>
      <c r="M276" s="93"/>
      <c r="N276" s="93"/>
      <c r="O276" s="93"/>
      <c r="P276" s="93"/>
      <c r="Q276" s="93"/>
      <c r="R276" s="97"/>
      <c r="S276" s="97"/>
      <c r="T276" s="97"/>
      <c r="U276" s="97"/>
      <c r="V276" s="97"/>
      <c r="W276" s="97"/>
      <c r="X276" s="97"/>
      <c r="Y276" s="97"/>
      <c r="Z276" s="97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</row>
    <row r="277" spans="1:38" s="98" customFormat="1" hidden="1">
      <c r="A277" s="375">
        <v>45412</v>
      </c>
      <c r="B277" s="78" t="s">
        <v>885</v>
      </c>
      <c r="C277" s="64">
        <v>-695000</v>
      </c>
      <c r="D277" s="156" t="s">
        <v>1225</v>
      </c>
      <c r="E277" s="156"/>
      <c r="F277" s="156"/>
      <c r="G277" s="93"/>
      <c r="H277" s="93"/>
      <c r="I277" s="93"/>
      <c r="J277" s="93">
        <f>C277</f>
        <v>-695000</v>
      </c>
      <c r="K277" s="93"/>
      <c r="L277" s="93"/>
      <c r="M277" s="93"/>
      <c r="N277" s="93"/>
      <c r="O277" s="93"/>
      <c r="P277" s="93"/>
      <c r="Q277" s="93"/>
      <c r="R277" s="97"/>
      <c r="S277" s="97"/>
      <c r="T277" s="97"/>
      <c r="U277" s="97"/>
      <c r="V277" s="97"/>
      <c r="W277" s="97"/>
      <c r="X277" s="97"/>
      <c r="Y277" s="97"/>
      <c r="Z277" s="97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</row>
    <row r="278" spans="1:38" s="98" customFormat="1" hidden="1">
      <c r="A278" s="375">
        <v>45412</v>
      </c>
      <c r="B278" s="78" t="s">
        <v>1484</v>
      </c>
      <c r="C278" s="64">
        <v>-77700</v>
      </c>
      <c r="D278" s="156" t="s">
        <v>1225</v>
      </c>
      <c r="E278" s="156"/>
      <c r="F278" s="156"/>
      <c r="G278" s="93"/>
      <c r="H278" s="93"/>
      <c r="I278" s="93"/>
      <c r="J278" s="93">
        <f>C278</f>
        <v>-77700</v>
      </c>
      <c r="K278" s="93"/>
      <c r="L278" s="93"/>
      <c r="M278" s="93"/>
      <c r="N278" s="93"/>
      <c r="O278" s="93"/>
      <c r="P278" s="93"/>
      <c r="Q278" s="93"/>
      <c r="R278" s="97"/>
      <c r="S278" s="97"/>
      <c r="T278" s="97"/>
      <c r="U278" s="97"/>
      <c r="V278" s="97"/>
      <c r="W278" s="97"/>
      <c r="X278" s="97"/>
      <c r="Y278" s="97"/>
      <c r="Z278" s="97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</row>
    <row r="279" spans="1:38" s="98" customFormat="1" hidden="1">
      <c r="A279" s="375">
        <v>45412</v>
      </c>
      <c r="B279" s="78" t="s">
        <v>1486</v>
      </c>
      <c r="C279" s="64">
        <v>-1500000</v>
      </c>
      <c r="D279" s="156" t="s">
        <v>163</v>
      </c>
      <c r="E279" s="156"/>
      <c r="F279" s="156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7"/>
      <c r="S279" s="97"/>
      <c r="T279" s="97"/>
      <c r="U279" s="97"/>
      <c r="V279" s="97"/>
      <c r="W279" s="97"/>
      <c r="X279" s="97"/>
      <c r="Y279" s="97"/>
      <c r="Z279" s="97"/>
      <c r="AA279" s="93"/>
      <c r="AB279" s="93"/>
      <c r="AC279" s="93"/>
      <c r="AD279" s="93"/>
      <c r="AE279" s="93">
        <f>C279</f>
        <v>-1500000</v>
      </c>
      <c r="AF279" s="93"/>
      <c r="AG279" s="93"/>
      <c r="AH279" s="93"/>
      <c r="AI279" s="93"/>
      <c r="AJ279" s="93"/>
      <c r="AK279" s="93"/>
      <c r="AL279" s="93"/>
    </row>
    <row r="280" spans="1:38" s="98" customFormat="1" hidden="1">
      <c r="A280" s="375">
        <v>45412</v>
      </c>
      <c r="B280" s="78" t="s">
        <v>1036</v>
      </c>
      <c r="C280" s="101">
        <v>-413000</v>
      </c>
      <c r="D280" s="156" t="s">
        <v>479</v>
      </c>
      <c r="E280" s="156"/>
      <c r="F280" s="156"/>
      <c r="G280" s="93"/>
      <c r="H280" s="93">
        <f>C280</f>
        <v>-413000</v>
      </c>
      <c r="I280" s="93"/>
      <c r="J280" s="93"/>
      <c r="K280" s="93"/>
      <c r="L280" s="93"/>
      <c r="M280" s="93"/>
      <c r="N280" s="93"/>
      <c r="O280" s="93"/>
      <c r="P280" s="93"/>
      <c r="Q280" s="93"/>
      <c r="R280" s="97"/>
      <c r="S280" s="97"/>
      <c r="T280" s="97"/>
      <c r="U280" s="97"/>
      <c r="V280" s="97"/>
      <c r="W280" s="97"/>
      <c r="X280" s="97"/>
      <c r="Y280" s="97"/>
      <c r="Z280" s="97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</row>
    <row r="281" spans="1:38" s="98" customFormat="1" hidden="1">
      <c r="A281" s="375">
        <v>45412</v>
      </c>
      <c r="B281" s="78" t="s">
        <v>1487</v>
      </c>
      <c r="C281" s="101">
        <v>-115000</v>
      </c>
      <c r="D281" s="156" t="s">
        <v>32</v>
      </c>
      <c r="E281" s="156"/>
      <c r="F281" s="156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7"/>
      <c r="S281" s="97"/>
      <c r="T281" s="97"/>
      <c r="U281" s="97"/>
      <c r="V281" s="97"/>
      <c r="W281" s="97"/>
      <c r="X281" s="97"/>
      <c r="Y281" s="97"/>
      <c r="Z281" s="97"/>
      <c r="AA281" s="93"/>
      <c r="AB281" s="93">
        <f>C281</f>
        <v>-115000</v>
      </c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</row>
    <row r="282" spans="1:38" s="98" customFormat="1" hidden="1">
      <c r="A282" s="375">
        <v>45412</v>
      </c>
      <c r="B282" s="78" t="s">
        <v>1488</v>
      </c>
      <c r="C282" s="101">
        <v>-376000</v>
      </c>
      <c r="D282" s="156" t="s">
        <v>27</v>
      </c>
      <c r="E282" s="156"/>
      <c r="F282" s="156"/>
      <c r="G282" s="93"/>
      <c r="H282" s="93"/>
      <c r="I282" s="93">
        <f>C282</f>
        <v>-376000</v>
      </c>
      <c r="J282" s="93"/>
      <c r="K282" s="93"/>
      <c r="L282" s="93"/>
      <c r="M282" s="93"/>
      <c r="N282" s="93"/>
      <c r="O282" s="93"/>
      <c r="P282" s="93"/>
      <c r="Q282" s="93"/>
      <c r="R282" s="97"/>
      <c r="S282" s="97"/>
      <c r="T282" s="97"/>
      <c r="U282" s="97"/>
      <c r="V282" s="97"/>
      <c r="W282" s="97"/>
      <c r="X282" s="97"/>
      <c r="Y282" s="97"/>
      <c r="Z282" s="97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</row>
    <row r="283" spans="1:38">
      <c r="A283" s="15" t="s">
        <v>96</v>
      </c>
      <c r="B283" s="15"/>
      <c r="C283" s="104">
        <f>SUM(C2:C282)</f>
        <v>-173063497</v>
      </c>
      <c r="D283" s="42"/>
      <c r="E283" s="102">
        <f t="shared" ref="E283:AL283" si="0">SUM(E2:E282)</f>
        <v>0</v>
      </c>
      <c r="F283" s="102">
        <f t="shared" si="0"/>
        <v>0</v>
      </c>
      <c r="G283" s="102">
        <f t="shared" si="0"/>
        <v>-6647820</v>
      </c>
      <c r="H283" s="102">
        <f t="shared" si="0"/>
        <v>-58448375</v>
      </c>
      <c r="I283" s="102">
        <f t="shared" si="0"/>
        <v>-6609182</v>
      </c>
      <c r="J283" s="102">
        <f t="shared" si="0"/>
        <v>-6779500</v>
      </c>
      <c r="K283" s="102">
        <f t="shared" si="0"/>
        <v>-4787500</v>
      </c>
      <c r="L283" s="102">
        <f t="shared" si="0"/>
        <v>-33250</v>
      </c>
      <c r="M283" s="102">
        <f t="shared" si="0"/>
        <v>-550000</v>
      </c>
      <c r="N283" s="102">
        <f t="shared" si="0"/>
        <v>-432000</v>
      </c>
      <c r="O283" s="102">
        <f t="shared" si="0"/>
        <v>0</v>
      </c>
      <c r="P283" s="102">
        <f t="shared" si="0"/>
        <v>-662356</v>
      </c>
      <c r="Q283" s="102">
        <f t="shared" si="0"/>
        <v>-1019000</v>
      </c>
      <c r="R283" s="102">
        <f t="shared" si="0"/>
        <v>-1014267</v>
      </c>
      <c r="S283" s="102">
        <f t="shared" si="0"/>
        <v>-22564236</v>
      </c>
      <c r="T283" s="102">
        <f t="shared" si="0"/>
        <v>-568600</v>
      </c>
      <c r="U283" s="102">
        <f t="shared" si="0"/>
        <v>0</v>
      </c>
      <c r="V283" s="102">
        <f t="shared" si="0"/>
        <v>-63108</v>
      </c>
      <c r="W283" s="102">
        <f t="shared" si="0"/>
        <v>-2225425</v>
      </c>
      <c r="X283" s="102">
        <f t="shared" si="0"/>
        <v>-2000000</v>
      </c>
      <c r="Y283" s="102">
        <f t="shared" si="0"/>
        <v>-2541500</v>
      </c>
      <c r="Z283" s="102">
        <f t="shared" si="0"/>
        <v>-1121850</v>
      </c>
      <c r="AA283" s="102">
        <f t="shared" si="0"/>
        <v>-2282588</v>
      </c>
      <c r="AB283" s="102">
        <f t="shared" si="0"/>
        <v>-474000</v>
      </c>
      <c r="AC283" s="102">
        <f t="shared" si="0"/>
        <v>-1750000</v>
      </c>
      <c r="AD283" s="102">
        <f t="shared" si="0"/>
        <v>-517500</v>
      </c>
      <c r="AE283" s="102">
        <f t="shared" si="0"/>
        <v>-10974044</v>
      </c>
      <c r="AF283" s="102">
        <f t="shared" si="0"/>
        <v>-8839700</v>
      </c>
      <c r="AG283" s="102">
        <f t="shared" si="0"/>
        <v>-26322920</v>
      </c>
      <c r="AH283" s="102">
        <f t="shared" si="0"/>
        <v>0</v>
      </c>
      <c r="AI283" s="102">
        <f t="shared" si="0"/>
        <v>-450000</v>
      </c>
      <c r="AJ283" s="102">
        <f t="shared" si="0"/>
        <v>0</v>
      </c>
      <c r="AK283" s="102">
        <f t="shared" si="0"/>
        <v>-3384776</v>
      </c>
      <c r="AL283" s="102">
        <f t="shared" si="0"/>
        <v>0</v>
      </c>
    </row>
    <row r="284" spans="1:38">
      <c r="S284" s="19"/>
    </row>
    <row r="285" spans="1:38">
      <c r="C285" s="105">
        <f>SUM(E283:AL283)</f>
        <v>-173063497</v>
      </c>
    </row>
    <row r="287" spans="1:38">
      <c r="C287" s="42" t="s">
        <v>1232</v>
      </c>
      <c r="D287" s="49">
        <f>G4</f>
        <v>-4562820</v>
      </c>
      <c r="E287" s="287"/>
      <c r="F287" s="287"/>
      <c r="H287" s="490" t="s">
        <v>163</v>
      </c>
      <c r="I287" s="490"/>
    </row>
    <row r="288" spans="1:38">
      <c r="C288" s="68" t="s">
        <v>1233</v>
      </c>
      <c r="D288" s="81">
        <f>G283-D287-D290</f>
        <v>-1845000</v>
      </c>
      <c r="E288" s="288"/>
      <c r="F288" s="288"/>
      <c r="H288" s="42"/>
      <c r="I288" s="49"/>
    </row>
    <row r="289" spans="2:9">
      <c r="C289" s="42" t="s">
        <v>232</v>
      </c>
      <c r="D289" s="49">
        <f>G264</f>
        <v>0</v>
      </c>
      <c r="E289" s="287"/>
      <c r="F289" s="287"/>
      <c r="H289" s="42"/>
      <c r="I289" s="49"/>
    </row>
    <row r="290" spans="2:9">
      <c r="C290" s="68" t="s">
        <v>1234</v>
      </c>
      <c r="D290" s="81">
        <f>G73</f>
        <v>-240000</v>
      </c>
      <c r="E290" s="288"/>
      <c r="F290" s="288"/>
      <c r="H290" s="42"/>
      <c r="I290" s="15"/>
    </row>
    <row r="291" spans="2:9">
      <c r="C291" s="42"/>
      <c r="D291" s="49"/>
      <c r="E291" s="287"/>
      <c r="F291" s="287"/>
      <c r="H291" s="42"/>
      <c r="I291" s="15"/>
    </row>
    <row r="292" spans="2:9">
      <c r="C292" s="102" t="s">
        <v>96</v>
      </c>
      <c r="D292" s="103">
        <f>SUM(D287:D291)</f>
        <v>-6647820</v>
      </c>
      <c r="E292" s="289"/>
      <c r="F292" s="289"/>
      <c r="H292" s="42"/>
      <c r="I292" s="15"/>
    </row>
    <row r="293" spans="2:9">
      <c r="D293" s="38"/>
      <c r="E293" s="38"/>
      <c r="F293" s="38"/>
      <c r="H293" s="42"/>
      <c r="I293" s="15"/>
    </row>
    <row r="294" spans="2:9">
      <c r="D294" s="38"/>
      <c r="E294" s="38"/>
      <c r="F294" s="38"/>
      <c r="H294" s="138" t="s">
        <v>96</v>
      </c>
      <c r="I294" s="139">
        <f>SUM(I288:I293)</f>
        <v>0</v>
      </c>
    </row>
    <row r="295" spans="2:9">
      <c r="B295" t="s">
        <v>556</v>
      </c>
      <c r="C295" s="19">
        <f>E283</f>
        <v>0</v>
      </c>
    </row>
    <row r="296" spans="2:9">
      <c r="B296" s="19" t="s">
        <v>25</v>
      </c>
      <c r="C296" s="19">
        <f>G283</f>
        <v>-6647820</v>
      </c>
    </row>
    <row r="297" spans="2:9">
      <c r="B297" t="s">
        <v>479</v>
      </c>
      <c r="C297" s="31">
        <f>H283</f>
        <v>-58448375</v>
      </c>
    </row>
    <row r="298" spans="2:9">
      <c r="B298" t="s">
        <v>27</v>
      </c>
      <c r="C298" s="31">
        <f>I283</f>
        <v>-6609182</v>
      </c>
    </row>
    <row r="299" spans="2:9">
      <c r="B299" t="s">
        <v>558</v>
      </c>
      <c r="C299" s="31">
        <f>J283</f>
        <v>-6779500</v>
      </c>
    </row>
    <row r="300" spans="2:9">
      <c r="B300" t="s">
        <v>478</v>
      </c>
      <c r="C300" s="31">
        <f>K283</f>
        <v>-4787500</v>
      </c>
    </row>
    <row r="301" spans="2:9">
      <c r="B301" t="s">
        <v>248</v>
      </c>
      <c r="C301" s="31">
        <f>AC283</f>
        <v>-1750000</v>
      </c>
    </row>
    <row r="302" spans="2:9">
      <c r="B302" t="s">
        <v>530</v>
      </c>
      <c r="C302" s="31">
        <f>M283</f>
        <v>-550000</v>
      </c>
    </row>
    <row r="303" spans="2:9">
      <c r="B303" t="s">
        <v>529</v>
      </c>
      <c r="C303" s="31">
        <f>N283</f>
        <v>-432000</v>
      </c>
    </row>
    <row r="304" spans="2:9">
      <c r="B304" t="s">
        <v>523</v>
      </c>
      <c r="C304" s="31">
        <f>O283</f>
        <v>0</v>
      </c>
    </row>
    <row r="305" spans="2:3">
      <c r="B305" t="s">
        <v>559</v>
      </c>
      <c r="C305" s="31">
        <f>P283</f>
        <v>-662356</v>
      </c>
    </row>
    <row r="306" spans="2:3">
      <c r="B306" t="s">
        <v>526</v>
      </c>
      <c r="C306" s="31">
        <f>Q283</f>
        <v>-1019000</v>
      </c>
    </row>
    <row r="307" spans="2:3">
      <c r="B307" t="s">
        <v>525</v>
      </c>
      <c r="C307" s="31">
        <f>R283</f>
        <v>-1014267</v>
      </c>
    </row>
    <row r="308" spans="2:3">
      <c r="B308" t="s">
        <v>200</v>
      </c>
      <c r="C308" s="31">
        <f>W283</f>
        <v>-2225425</v>
      </c>
    </row>
    <row r="309" spans="2:3">
      <c r="B309" t="s">
        <v>560</v>
      </c>
      <c r="C309" s="31">
        <f>Y283</f>
        <v>-2541500</v>
      </c>
    </row>
    <row r="310" spans="2:3">
      <c r="B310" t="s">
        <v>127</v>
      </c>
      <c r="C310" s="31">
        <f>S283</f>
        <v>-22564236</v>
      </c>
    </row>
    <row r="311" spans="2:3">
      <c r="B311" t="s">
        <v>128</v>
      </c>
      <c r="C311" s="31">
        <f>T283</f>
        <v>-568600</v>
      </c>
    </row>
    <row r="312" spans="2:3">
      <c r="B312" t="s">
        <v>561</v>
      </c>
      <c r="C312" s="31">
        <f>V283</f>
        <v>-63108</v>
      </c>
    </row>
    <row r="313" spans="2:3">
      <c r="B313" t="s">
        <v>527</v>
      </c>
      <c r="C313" s="31">
        <f>Z283</f>
        <v>-1121850</v>
      </c>
    </row>
    <row r="314" spans="2:3">
      <c r="B314" t="s">
        <v>528</v>
      </c>
      <c r="C314" s="31">
        <f>AA283</f>
        <v>-2282588</v>
      </c>
    </row>
    <row r="315" spans="2:3">
      <c r="B315" t="s">
        <v>32</v>
      </c>
      <c r="C315" s="31">
        <f>AB283</f>
        <v>-474000</v>
      </c>
    </row>
    <row r="316" spans="2:3">
      <c r="B316" t="s">
        <v>131</v>
      </c>
      <c r="C316" s="31">
        <f>AI283</f>
        <v>-450000</v>
      </c>
    </row>
    <row r="317" spans="2:3">
      <c r="B317" t="s">
        <v>524</v>
      </c>
      <c r="C317" s="31">
        <f>X283</f>
        <v>-2000000</v>
      </c>
    </row>
    <row r="318" spans="2:3">
      <c r="B318" t="s">
        <v>481</v>
      </c>
      <c r="C318" s="31">
        <f>AE283</f>
        <v>-10974044</v>
      </c>
    </row>
    <row r="319" spans="2:3">
      <c r="B319" t="s">
        <v>480</v>
      </c>
      <c r="C319" s="31">
        <f>AG283</f>
        <v>-26322920</v>
      </c>
    </row>
    <row r="320" spans="2:3">
      <c r="B320" t="s">
        <v>249</v>
      </c>
      <c r="C320" s="31">
        <f>AF283</f>
        <v>-8839700</v>
      </c>
    </row>
    <row r="321" spans="2:3">
      <c r="B321" t="s">
        <v>522</v>
      </c>
      <c r="C321" s="31">
        <f>AD283</f>
        <v>-517500</v>
      </c>
    </row>
    <row r="322" spans="2:3">
      <c r="B322" t="s">
        <v>521</v>
      </c>
      <c r="C322" s="31">
        <f>L283</f>
        <v>-33250</v>
      </c>
    </row>
    <row r="323" spans="2:3">
      <c r="B323" t="s">
        <v>141</v>
      </c>
      <c r="C323" s="31">
        <f>AJ283</f>
        <v>0</v>
      </c>
    </row>
    <row r="324" spans="2:3">
      <c r="B324" t="s">
        <v>142</v>
      </c>
      <c r="C324" s="31">
        <f>AK283</f>
        <v>-3384776</v>
      </c>
    </row>
    <row r="325" spans="2:3">
      <c r="B325" t="s">
        <v>96</v>
      </c>
      <c r="C325" s="4">
        <f>SUM(C295:C324)</f>
        <v>-173063497</v>
      </c>
    </row>
  </sheetData>
  <autoFilter ref="A1:AL283">
    <filterColumn colId="23">
      <customFilters>
        <customFilter operator="notEqual" val=" "/>
      </customFilters>
    </filterColumn>
  </autoFilter>
  <mergeCells count="1">
    <mergeCell ref="H287:I287"/>
  </mergeCells>
  <pageMargins left="0.7" right="0.7" top="0.75" bottom="0.75" header="0.3" footer="0.3"/>
  <pageSetup paperSize="9" scale="73" fitToHeight="0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80" zoomScaleNormal="80" workbookViewId="0">
      <selection activeCell="E63" sqref="E63"/>
    </sheetView>
  </sheetViews>
  <sheetFormatPr defaultRowHeight="15"/>
  <cols>
    <col min="2" max="2" width="33" bestFit="1" customWidth="1"/>
    <col min="3" max="3" width="19.140625" customWidth="1"/>
    <col min="4" max="4" width="14.28515625" style="21" bestFit="1" customWidth="1"/>
    <col min="5" max="5" width="14.28515625" bestFit="1" customWidth="1"/>
    <col min="6" max="6" width="16" style="60" bestFit="1" customWidth="1"/>
  </cols>
  <sheetData>
    <row r="1" spans="1:4" ht="18.75" customHeight="1">
      <c r="A1" s="491" t="s">
        <v>1494</v>
      </c>
      <c r="B1" s="491"/>
      <c r="C1" s="491"/>
      <c r="D1" s="491"/>
    </row>
    <row r="2" spans="1:4" ht="15" customHeight="1">
      <c r="A2" s="175" t="s">
        <v>4</v>
      </c>
      <c r="B2" s="175" t="s">
        <v>5</v>
      </c>
      <c r="C2" s="175" t="s">
        <v>6</v>
      </c>
      <c r="D2" s="175" t="s">
        <v>7</v>
      </c>
    </row>
    <row r="3" spans="1:4">
      <c r="A3" s="7" t="s">
        <v>8</v>
      </c>
      <c r="B3" s="8" t="s">
        <v>476</v>
      </c>
      <c r="C3" s="83">
        <f>Cashflow!D1</f>
        <v>20442758</v>
      </c>
      <c r="D3" s="55"/>
    </row>
    <row r="4" spans="1:4">
      <c r="A4" s="7" t="s">
        <v>9</v>
      </c>
      <c r="B4" s="8" t="s">
        <v>10</v>
      </c>
      <c r="C4" s="84"/>
      <c r="D4" s="262">
        <f>Cashflow!C568</f>
        <v>-52000000</v>
      </c>
    </row>
    <row r="5" spans="1:4">
      <c r="A5" s="121"/>
      <c r="B5" s="9" t="s">
        <v>11</v>
      </c>
      <c r="C5" s="85">
        <f>Cashflow!D566</f>
        <v>0</v>
      </c>
      <c r="D5" s="263"/>
    </row>
    <row r="6" spans="1:4">
      <c r="A6" s="122"/>
      <c r="B6" s="9" t="s">
        <v>244</v>
      </c>
      <c r="C6" s="85">
        <f>Cashflow!G566</f>
        <v>0</v>
      </c>
      <c r="D6" s="263"/>
    </row>
    <row r="7" spans="1:4">
      <c r="A7" s="122"/>
      <c r="B7" s="9" t="s">
        <v>190</v>
      </c>
      <c r="C7" s="85">
        <f>Cashflow!E566</f>
        <v>52000000</v>
      </c>
      <c r="D7" s="263"/>
    </row>
    <row r="8" spans="1:4">
      <c r="A8" s="122"/>
      <c r="B8" s="9" t="s">
        <v>428</v>
      </c>
      <c r="C8" s="85">
        <f>Cashflow!H566</f>
        <v>0</v>
      </c>
      <c r="D8" s="263"/>
    </row>
    <row r="9" spans="1:4">
      <c r="A9" s="122"/>
      <c r="B9" s="9" t="s">
        <v>118</v>
      </c>
      <c r="C9" s="85">
        <f>Cashflow!F566</f>
        <v>0</v>
      </c>
      <c r="D9" s="263"/>
    </row>
    <row r="10" spans="1:4">
      <c r="A10" s="180"/>
      <c r="B10" s="9" t="s">
        <v>12</v>
      </c>
      <c r="C10" s="85"/>
      <c r="D10" s="264"/>
    </row>
    <row r="11" spans="1:4">
      <c r="A11" s="10"/>
      <c r="B11" s="11"/>
      <c r="C11" s="86"/>
      <c r="D11" s="11"/>
    </row>
    <row r="12" spans="1:4">
      <c r="A12" s="18" t="s">
        <v>14</v>
      </c>
      <c r="B12" s="12" t="s">
        <v>15</v>
      </c>
      <c r="C12" s="87"/>
      <c r="D12" s="13"/>
    </row>
    <row r="13" spans="1:4">
      <c r="A13" s="14"/>
      <c r="B13" s="15" t="s">
        <v>16</v>
      </c>
      <c r="C13" s="85">
        <f>Invoices!G29</f>
        <v>136836000</v>
      </c>
      <c r="D13" s="492">
        <f>SUM(C13:C23)</f>
        <v>238703000</v>
      </c>
    </row>
    <row r="14" spans="1:4">
      <c r="A14" s="14"/>
      <c r="B14" s="15" t="s">
        <v>17</v>
      </c>
      <c r="C14" s="88">
        <f>Bills!J155</f>
        <v>20723000</v>
      </c>
      <c r="D14" s="493"/>
    </row>
    <row r="15" spans="1:4">
      <c r="A15" s="14"/>
      <c r="B15" s="15" t="s">
        <v>162</v>
      </c>
      <c r="C15" s="88">
        <f>Kuitansi!E131</f>
        <v>0</v>
      </c>
      <c r="D15" s="493"/>
    </row>
    <row r="16" spans="1:4">
      <c r="A16" s="14"/>
      <c r="B16" s="15" t="s">
        <v>161</v>
      </c>
      <c r="C16" s="88">
        <f>Kuitansi!F128</f>
        <v>36940000</v>
      </c>
      <c r="D16" s="493"/>
    </row>
    <row r="17" spans="1:5">
      <c r="A17" s="14"/>
      <c r="B17" s="278" t="s">
        <v>495</v>
      </c>
      <c r="C17" s="88">
        <v>0</v>
      </c>
      <c r="D17" s="493"/>
    </row>
    <row r="18" spans="1:5">
      <c r="A18" s="14"/>
      <c r="B18" s="15" t="s">
        <v>160</v>
      </c>
      <c r="C18" s="88">
        <f>Kuitansi!J128</f>
        <v>34650000</v>
      </c>
      <c r="D18" s="493"/>
    </row>
    <row r="19" spans="1:5">
      <c r="A19" s="14"/>
      <c r="B19" s="9" t="s">
        <v>18</v>
      </c>
      <c r="C19" s="88">
        <f>OOD!C32</f>
        <v>2260000</v>
      </c>
      <c r="D19" s="493"/>
    </row>
    <row r="20" spans="1:5">
      <c r="A20" s="14"/>
      <c r="B20" s="9" t="s">
        <v>19</v>
      </c>
      <c r="C20" s="88">
        <f>OOD!M11</f>
        <v>170000</v>
      </c>
      <c r="D20" s="493"/>
    </row>
    <row r="21" spans="1:5">
      <c r="A21" s="14"/>
      <c r="B21" s="9" t="s">
        <v>20</v>
      </c>
      <c r="C21" s="88">
        <f>OOD!H29</f>
        <v>714000</v>
      </c>
      <c r="D21" s="493"/>
    </row>
    <row r="22" spans="1:5">
      <c r="A22" s="17"/>
      <c r="B22" s="9" t="s">
        <v>21</v>
      </c>
      <c r="C22" s="88">
        <f>OOD!H26</f>
        <v>0</v>
      </c>
      <c r="D22" s="493"/>
    </row>
    <row r="23" spans="1:5">
      <c r="A23" s="179"/>
      <c r="B23" s="9" t="s">
        <v>22</v>
      </c>
      <c r="C23" s="89">
        <f>OOD!H27</f>
        <v>6410000</v>
      </c>
      <c r="D23" s="494"/>
    </row>
    <row r="24" spans="1:5">
      <c r="A24" s="17"/>
      <c r="C24" s="70"/>
      <c r="D24" s="178"/>
    </row>
    <row r="25" spans="1:5">
      <c r="A25" s="18" t="s">
        <v>23</v>
      </c>
      <c r="B25" s="12" t="s">
        <v>24</v>
      </c>
      <c r="C25" s="90"/>
      <c r="D25" s="13"/>
    </row>
    <row r="26" spans="1:5">
      <c r="A26" s="17"/>
      <c r="B26" s="15" t="s">
        <v>25</v>
      </c>
      <c r="C26" s="309">
        <f>KK!G283</f>
        <v>-6647820</v>
      </c>
      <c r="D26" s="495">
        <f>SUM(C26:C57)</f>
        <v>-173063497</v>
      </c>
    </row>
    <row r="27" spans="1:5">
      <c r="A27" s="17"/>
      <c r="B27" s="15" t="s">
        <v>26</v>
      </c>
      <c r="C27" s="309">
        <f>KK!H283</f>
        <v>-58448375</v>
      </c>
      <c r="D27" s="496"/>
    </row>
    <row r="28" spans="1:5">
      <c r="A28" s="17"/>
      <c r="B28" s="15" t="s">
        <v>27</v>
      </c>
      <c r="C28" s="309">
        <f>KK!I283</f>
        <v>-6609182</v>
      </c>
      <c r="D28" s="496"/>
    </row>
    <row r="29" spans="1:5">
      <c r="A29" s="17"/>
      <c r="B29" s="15" t="s">
        <v>28</v>
      </c>
      <c r="C29" s="309">
        <f>KK!J283</f>
        <v>-6779500</v>
      </c>
      <c r="D29" s="496"/>
      <c r="E29" s="22"/>
    </row>
    <row r="30" spans="1:5">
      <c r="A30" s="17"/>
      <c r="B30" s="15" t="s">
        <v>29</v>
      </c>
      <c r="C30" s="309">
        <f>KK!K283</f>
        <v>-4787500</v>
      </c>
      <c r="D30" s="496"/>
    </row>
    <row r="31" spans="1:5">
      <c r="A31" s="17"/>
      <c r="B31" s="15" t="s">
        <v>30</v>
      </c>
      <c r="C31" s="309">
        <f>KK!AC283</f>
        <v>-1750000</v>
      </c>
      <c r="D31" s="496"/>
    </row>
    <row r="32" spans="1:5">
      <c r="A32" s="17"/>
      <c r="B32" s="15" t="s">
        <v>237</v>
      </c>
      <c r="C32" s="309">
        <f>KK!M283</f>
        <v>-550000</v>
      </c>
      <c r="D32" s="496"/>
    </row>
    <row r="33" spans="1:5">
      <c r="A33" s="17"/>
      <c r="B33" s="15" t="s">
        <v>238</v>
      </c>
      <c r="C33" s="309">
        <f>KK!N283</f>
        <v>-432000</v>
      </c>
      <c r="D33" s="496"/>
      <c r="E33" s="22"/>
    </row>
    <row r="34" spans="1:5">
      <c r="A34" s="17"/>
      <c r="B34" s="15" t="s">
        <v>239</v>
      </c>
      <c r="C34" s="309">
        <f>KK!O283</f>
        <v>0</v>
      </c>
      <c r="D34" s="496"/>
    </row>
    <row r="35" spans="1:5">
      <c r="A35" s="17"/>
      <c r="B35" s="15" t="s">
        <v>240</v>
      </c>
      <c r="C35" s="309">
        <f>KK!P283</f>
        <v>-662356</v>
      </c>
      <c r="D35" s="496"/>
    </row>
    <row r="36" spans="1:5">
      <c r="A36" s="17"/>
      <c r="B36" s="15" t="s">
        <v>241</v>
      </c>
      <c r="C36" s="309">
        <f>KK!Q283</f>
        <v>-1019000</v>
      </c>
      <c r="D36" s="496"/>
    </row>
    <row r="37" spans="1:5">
      <c r="A37" s="17"/>
      <c r="B37" s="15" t="s">
        <v>242</v>
      </c>
      <c r="C37" s="309">
        <f>KK!R283</f>
        <v>-1014267</v>
      </c>
      <c r="D37" s="496"/>
    </row>
    <row r="38" spans="1:5">
      <c r="A38" s="17"/>
      <c r="B38" s="15" t="s">
        <v>200</v>
      </c>
      <c r="C38" s="309">
        <f>KK!W283</f>
        <v>-2225425</v>
      </c>
      <c r="D38" s="496"/>
    </row>
    <row r="39" spans="1:5">
      <c r="A39" s="17"/>
      <c r="B39" s="15" t="s">
        <v>31</v>
      </c>
      <c r="C39" s="309">
        <f>KK!Y283</f>
        <v>-2541500</v>
      </c>
      <c r="D39" s="496"/>
    </row>
    <row r="40" spans="1:5">
      <c r="A40" s="17"/>
      <c r="B40" s="15" t="s">
        <v>121</v>
      </c>
      <c r="C40" s="309">
        <f>KK!S283</f>
        <v>-22564236</v>
      </c>
      <c r="D40" s="496"/>
    </row>
    <row r="41" spans="1:5">
      <c r="A41" s="17"/>
      <c r="B41" s="15" t="s">
        <v>122</v>
      </c>
      <c r="C41" s="309">
        <f>KK!T283</f>
        <v>-568600</v>
      </c>
      <c r="D41" s="496"/>
    </row>
    <row r="42" spans="1:5">
      <c r="A42" s="17"/>
      <c r="B42" s="15" t="s">
        <v>132</v>
      </c>
      <c r="C42" s="309">
        <f>KK!V283</f>
        <v>-63108</v>
      </c>
      <c r="D42" s="496"/>
    </row>
    <row r="43" spans="1:5">
      <c r="A43" s="17"/>
      <c r="B43" s="15" t="s">
        <v>235</v>
      </c>
      <c r="C43" s="309">
        <f>KK!Z283</f>
        <v>-1121850</v>
      </c>
      <c r="D43" s="496"/>
    </row>
    <row r="44" spans="1:5">
      <c r="A44" s="17"/>
      <c r="B44" s="15" t="s">
        <v>236</v>
      </c>
      <c r="C44" s="309">
        <f>KK!AA283</f>
        <v>-2282588</v>
      </c>
      <c r="D44" s="496"/>
    </row>
    <row r="45" spans="1:5">
      <c r="A45" s="17"/>
      <c r="B45" s="15" t="s">
        <v>32</v>
      </c>
      <c r="C45" s="309">
        <f>KK!AB283</f>
        <v>-474000</v>
      </c>
      <c r="D45" s="496"/>
    </row>
    <row r="46" spans="1:5">
      <c r="A46" s="17"/>
      <c r="B46" s="15" t="s">
        <v>33</v>
      </c>
      <c r="C46" s="309">
        <f>KK!AI283</f>
        <v>-450000</v>
      </c>
      <c r="D46" s="496"/>
    </row>
    <row r="47" spans="1:5">
      <c r="A47" s="17"/>
      <c r="B47" s="15" t="s">
        <v>217</v>
      </c>
      <c r="C47" s="309">
        <f>KK!AH283</f>
        <v>0</v>
      </c>
      <c r="D47" s="496"/>
    </row>
    <row r="48" spans="1:5">
      <c r="A48" s="17"/>
      <c r="B48" s="15" t="s">
        <v>150</v>
      </c>
      <c r="C48" s="309">
        <f>KK!X283</f>
        <v>-2000000</v>
      </c>
      <c r="D48" s="496"/>
    </row>
    <row r="49" spans="1:4">
      <c r="A49" s="17"/>
      <c r="B49" s="15" t="s">
        <v>152</v>
      </c>
      <c r="C49" s="309">
        <f>KK!AE283</f>
        <v>-10974044</v>
      </c>
      <c r="D49" s="496"/>
    </row>
    <row r="50" spans="1:4">
      <c r="A50" s="17"/>
      <c r="B50" s="15" t="s">
        <v>218</v>
      </c>
      <c r="C50" s="309">
        <f>KK!AG283</f>
        <v>-26322920</v>
      </c>
      <c r="D50" s="496"/>
    </row>
    <row r="51" spans="1:4">
      <c r="A51" s="17"/>
      <c r="B51" s="15" t="s">
        <v>151</v>
      </c>
      <c r="C51" s="309">
        <f>KK!AF283</f>
        <v>-8839700</v>
      </c>
      <c r="D51" s="496"/>
    </row>
    <row r="52" spans="1:4">
      <c r="A52" s="17"/>
      <c r="B52" s="15" t="s">
        <v>153</v>
      </c>
      <c r="C52" s="309">
        <f>KK!AD283</f>
        <v>-517500</v>
      </c>
      <c r="D52" s="496"/>
    </row>
    <row r="53" spans="1:4">
      <c r="A53" s="17"/>
      <c r="B53" s="15" t="s">
        <v>34</v>
      </c>
      <c r="C53" s="309">
        <f>KK!L283</f>
        <v>-33250</v>
      </c>
      <c r="D53" s="496"/>
    </row>
    <row r="54" spans="1:4">
      <c r="A54" s="17"/>
      <c r="B54" s="15" t="s">
        <v>35</v>
      </c>
      <c r="C54" s="309">
        <f>KK!AJ283</f>
        <v>0</v>
      </c>
      <c r="D54" s="496"/>
    </row>
    <row r="55" spans="1:4">
      <c r="A55" s="17"/>
      <c r="B55" s="278" t="s">
        <v>496</v>
      </c>
      <c r="C55" s="309">
        <f>KK!E283</f>
        <v>0</v>
      </c>
      <c r="D55" s="496"/>
    </row>
    <row r="56" spans="1:4">
      <c r="A56" s="17"/>
      <c r="B56" s="278" t="s">
        <v>497</v>
      </c>
      <c r="C56" s="309">
        <f>KK!F283</f>
        <v>0</v>
      </c>
      <c r="D56" s="496"/>
    </row>
    <row r="57" spans="1:4">
      <c r="A57" s="179"/>
      <c r="B57" s="15" t="s">
        <v>36</v>
      </c>
      <c r="C57" s="88">
        <f>KK!AK283</f>
        <v>-3384776</v>
      </c>
      <c r="D57" s="497"/>
    </row>
    <row r="58" spans="1:4" ht="16.5" thickBot="1">
      <c r="B58" s="176" t="s">
        <v>37</v>
      </c>
      <c r="C58" s="177">
        <f>SUM(C3+D4+D13)+D26</f>
        <v>34082261</v>
      </c>
      <c r="D58" s="20"/>
    </row>
    <row r="59" spans="1:4" ht="15.75" thickTop="1">
      <c r="C59" s="19"/>
    </row>
    <row r="60" spans="1:4">
      <c r="C60" s="22"/>
    </row>
    <row r="61" spans="1:4">
      <c r="C61" s="22"/>
    </row>
    <row r="62" spans="1:4">
      <c r="C62" s="22">
        <f>C58-Cashflow!D552</f>
        <v>0</v>
      </c>
    </row>
    <row r="63" spans="1:4">
      <c r="C63" s="22"/>
    </row>
    <row r="64" spans="1:4">
      <c r="C64" s="22"/>
    </row>
  </sheetData>
  <mergeCells count="3">
    <mergeCell ref="A1:D1"/>
    <mergeCell ref="D13:D23"/>
    <mergeCell ref="D26:D57"/>
  </mergeCells>
  <pageMargins left="0.70866141732283472" right="0.70866141732283472" top="0.55118110236220474" bottom="0.55118110236220474" header="0.31496062992125984" footer="0.31496062992125984"/>
  <pageSetup paperSize="9" scale="8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workbookViewId="0">
      <selection activeCell="H35" sqref="H35"/>
    </sheetView>
  </sheetViews>
  <sheetFormatPr defaultRowHeight="15"/>
  <cols>
    <col min="1" max="1" width="3" bestFit="1" customWidth="1"/>
    <col min="2" max="2" width="10.140625" bestFit="1" customWidth="1"/>
    <col min="3" max="3" width="11.140625" style="32" bestFit="1" customWidth="1"/>
    <col min="4" max="4" width="4" customWidth="1"/>
    <col min="5" max="5" width="3" bestFit="1" customWidth="1"/>
    <col min="6" max="6" width="9.7109375" bestFit="1" customWidth="1"/>
    <col min="7" max="7" width="55.85546875" customWidth="1"/>
    <col min="8" max="8" width="12.85546875" style="32" bestFit="1" customWidth="1"/>
    <col min="9" max="9" width="4.85546875" customWidth="1"/>
    <col min="10" max="10" width="3.28515625" customWidth="1"/>
    <col min="11" max="11" width="9.85546875" bestFit="1" customWidth="1"/>
    <col min="12" max="12" width="38.5703125" bestFit="1" customWidth="1"/>
    <col min="13" max="13" width="13.7109375" customWidth="1"/>
    <col min="14" max="14" width="8.85546875" customWidth="1"/>
    <col min="15" max="15" width="5.85546875" customWidth="1"/>
    <col min="18" max="18" width="5.85546875" customWidth="1"/>
  </cols>
  <sheetData>
    <row r="1" spans="1:13">
      <c r="A1" s="503" t="s">
        <v>158</v>
      </c>
      <c r="B1" s="504"/>
      <c r="C1" s="505"/>
      <c r="D1" s="26"/>
      <c r="E1" s="503" t="s">
        <v>159</v>
      </c>
      <c r="F1" s="504"/>
      <c r="G1" s="504"/>
      <c r="H1" s="506"/>
      <c r="J1" s="501" t="s">
        <v>141</v>
      </c>
      <c r="K1" s="501"/>
      <c r="L1" s="501"/>
      <c r="M1" s="501"/>
    </row>
    <row r="2" spans="1:13">
      <c r="A2" s="46" t="s">
        <v>8</v>
      </c>
      <c r="B2" s="99">
        <v>45383</v>
      </c>
      <c r="C2" s="118"/>
      <c r="E2" s="46" t="s">
        <v>8</v>
      </c>
      <c r="F2" s="374">
        <v>45396</v>
      </c>
      <c r="G2" s="78" t="s">
        <v>1025</v>
      </c>
      <c r="H2" s="101">
        <v>40000</v>
      </c>
      <c r="J2" s="15">
        <v>1</v>
      </c>
      <c r="K2" s="391">
        <v>45398</v>
      </c>
      <c r="L2" s="78" t="s">
        <v>1051</v>
      </c>
      <c r="M2" s="101">
        <v>170000</v>
      </c>
    </row>
    <row r="3" spans="1:13">
      <c r="A3" s="46" t="s">
        <v>9</v>
      </c>
      <c r="B3" s="99">
        <v>45384</v>
      </c>
      <c r="C3" s="118"/>
      <c r="E3" s="46" t="s">
        <v>9</v>
      </c>
      <c r="F3" s="99">
        <v>45396</v>
      </c>
      <c r="G3" s="78" t="s">
        <v>1021</v>
      </c>
      <c r="H3" s="101">
        <v>100000</v>
      </c>
      <c r="J3" s="15">
        <v>2</v>
      </c>
      <c r="K3" s="99"/>
      <c r="L3" s="50"/>
      <c r="M3" s="101"/>
    </row>
    <row r="4" spans="1:13">
      <c r="A4" s="46" t="s">
        <v>14</v>
      </c>
      <c r="B4" s="99">
        <v>45385</v>
      </c>
      <c r="C4" s="76"/>
      <c r="E4" s="46" t="s">
        <v>14</v>
      </c>
      <c r="F4" s="99">
        <v>45391</v>
      </c>
      <c r="G4" s="306" t="s">
        <v>900</v>
      </c>
      <c r="H4" s="101">
        <v>240000</v>
      </c>
      <c r="J4" s="15">
        <v>3</v>
      </c>
      <c r="K4" s="99"/>
      <c r="L4" s="50"/>
      <c r="M4" s="101"/>
    </row>
    <row r="5" spans="1:13">
      <c r="A5" s="46" t="s">
        <v>23</v>
      </c>
      <c r="B5" s="99">
        <v>45386</v>
      </c>
      <c r="C5" s="76">
        <v>30000</v>
      </c>
      <c r="E5" s="46" t="s">
        <v>23</v>
      </c>
      <c r="F5" s="99">
        <v>45408</v>
      </c>
      <c r="G5" s="78" t="s">
        <v>1187</v>
      </c>
      <c r="H5" s="101">
        <v>2000000</v>
      </c>
      <c r="J5" s="15">
        <v>4</v>
      </c>
      <c r="K5" s="15"/>
      <c r="L5" s="15"/>
      <c r="M5" s="15"/>
    </row>
    <row r="6" spans="1:13">
      <c r="A6" s="46" t="s">
        <v>80</v>
      </c>
      <c r="B6" s="99">
        <v>45387</v>
      </c>
      <c r="C6" s="76">
        <v>30000</v>
      </c>
      <c r="E6" s="46" t="s">
        <v>80</v>
      </c>
      <c r="F6" s="99">
        <v>45409</v>
      </c>
      <c r="G6" s="393" t="s">
        <v>1201</v>
      </c>
      <c r="H6" s="101">
        <v>4000000</v>
      </c>
      <c r="J6" s="15">
        <v>5</v>
      </c>
      <c r="K6" s="99"/>
      <c r="L6" s="50"/>
      <c r="M6" s="101"/>
    </row>
    <row r="7" spans="1:13">
      <c r="A7" s="46" t="s">
        <v>81</v>
      </c>
      <c r="B7" s="99">
        <v>45388</v>
      </c>
      <c r="C7" s="118">
        <v>30000</v>
      </c>
      <c r="E7" s="46" t="s">
        <v>81</v>
      </c>
      <c r="F7" s="99">
        <v>45412</v>
      </c>
      <c r="G7" s="458" t="s">
        <v>1491</v>
      </c>
      <c r="H7" s="64">
        <v>30000</v>
      </c>
      <c r="J7" s="15">
        <v>6</v>
      </c>
      <c r="K7" s="99"/>
      <c r="L7" s="50"/>
      <c r="M7" s="101"/>
    </row>
    <row r="8" spans="1:13" ht="15.75" customHeight="1">
      <c r="A8" s="46" t="s">
        <v>82</v>
      </c>
      <c r="B8" s="99">
        <v>45389</v>
      </c>
      <c r="C8" s="118"/>
      <c r="E8" s="46" t="s">
        <v>82</v>
      </c>
      <c r="F8" s="47"/>
      <c r="G8" s="69"/>
      <c r="H8" s="65"/>
      <c r="J8" s="15">
        <v>7</v>
      </c>
      <c r="K8" s="15"/>
      <c r="L8" s="15"/>
      <c r="M8" s="16"/>
    </row>
    <row r="9" spans="1:13">
      <c r="A9" s="46" t="s">
        <v>83</v>
      </c>
      <c r="B9" s="99">
        <v>45390</v>
      </c>
      <c r="C9" s="76"/>
      <c r="E9" s="46" t="s">
        <v>83</v>
      </c>
      <c r="F9" s="47"/>
      <c r="G9" s="50"/>
      <c r="H9" s="65"/>
      <c r="J9" s="15">
        <v>8</v>
      </c>
      <c r="K9" s="15"/>
      <c r="L9" s="15"/>
      <c r="M9" s="16"/>
    </row>
    <row r="10" spans="1:13">
      <c r="A10" s="46" t="s">
        <v>84</v>
      </c>
      <c r="B10" s="99">
        <v>45391</v>
      </c>
      <c r="C10" s="118">
        <v>20000</v>
      </c>
      <c r="E10" s="46" t="s">
        <v>84</v>
      </c>
      <c r="F10" s="15"/>
      <c r="G10" s="15"/>
      <c r="H10" s="16"/>
      <c r="J10" s="15">
        <v>9</v>
      </c>
      <c r="K10" s="15"/>
      <c r="L10" s="15"/>
      <c r="M10" s="16"/>
    </row>
    <row r="11" spans="1:13">
      <c r="A11" s="46" t="s">
        <v>85</v>
      </c>
      <c r="B11" s="99">
        <v>45392</v>
      </c>
      <c r="C11" s="118"/>
      <c r="E11" s="502" t="s">
        <v>96</v>
      </c>
      <c r="F11" s="502"/>
      <c r="G11" s="502"/>
      <c r="H11" s="16">
        <f>SUM(H2:H10)</f>
        <v>6410000</v>
      </c>
      <c r="J11" s="507" t="s">
        <v>96</v>
      </c>
      <c r="K11" s="508"/>
      <c r="L11" s="509"/>
      <c r="M11" s="16">
        <f>SUM(M2:M10)</f>
        <v>170000</v>
      </c>
    </row>
    <row r="12" spans="1:13">
      <c r="A12" s="46" t="s">
        <v>86</v>
      </c>
      <c r="B12" s="99">
        <v>45393</v>
      </c>
      <c r="C12" s="16">
        <v>40000</v>
      </c>
    </row>
    <row r="13" spans="1:13">
      <c r="A13" s="46" t="s">
        <v>87</v>
      </c>
      <c r="B13" s="99">
        <v>45394</v>
      </c>
      <c r="C13" s="16">
        <v>40000</v>
      </c>
      <c r="E13" s="498" t="s">
        <v>142</v>
      </c>
      <c r="F13" s="499"/>
      <c r="G13" s="499"/>
      <c r="H13" s="500"/>
      <c r="J13" s="498" t="s">
        <v>140</v>
      </c>
      <c r="K13" s="499"/>
      <c r="L13" s="499"/>
      <c r="M13" s="500"/>
    </row>
    <row r="14" spans="1:13">
      <c r="A14" s="46" t="s">
        <v>88</v>
      </c>
      <c r="B14" s="99">
        <v>45395</v>
      </c>
      <c r="C14" s="16">
        <v>80000</v>
      </c>
      <c r="E14" s="15">
        <v>1</v>
      </c>
      <c r="F14" s="375">
        <v>45388</v>
      </c>
      <c r="G14" s="306" t="s">
        <v>872</v>
      </c>
      <c r="H14" s="101">
        <v>403000</v>
      </c>
      <c r="J14" s="15">
        <v>1</v>
      </c>
      <c r="K14" s="99"/>
      <c r="L14" s="50"/>
      <c r="M14" s="77"/>
    </row>
    <row r="15" spans="1:13">
      <c r="A15" s="46" t="s">
        <v>89</v>
      </c>
      <c r="B15" s="99">
        <v>45396</v>
      </c>
      <c r="C15" s="16">
        <v>70000</v>
      </c>
      <c r="E15" s="15">
        <v>2</v>
      </c>
      <c r="F15" s="375">
        <v>45398</v>
      </c>
      <c r="G15" s="78" t="s">
        <v>1046</v>
      </c>
      <c r="H15" s="101">
        <v>283000</v>
      </c>
      <c r="J15" s="15">
        <v>2</v>
      </c>
      <c r="K15" s="15"/>
      <c r="L15" s="15"/>
      <c r="M15" s="15"/>
    </row>
    <row r="16" spans="1:13">
      <c r="A16" s="46" t="s">
        <v>90</v>
      </c>
      <c r="B16" s="99">
        <v>45397</v>
      </c>
      <c r="C16" s="16">
        <v>170000</v>
      </c>
      <c r="E16" s="15">
        <v>3</v>
      </c>
      <c r="F16" s="391">
        <v>45399</v>
      </c>
      <c r="G16" s="78" t="s">
        <v>1069</v>
      </c>
      <c r="H16" s="101">
        <v>28000</v>
      </c>
      <c r="J16" s="15">
        <v>3</v>
      </c>
      <c r="K16" s="15"/>
      <c r="L16" s="15"/>
      <c r="M16" s="15"/>
    </row>
    <row r="17" spans="1:13">
      <c r="A17" s="46" t="s">
        <v>91</v>
      </c>
      <c r="B17" s="99">
        <v>45398</v>
      </c>
      <c r="C17" s="16">
        <v>140000</v>
      </c>
      <c r="E17" s="15">
        <v>4</v>
      </c>
      <c r="J17" s="15">
        <v>4</v>
      </c>
      <c r="K17" s="15"/>
      <c r="L17" s="15"/>
      <c r="M17" s="15"/>
    </row>
    <row r="18" spans="1:13">
      <c r="A18" s="46" t="s">
        <v>92</v>
      </c>
      <c r="B18" s="99">
        <v>45399</v>
      </c>
      <c r="C18" s="16">
        <v>210000</v>
      </c>
      <c r="E18" s="15">
        <v>5</v>
      </c>
      <c r="F18" s="15"/>
      <c r="G18" s="15"/>
      <c r="H18" s="48"/>
      <c r="J18" s="15">
        <v>5</v>
      </c>
      <c r="K18" s="15"/>
      <c r="L18" s="15"/>
      <c r="M18" s="15"/>
    </row>
    <row r="19" spans="1:13">
      <c r="A19" s="46" t="s">
        <v>93</v>
      </c>
      <c r="B19" s="99">
        <v>45400</v>
      </c>
      <c r="C19" s="16">
        <v>100000</v>
      </c>
      <c r="E19" s="15">
        <v>6</v>
      </c>
      <c r="F19" s="15"/>
      <c r="G19" s="15"/>
      <c r="H19" s="48"/>
      <c r="J19" s="15">
        <v>6</v>
      </c>
      <c r="K19" s="15"/>
      <c r="L19" s="15"/>
      <c r="M19" s="15"/>
    </row>
    <row r="20" spans="1:13">
      <c r="A20" s="46" t="s">
        <v>94</v>
      </c>
      <c r="B20" s="99">
        <v>45401</v>
      </c>
      <c r="C20" s="16">
        <v>150000</v>
      </c>
      <c r="E20" s="15">
        <v>7</v>
      </c>
      <c r="F20" s="15"/>
      <c r="G20" s="15"/>
      <c r="H20" s="48"/>
      <c r="J20" s="15">
        <v>7</v>
      </c>
      <c r="K20" s="15"/>
      <c r="L20" s="15"/>
      <c r="M20" s="15"/>
    </row>
    <row r="21" spans="1:13">
      <c r="A21" s="46" t="s">
        <v>95</v>
      </c>
      <c r="B21" s="99">
        <v>45402</v>
      </c>
      <c r="C21" s="16">
        <v>270000</v>
      </c>
      <c r="E21" s="15">
        <v>8</v>
      </c>
      <c r="F21" s="15"/>
      <c r="G21" s="15"/>
      <c r="H21" s="48"/>
      <c r="J21" s="15">
        <v>8</v>
      </c>
      <c r="K21" s="15"/>
      <c r="L21" s="15"/>
      <c r="M21" s="15"/>
    </row>
    <row r="22" spans="1:13">
      <c r="A22" s="46" t="s">
        <v>97</v>
      </c>
      <c r="B22" s="99">
        <v>45403</v>
      </c>
      <c r="C22" s="16">
        <v>190000</v>
      </c>
      <c r="E22" s="507" t="s">
        <v>96</v>
      </c>
      <c r="F22" s="508"/>
      <c r="G22" s="509"/>
      <c r="H22" s="48">
        <f>SUM(H14:H21)</f>
        <v>714000</v>
      </c>
      <c r="J22" s="507" t="s">
        <v>96</v>
      </c>
      <c r="K22" s="508"/>
      <c r="L22" s="509"/>
      <c r="M22" s="49">
        <f>SUM(M14:M21)</f>
        <v>0</v>
      </c>
    </row>
    <row r="23" spans="1:13">
      <c r="A23" s="46" t="s">
        <v>98</v>
      </c>
      <c r="B23" s="99">
        <v>45404</v>
      </c>
      <c r="C23" s="16">
        <v>40000</v>
      </c>
    </row>
    <row r="24" spans="1:13">
      <c r="A24" s="46" t="s">
        <v>99</v>
      </c>
      <c r="B24" s="99">
        <v>45405</v>
      </c>
      <c r="C24" s="16">
        <v>0</v>
      </c>
      <c r="G24" s="501" t="s">
        <v>613</v>
      </c>
      <c r="H24" s="501"/>
    </row>
    <row r="25" spans="1:13">
      <c r="A25" s="46" t="s">
        <v>100</v>
      </c>
      <c r="B25" s="99">
        <v>45406</v>
      </c>
      <c r="C25" s="16">
        <v>30000</v>
      </c>
      <c r="G25" s="15" t="s">
        <v>41</v>
      </c>
      <c r="H25" s="16">
        <f>C32</f>
        <v>2260000</v>
      </c>
    </row>
    <row r="26" spans="1:13">
      <c r="A26" s="46" t="s">
        <v>106</v>
      </c>
      <c r="B26" s="99">
        <v>45407</v>
      </c>
      <c r="C26" s="16">
        <v>30000</v>
      </c>
      <c r="G26" s="15" t="s">
        <v>42</v>
      </c>
      <c r="H26" s="16">
        <f>M22</f>
        <v>0</v>
      </c>
    </row>
    <row r="27" spans="1:13">
      <c r="A27" s="46" t="s">
        <v>107</v>
      </c>
      <c r="B27" s="99">
        <v>45408</v>
      </c>
      <c r="C27" s="118">
        <v>70000</v>
      </c>
      <c r="G27" s="15" t="s">
        <v>13</v>
      </c>
      <c r="H27" s="16">
        <f>H11</f>
        <v>6410000</v>
      </c>
    </row>
    <row r="28" spans="1:13">
      <c r="A28" s="46" t="s">
        <v>108</v>
      </c>
      <c r="B28" s="99">
        <v>45409</v>
      </c>
      <c r="C28" s="118">
        <v>160000</v>
      </c>
      <c r="G28" s="15" t="s">
        <v>35</v>
      </c>
      <c r="H28" s="16">
        <f>M11</f>
        <v>170000</v>
      </c>
    </row>
    <row r="29" spans="1:13">
      <c r="A29" s="46" t="s">
        <v>109</v>
      </c>
      <c r="B29" s="99">
        <v>45410</v>
      </c>
      <c r="C29" s="118">
        <v>230000</v>
      </c>
      <c r="G29" s="15" t="s">
        <v>36</v>
      </c>
      <c r="H29" s="16">
        <f>H22</f>
        <v>714000</v>
      </c>
    </row>
    <row r="30" spans="1:13">
      <c r="A30" s="46" t="s">
        <v>148</v>
      </c>
      <c r="B30" s="99">
        <v>45411</v>
      </c>
      <c r="C30" s="118"/>
      <c r="G30" s="52" t="s">
        <v>96</v>
      </c>
      <c r="H30" s="16">
        <f>SUM(H25:H29)</f>
        <v>9554000</v>
      </c>
    </row>
    <row r="31" spans="1:13">
      <c r="A31" s="46" t="s">
        <v>531</v>
      </c>
      <c r="B31" s="99">
        <v>45412</v>
      </c>
      <c r="C31" s="118">
        <v>130000</v>
      </c>
      <c r="G31" s="376"/>
      <c r="H31" s="354"/>
    </row>
    <row r="32" spans="1:13">
      <c r="A32" s="502" t="s">
        <v>96</v>
      </c>
      <c r="B32" s="502"/>
      <c r="C32" s="16">
        <f>SUM(C2:C31)</f>
        <v>2260000</v>
      </c>
    </row>
    <row r="33" spans="1:1">
      <c r="A33" s="30"/>
    </row>
    <row r="34" spans="1:1">
      <c r="A34" s="30"/>
    </row>
    <row r="35" spans="1:1">
      <c r="A35" s="30"/>
    </row>
    <row r="36" spans="1:1">
      <c r="A36" s="30"/>
    </row>
    <row r="37" spans="1:1">
      <c r="A37" s="30"/>
    </row>
    <row r="38" spans="1:1">
      <c r="A38" s="30"/>
    </row>
  </sheetData>
  <mergeCells count="11">
    <mergeCell ref="J13:M13"/>
    <mergeCell ref="J1:M1"/>
    <mergeCell ref="E13:H13"/>
    <mergeCell ref="A32:B32"/>
    <mergeCell ref="E11:G11"/>
    <mergeCell ref="A1:C1"/>
    <mergeCell ref="E1:H1"/>
    <mergeCell ref="G24:H24"/>
    <mergeCell ref="J11:L11"/>
    <mergeCell ref="J22:L22"/>
    <mergeCell ref="E22:G22"/>
  </mergeCells>
  <pageMargins left="0.7" right="0.7" top="0.75" bottom="0.75" header="0.3" footer="0.3"/>
  <pageSetup paperSize="9" scale="72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163"/>
  <sheetViews>
    <sheetView zoomScale="90" zoomScaleNormal="90" workbookViewId="0">
      <pane ySplit="1" topLeftCell="A150" activePane="bottomLeft" state="frozen"/>
      <selection activeCell="B46" sqref="B46"/>
      <selection pane="bottomLeft" activeCell="E164" sqref="E164"/>
    </sheetView>
  </sheetViews>
  <sheetFormatPr defaultColWidth="9.140625" defaultRowHeight="15.75"/>
  <cols>
    <col min="1" max="1" width="6.7109375" style="30" bestFit="1" customWidth="1"/>
    <col min="2" max="2" width="10.5703125" style="30" bestFit="1" customWidth="1"/>
    <col min="3" max="3" width="63.5703125" style="193" bestFit="1" customWidth="1"/>
    <col min="4" max="4" width="11.42578125" style="56" customWidth="1"/>
    <col min="5" max="5" width="12.5703125" style="56" customWidth="1"/>
    <col min="6" max="6" width="12.140625" style="56" customWidth="1"/>
    <col min="7" max="7" width="8.7109375" style="108" customWidth="1"/>
    <col min="8" max="8" width="12.85546875" style="173" customWidth="1"/>
    <col min="9" max="9" width="12.85546875" style="33" customWidth="1"/>
    <col min="10" max="11" width="12.85546875" style="63" customWidth="1"/>
    <col min="12" max="12" width="17" style="63" customWidth="1"/>
    <col min="13" max="13" width="11.5703125" style="63" bestFit="1" customWidth="1"/>
    <col min="14" max="14" width="14.7109375" style="63" customWidth="1"/>
    <col min="15" max="15" width="11.5703125" style="63" customWidth="1"/>
    <col min="16" max="16" width="29.7109375" style="63" customWidth="1"/>
    <col min="17" max="17" width="27" style="307" bestFit="1" customWidth="1"/>
    <col min="18" max="257" width="9.140625" style="307"/>
  </cols>
  <sheetData>
    <row r="1" spans="1:257" s="21" customFormat="1">
      <c r="A1" s="181" t="s">
        <v>45</v>
      </c>
      <c r="B1" s="181" t="s">
        <v>155</v>
      </c>
      <c r="C1" s="182" t="s">
        <v>79</v>
      </c>
      <c r="D1" s="183" t="s">
        <v>46</v>
      </c>
      <c r="E1" s="183" t="s">
        <v>47</v>
      </c>
      <c r="F1" s="182" t="s">
        <v>164</v>
      </c>
      <c r="G1" s="184" t="s">
        <v>138</v>
      </c>
      <c r="H1" s="185" t="s">
        <v>48</v>
      </c>
      <c r="I1" s="186" t="s">
        <v>49</v>
      </c>
      <c r="J1" s="187" t="s">
        <v>50</v>
      </c>
      <c r="K1" s="187" t="s">
        <v>51</v>
      </c>
      <c r="L1" s="187" t="s">
        <v>52</v>
      </c>
      <c r="M1" s="187" t="s">
        <v>53</v>
      </c>
      <c r="N1" s="187" t="s">
        <v>11</v>
      </c>
      <c r="O1" s="187" t="s">
        <v>169</v>
      </c>
      <c r="P1" s="460" t="s">
        <v>39</v>
      </c>
      <c r="Q1" s="466"/>
      <c r="R1" s="466"/>
      <c r="S1" s="466"/>
      <c r="T1" s="466"/>
      <c r="U1" s="466"/>
      <c r="V1" s="466"/>
      <c r="W1" s="466"/>
      <c r="X1" s="466"/>
      <c r="Y1" s="466"/>
      <c r="Z1" s="466"/>
      <c r="AA1" s="466"/>
      <c r="AB1" s="466"/>
      <c r="AC1" s="466"/>
      <c r="AD1" s="466"/>
      <c r="AE1" s="466"/>
      <c r="AF1" s="466"/>
      <c r="AG1" s="466"/>
      <c r="AH1" s="466"/>
      <c r="AI1" s="466"/>
      <c r="AJ1" s="466"/>
      <c r="AK1" s="466"/>
      <c r="AL1" s="466"/>
      <c r="AM1" s="466"/>
      <c r="AN1" s="466"/>
      <c r="AO1" s="466"/>
      <c r="AP1" s="466"/>
      <c r="AQ1" s="466"/>
      <c r="AR1" s="466"/>
      <c r="AS1" s="466"/>
      <c r="AT1" s="466"/>
      <c r="AU1" s="466"/>
      <c r="AV1" s="466"/>
      <c r="AW1" s="466"/>
      <c r="AX1" s="466"/>
      <c r="AY1" s="466"/>
      <c r="AZ1" s="466"/>
      <c r="BA1" s="466"/>
      <c r="BB1" s="466"/>
      <c r="BC1" s="466"/>
      <c r="BD1" s="466"/>
      <c r="BE1" s="466"/>
      <c r="BF1" s="466"/>
      <c r="BG1" s="466"/>
      <c r="BH1" s="466"/>
      <c r="BI1" s="466"/>
      <c r="BJ1" s="466"/>
      <c r="BK1" s="466"/>
      <c r="BL1" s="466"/>
      <c r="BM1" s="466"/>
      <c r="BN1" s="466"/>
      <c r="BO1" s="466"/>
      <c r="BP1" s="466"/>
      <c r="BQ1" s="466"/>
      <c r="BR1" s="466"/>
      <c r="BS1" s="466"/>
      <c r="BT1" s="466"/>
      <c r="BU1" s="466"/>
      <c r="BV1" s="466"/>
      <c r="BW1" s="466"/>
      <c r="BX1" s="466"/>
      <c r="BY1" s="466"/>
      <c r="BZ1" s="466"/>
      <c r="CA1" s="466"/>
      <c r="CB1" s="466"/>
      <c r="CC1" s="466"/>
      <c r="CD1" s="466"/>
      <c r="CE1" s="466"/>
      <c r="CF1" s="466"/>
      <c r="CG1" s="466"/>
      <c r="CH1" s="466"/>
      <c r="CI1" s="466"/>
      <c r="CJ1" s="466"/>
      <c r="CK1" s="466"/>
      <c r="CL1" s="466"/>
      <c r="CM1" s="466"/>
      <c r="CN1" s="466"/>
      <c r="CO1" s="466"/>
      <c r="CP1" s="466"/>
      <c r="CQ1" s="466"/>
      <c r="CR1" s="466"/>
      <c r="CS1" s="466"/>
      <c r="CT1" s="466"/>
      <c r="CU1" s="466"/>
      <c r="CV1" s="466"/>
      <c r="CW1" s="466"/>
      <c r="CX1" s="466"/>
      <c r="CY1" s="466"/>
      <c r="CZ1" s="466"/>
      <c r="DA1" s="466"/>
      <c r="DB1" s="466"/>
      <c r="DC1" s="466"/>
      <c r="DD1" s="466"/>
      <c r="DE1" s="466"/>
      <c r="DF1" s="466"/>
      <c r="DG1" s="466"/>
      <c r="DH1" s="466"/>
      <c r="DI1" s="466"/>
      <c r="DJ1" s="466"/>
      <c r="DK1" s="466"/>
      <c r="DL1" s="466"/>
      <c r="DM1" s="466"/>
      <c r="DN1" s="466"/>
      <c r="DO1" s="466"/>
      <c r="DP1" s="466"/>
      <c r="DQ1" s="466"/>
      <c r="DR1" s="466"/>
      <c r="DS1" s="466"/>
      <c r="DT1" s="466"/>
      <c r="DU1" s="466"/>
      <c r="DV1" s="466"/>
      <c r="DW1" s="466"/>
      <c r="DX1" s="466"/>
      <c r="DY1" s="466"/>
      <c r="DZ1" s="466"/>
      <c r="EA1" s="466"/>
      <c r="EB1" s="466"/>
      <c r="EC1" s="466"/>
      <c r="ED1" s="466"/>
      <c r="EE1" s="466"/>
      <c r="EF1" s="466"/>
      <c r="EG1" s="466"/>
      <c r="EH1" s="466"/>
      <c r="EI1" s="466"/>
      <c r="EJ1" s="466"/>
      <c r="EK1" s="466"/>
      <c r="EL1" s="466"/>
      <c r="EM1" s="466"/>
      <c r="EN1" s="466"/>
      <c r="EO1" s="466"/>
      <c r="EP1" s="466"/>
      <c r="EQ1" s="466"/>
      <c r="ER1" s="466"/>
      <c r="ES1" s="466"/>
      <c r="ET1" s="466"/>
      <c r="EU1" s="466"/>
      <c r="EV1" s="466"/>
      <c r="EW1" s="466"/>
      <c r="EX1" s="466"/>
      <c r="EY1" s="466"/>
      <c r="EZ1" s="466"/>
      <c r="FA1" s="466"/>
      <c r="FB1" s="466"/>
      <c r="FC1" s="466"/>
      <c r="FD1" s="466"/>
      <c r="FE1" s="466"/>
      <c r="FF1" s="466"/>
      <c r="FG1" s="466"/>
      <c r="FH1" s="466"/>
      <c r="FI1" s="466"/>
      <c r="FJ1" s="466"/>
      <c r="FK1" s="466"/>
      <c r="FL1" s="466"/>
      <c r="FM1" s="466"/>
      <c r="FN1" s="466"/>
      <c r="FO1" s="466"/>
      <c r="FP1" s="466"/>
      <c r="FQ1" s="466"/>
      <c r="FR1" s="466"/>
      <c r="FS1" s="466"/>
      <c r="FT1" s="466"/>
      <c r="FU1" s="466"/>
      <c r="FV1" s="466"/>
      <c r="FW1" s="466"/>
      <c r="FX1" s="466"/>
      <c r="FY1" s="466"/>
      <c r="FZ1" s="466"/>
      <c r="GA1" s="466"/>
      <c r="GB1" s="466"/>
      <c r="GC1" s="466"/>
      <c r="GD1" s="466"/>
      <c r="GE1" s="466"/>
      <c r="GF1" s="466"/>
      <c r="GG1" s="466"/>
      <c r="GH1" s="466"/>
      <c r="GI1" s="466"/>
      <c r="GJ1" s="466"/>
      <c r="GK1" s="466"/>
      <c r="GL1" s="466"/>
      <c r="GM1" s="466"/>
      <c r="GN1" s="466"/>
      <c r="GO1" s="466"/>
      <c r="GP1" s="466"/>
      <c r="GQ1" s="466"/>
      <c r="GR1" s="466"/>
      <c r="GS1" s="466"/>
      <c r="GT1" s="466"/>
      <c r="GU1" s="466"/>
      <c r="GV1" s="466"/>
      <c r="GW1" s="466"/>
      <c r="GX1" s="466"/>
      <c r="GY1" s="466"/>
      <c r="GZ1" s="466"/>
      <c r="HA1" s="466"/>
      <c r="HB1" s="466"/>
      <c r="HC1" s="466"/>
      <c r="HD1" s="466"/>
      <c r="HE1" s="466"/>
      <c r="HF1" s="466"/>
      <c r="HG1" s="466"/>
      <c r="HH1" s="466"/>
      <c r="HI1" s="466"/>
      <c r="HJ1" s="466"/>
      <c r="HK1" s="466"/>
      <c r="HL1" s="466"/>
      <c r="HM1" s="466"/>
      <c r="HN1" s="466"/>
      <c r="HO1" s="466"/>
      <c r="HP1" s="466"/>
      <c r="HQ1" s="466"/>
      <c r="HR1" s="466"/>
      <c r="HS1" s="466"/>
      <c r="HT1" s="466"/>
      <c r="HU1" s="466"/>
      <c r="HV1" s="466"/>
      <c r="HW1" s="466"/>
      <c r="HX1" s="466"/>
      <c r="HY1" s="466"/>
      <c r="HZ1" s="466"/>
      <c r="IA1" s="466"/>
      <c r="IB1" s="466"/>
      <c r="IC1" s="466"/>
      <c r="ID1" s="466"/>
      <c r="IE1" s="466"/>
      <c r="IF1" s="466"/>
      <c r="IG1" s="466"/>
      <c r="IH1" s="466"/>
      <c r="II1" s="466"/>
      <c r="IJ1" s="466"/>
      <c r="IK1" s="466"/>
      <c r="IL1" s="466"/>
      <c r="IM1" s="466"/>
      <c r="IN1" s="466"/>
      <c r="IO1" s="466"/>
      <c r="IP1" s="466"/>
      <c r="IQ1" s="466"/>
      <c r="IR1" s="466"/>
      <c r="IS1" s="466"/>
      <c r="IT1" s="466"/>
      <c r="IU1" s="466"/>
      <c r="IV1" s="466"/>
      <c r="IW1" s="466"/>
    </row>
    <row r="2" spans="1:257">
      <c r="A2" s="421" t="s">
        <v>614</v>
      </c>
      <c r="B2" s="188">
        <v>45383</v>
      </c>
      <c r="C2" s="78" t="s">
        <v>806</v>
      </c>
      <c r="D2" s="381">
        <v>45383</v>
      </c>
      <c r="E2" s="381">
        <v>45384</v>
      </c>
      <c r="F2" s="377" t="s">
        <v>1299</v>
      </c>
      <c r="G2" s="378">
        <v>2</v>
      </c>
      <c r="H2" s="190">
        <v>220</v>
      </c>
      <c r="I2" s="191">
        <v>440000</v>
      </c>
      <c r="J2" s="192">
        <f>I2</f>
        <v>440000</v>
      </c>
      <c r="K2" s="192"/>
      <c r="L2" s="192"/>
      <c r="M2" s="192"/>
      <c r="N2" s="192"/>
      <c r="O2" s="192"/>
      <c r="P2" s="461"/>
    </row>
    <row r="3" spans="1:257">
      <c r="A3" s="421" t="s">
        <v>615</v>
      </c>
      <c r="B3" s="188">
        <v>45384</v>
      </c>
      <c r="C3" s="78" t="s">
        <v>822</v>
      </c>
      <c r="D3" s="381">
        <v>45384</v>
      </c>
      <c r="E3" s="381">
        <v>45385</v>
      </c>
      <c r="F3" s="377" t="s">
        <v>1299</v>
      </c>
      <c r="G3" s="378">
        <v>1</v>
      </c>
      <c r="H3" s="190">
        <v>220</v>
      </c>
      <c r="I3" s="191">
        <v>220000</v>
      </c>
      <c r="J3" s="64">
        <v>220000</v>
      </c>
      <c r="K3" s="192"/>
      <c r="L3" s="192"/>
      <c r="M3" s="192"/>
      <c r="N3" s="192"/>
      <c r="O3" s="192"/>
      <c r="P3" s="461"/>
    </row>
    <row r="4" spans="1:257">
      <c r="A4" s="421" t="s">
        <v>616</v>
      </c>
      <c r="B4" s="188">
        <v>45384</v>
      </c>
      <c r="C4" s="78" t="s">
        <v>823</v>
      </c>
      <c r="D4" s="381">
        <v>45384</v>
      </c>
      <c r="E4" s="381">
        <v>45385</v>
      </c>
      <c r="F4" s="377" t="s">
        <v>1300</v>
      </c>
      <c r="G4" s="378">
        <v>2</v>
      </c>
      <c r="H4" s="190">
        <v>150</v>
      </c>
      <c r="I4" s="191">
        <v>300000</v>
      </c>
      <c r="J4" s="64">
        <v>300000</v>
      </c>
      <c r="K4" s="192"/>
      <c r="L4" s="192"/>
      <c r="M4" s="192"/>
      <c r="N4" s="192"/>
      <c r="O4" s="192"/>
      <c r="P4" s="461"/>
    </row>
    <row r="5" spans="1:257">
      <c r="A5" s="421" t="s">
        <v>617</v>
      </c>
      <c r="B5" s="188">
        <v>45384</v>
      </c>
      <c r="C5" s="78" t="s">
        <v>825</v>
      </c>
      <c r="D5" s="381">
        <v>45384</v>
      </c>
      <c r="E5" s="381">
        <v>45385</v>
      </c>
      <c r="F5" s="377" t="s">
        <v>1300</v>
      </c>
      <c r="G5" s="378">
        <v>1</v>
      </c>
      <c r="H5" s="190">
        <v>150</v>
      </c>
      <c r="I5" s="191">
        <v>150000</v>
      </c>
      <c r="J5" s="64">
        <v>150000</v>
      </c>
      <c r="K5" s="192"/>
      <c r="L5" s="192"/>
      <c r="M5" s="192"/>
      <c r="N5" s="192"/>
      <c r="O5" s="192"/>
      <c r="P5" s="461"/>
    </row>
    <row r="6" spans="1:257">
      <c r="A6" s="421" t="s">
        <v>618</v>
      </c>
      <c r="B6" s="188">
        <v>45385</v>
      </c>
      <c r="C6" s="417" t="s">
        <v>833</v>
      </c>
      <c r="D6" s="381">
        <v>45385</v>
      </c>
      <c r="E6" s="381">
        <v>45386</v>
      </c>
      <c r="F6" s="377" t="s">
        <v>1300</v>
      </c>
      <c r="G6" s="378">
        <v>2</v>
      </c>
      <c r="H6" s="190">
        <v>150</v>
      </c>
      <c r="I6" s="101">
        <v>300000</v>
      </c>
      <c r="J6" s="192">
        <f>I6</f>
        <v>300000</v>
      </c>
      <c r="K6" s="192"/>
      <c r="L6" s="192"/>
      <c r="M6" s="192"/>
      <c r="N6" s="192"/>
      <c r="O6" s="192"/>
      <c r="P6" s="461"/>
    </row>
    <row r="7" spans="1:257">
      <c r="A7" s="421" t="s">
        <v>619</v>
      </c>
      <c r="B7" s="188">
        <v>45386</v>
      </c>
      <c r="C7" s="78" t="s">
        <v>840</v>
      </c>
      <c r="D7" s="381">
        <v>45386</v>
      </c>
      <c r="E7" s="381">
        <v>45387</v>
      </c>
      <c r="F7" s="377" t="s">
        <v>1299</v>
      </c>
      <c r="G7" s="378">
        <v>1</v>
      </c>
      <c r="H7" s="190">
        <v>400</v>
      </c>
      <c r="I7" s="101">
        <v>400000</v>
      </c>
      <c r="J7" s="64">
        <v>400000</v>
      </c>
      <c r="K7" s="192"/>
      <c r="L7" s="192"/>
      <c r="M7" s="192"/>
      <c r="N7" s="192"/>
      <c r="O7" s="192"/>
      <c r="P7" s="461"/>
    </row>
    <row r="8" spans="1:257">
      <c r="A8" s="421" t="s">
        <v>620</v>
      </c>
      <c r="B8" s="188">
        <v>45386</v>
      </c>
      <c r="C8" s="78" t="s">
        <v>848</v>
      </c>
      <c r="D8" s="381">
        <v>45386</v>
      </c>
      <c r="E8" s="381">
        <v>45387</v>
      </c>
      <c r="F8" s="377" t="s">
        <v>1299</v>
      </c>
      <c r="G8" s="378">
        <v>1</v>
      </c>
      <c r="H8" s="190">
        <v>400</v>
      </c>
      <c r="I8" s="101">
        <v>400000</v>
      </c>
      <c r="J8" s="101">
        <v>400000</v>
      </c>
      <c r="K8" s="192"/>
      <c r="L8" s="192"/>
      <c r="M8" s="192"/>
      <c r="N8" s="192"/>
      <c r="O8" s="192"/>
      <c r="P8" s="461"/>
    </row>
    <row r="9" spans="1:257">
      <c r="A9" s="421" t="s">
        <v>621</v>
      </c>
      <c r="B9" s="188">
        <v>45387</v>
      </c>
      <c r="C9" s="78" t="s">
        <v>854</v>
      </c>
      <c r="D9" s="381">
        <v>45387</v>
      </c>
      <c r="E9" s="381">
        <v>45388</v>
      </c>
      <c r="F9" s="377" t="s">
        <v>1299</v>
      </c>
      <c r="G9" s="378">
        <v>2</v>
      </c>
      <c r="H9" s="190">
        <v>400</v>
      </c>
      <c r="I9" s="191">
        <v>800000</v>
      </c>
      <c r="J9" s="192">
        <f t="shared" ref="J9:J14" si="0">I9</f>
        <v>800000</v>
      </c>
      <c r="K9" s="192"/>
      <c r="L9" s="192"/>
      <c r="M9" s="192"/>
      <c r="N9" s="192"/>
      <c r="O9" s="192"/>
      <c r="P9" s="461"/>
    </row>
    <row r="10" spans="1:257">
      <c r="A10" s="421" t="s">
        <v>622</v>
      </c>
      <c r="B10" s="188">
        <v>45388</v>
      </c>
      <c r="C10" s="78" t="s">
        <v>863</v>
      </c>
      <c r="D10" s="381">
        <v>45388</v>
      </c>
      <c r="E10" s="381">
        <v>45389</v>
      </c>
      <c r="F10" s="377" t="s">
        <v>1299</v>
      </c>
      <c r="G10" s="378">
        <v>2</v>
      </c>
      <c r="H10" s="190">
        <v>400</v>
      </c>
      <c r="I10" s="191">
        <v>800000</v>
      </c>
      <c r="J10" s="192">
        <f t="shared" si="0"/>
        <v>800000</v>
      </c>
      <c r="K10" s="192"/>
      <c r="L10" s="192"/>
      <c r="M10" s="192"/>
      <c r="N10" s="192"/>
      <c r="O10" s="192"/>
      <c r="P10" s="461"/>
    </row>
    <row r="11" spans="1:257">
      <c r="A11" s="421" t="s">
        <v>623</v>
      </c>
      <c r="B11" s="188">
        <v>45388</v>
      </c>
      <c r="C11" s="78" t="s">
        <v>864</v>
      </c>
      <c r="D11" s="381">
        <v>45388</v>
      </c>
      <c r="E11" s="381">
        <v>45389</v>
      </c>
      <c r="F11" s="377" t="s">
        <v>1299</v>
      </c>
      <c r="G11" s="378">
        <v>2</v>
      </c>
      <c r="H11" s="190">
        <v>400</v>
      </c>
      <c r="I11" s="101">
        <v>800000</v>
      </c>
      <c r="J11" s="192">
        <f t="shared" si="0"/>
        <v>800000</v>
      </c>
      <c r="K11" s="192"/>
      <c r="L11" s="192"/>
      <c r="M11" s="192"/>
      <c r="N11" s="192"/>
      <c r="O11" s="192"/>
      <c r="P11" s="461"/>
    </row>
    <row r="12" spans="1:257">
      <c r="A12" s="421" t="s">
        <v>624</v>
      </c>
      <c r="B12" s="188">
        <v>45388</v>
      </c>
      <c r="C12" s="78" t="s">
        <v>873</v>
      </c>
      <c r="D12" s="381">
        <v>45389</v>
      </c>
      <c r="E12" s="381">
        <v>45390</v>
      </c>
      <c r="F12" s="377" t="s">
        <v>1299</v>
      </c>
      <c r="G12" s="378">
        <v>1</v>
      </c>
      <c r="H12" s="190">
        <v>400</v>
      </c>
      <c r="I12" s="191">
        <v>400000</v>
      </c>
      <c r="J12" s="192">
        <f t="shared" si="0"/>
        <v>400000</v>
      </c>
      <c r="K12" s="192"/>
      <c r="L12" s="198"/>
      <c r="M12" s="192"/>
      <c r="N12" s="192"/>
      <c r="O12" s="192"/>
      <c r="P12" s="461"/>
    </row>
    <row r="13" spans="1:257">
      <c r="A13" s="421" t="s">
        <v>625</v>
      </c>
      <c r="B13" s="188">
        <v>45389</v>
      </c>
      <c r="C13" s="418" t="s">
        <v>874</v>
      </c>
      <c r="D13" s="381">
        <v>45389</v>
      </c>
      <c r="E13" s="381">
        <v>45390</v>
      </c>
      <c r="F13" s="377" t="s">
        <v>1299</v>
      </c>
      <c r="G13" s="378">
        <v>1</v>
      </c>
      <c r="H13" s="190">
        <v>400</v>
      </c>
      <c r="I13" s="191">
        <v>400000</v>
      </c>
      <c r="J13" s="192">
        <f t="shared" si="0"/>
        <v>400000</v>
      </c>
      <c r="K13" s="192"/>
      <c r="L13" s="192"/>
      <c r="M13" s="192"/>
      <c r="N13" s="192"/>
      <c r="O13" s="192"/>
      <c r="P13" s="461"/>
    </row>
    <row r="14" spans="1:257">
      <c r="A14" s="421" t="s">
        <v>626</v>
      </c>
      <c r="B14" s="188">
        <v>45389</v>
      </c>
      <c r="C14" s="418" t="s">
        <v>876</v>
      </c>
      <c r="D14" s="381">
        <v>45389</v>
      </c>
      <c r="E14" s="381">
        <v>45390</v>
      </c>
      <c r="F14" s="377" t="s">
        <v>1300</v>
      </c>
      <c r="G14" s="378">
        <v>1</v>
      </c>
      <c r="H14" s="190">
        <v>280</v>
      </c>
      <c r="I14" s="191">
        <v>280000</v>
      </c>
      <c r="J14" s="42">
        <f t="shared" si="0"/>
        <v>280000</v>
      </c>
      <c r="K14" s="379"/>
      <c r="L14" s="379"/>
      <c r="M14" s="379"/>
      <c r="N14" s="387"/>
      <c r="O14" s="192"/>
      <c r="P14" s="461"/>
    </row>
    <row r="15" spans="1:257">
      <c r="A15" s="421" t="s">
        <v>627</v>
      </c>
      <c r="B15" s="188">
        <v>45389</v>
      </c>
      <c r="C15" s="418" t="s">
        <v>877</v>
      </c>
      <c r="D15" s="381">
        <v>45389</v>
      </c>
      <c r="E15" s="381">
        <v>45390</v>
      </c>
      <c r="F15" s="377" t="s">
        <v>1299</v>
      </c>
      <c r="G15" s="378">
        <v>1</v>
      </c>
      <c r="H15" s="190">
        <v>400</v>
      </c>
      <c r="I15" s="191">
        <v>400000</v>
      </c>
      <c r="J15" s="192"/>
      <c r="K15" s="192"/>
      <c r="L15" s="192"/>
      <c r="M15" s="192"/>
      <c r="N15" s="198">
        <f>I15</f>
        <v>400000</v>
      </c>
      <c r="O15" s="192"/>
      <c r="P15" s="461"/>
    </row>
    <row r="16" spans="1:257">
      <c r="A16" s="421" t="s">
        <v>628</v>
      </c>
      <c r="B16" s="188">
        <v>45389</v>
      </c>
      <c r="C16" s="418" t="s">
        <v>881</v>
      </c>
      <c r="D16" s="381">
        <v>45389</v>
      </c>
      <c r="E16" s="381">
        <v>45390</v>
      </c>
      <c r="F16" s="377" t="s">
        <v>1301</v>
      </c>
      <c r="G16" s="378">
        <v>3</v>
      </c>
      <c r="H16" s="190">
        <v>325</v>
      </c>
      <c r="I16" s="191">
        <v>975000</v>
      </c>
      <c r="J16" s="192">
        <f>I16</f>
        <v>975000</v>
      </c>
      <c r="K16" s="192"/>
      <c r="L16" s="192"/>
      <c r="M16" s="192"/>
      <c r="N16" s="192"/>
      <c r="O16" s="192"/>
      <c r="P16" s="461"/>
    </row>
    <row r="17" spans="1:16">
      <c r="A17" s="421" t="s">
        <v>629</v>
      </c>
      <c r="B17" s="188">
        <v>45389</v>
      </c>
      <c r="C17" s="419" t="s">
        <v>882</v>
      </c>
      <c r="D17" s="381">
        <v>45390</v>
      </c>
      <c r="E17" s="381">
        <v>45391</v>
      </c>
      <c r="F17" s="377" t="s">
        <v>1299</v>
      </c>
      <c r="G17" s="378">
        <v>1</v>
      </c>
      <c r="H17" s="190">
        <v>400</v>
      </c>
      <c r="I17" s="191">
        <v>400000</v>
      </c>
      <c r="J17" s="192">
        <f>I17</f>
        <v>400000</v>
      </c>
      <c r="K17" s="192"/>
      <c r="L17" s="192"/>
      <c r="M17" s="192"/>
      <c r="N17" s="192"/>
      <c r="O17" s="192"/>
      <c r="P17" s="461"/>
    </row>
    <row r="18" spans="1:16">
      <c r="A18" s="421" t="s">
        <v>630</v>
      </c>
      <c r="B18" s="188">
        <v>45390</v>
      </c>
      <c r="C18" s="417" t="s">
        <v>894</v>
      </c>
      <c r="D18" s="381">
        <v>45390</v>
      </c>
      <c r="E18" s="381">
        <v>45392</v>
      </c>
      <c r="F18" s="377" t="s">
        <v>1302</v>
      </c>
      <c r="G18" s="378">
        <v>2</v>
      </c>
      <c r="H18" s="190" t="s">
        <v>1303</v>
      </c>
      <c r="I18" s="191">
        <v>2100000</v>
      </c>
      <c r="J18" s="192">
        <f>I18</f>
        <v>2100000</v>
      </c>
      <c r="K18" s="192"/>
      <c r="L18" s="192"/>
      <c r="M18" s="192"/>
      <c r="N18" s="192"/>
      <c r="O18" s="192"/>
      <c r="P18" s="461"/>
    </row>
    <row r="19" spans="1:16">
      <c r="A19" s="421" t="s">
        <v>631</v>
      </c>
      <c r="B19" s="188">
        <v>45391</v>
      </c>
      <c r="C19" s="78" t="s">
        <v>901</v>
      </c>
      <c r="D19" s="381">
        <v>45391</v>
      </c>
      <c r="E19" s="381">
        <v>45394</v>
      </c>
      <c r="F19" s="377" t="s">
        <v>1299</v>
      </c>
      <c r="G19" s="378">
        <v>1</v>
      </c>
      <c r="H19" s="190">
        <v>400</v>
      </c>
      <c r="I19" s="191">
        <v>1200000</v>
      </c>
      <c r="J19" s="192"/>
      <c r="K19" s="192"/>
      <c r="L19" s="192"/>
      <c r="M19" s="192"/>
      <c r="N19" s="198">
        <f>I19</f>
        <v>1200000</v>
      </c>
      <c r="O19" s="192"/>
      <c r="P19" s="461"/>
    </row>
    <row r="20" spans="1:16">
      <c r="A20" s="421" t="s">
        <v>632</v>
      </c>
      <c r="B20" s="188">
        <v>45391</v>
      </c>
      <c r="C20" s="78" t="s">
        <v>903</v>
      </c>
      <c r="D20" s="381">
        <v>45391</v>
      </c>
      <c r="E20" s="381">
        <v>45393</v>
      </c>
      <c r="F20" s="377" t="s">
        <v>1299</v>
      </c>
      <c r="G20" s="378">
        <v>1</v>
      </c>
      <c r="H20" s="190">
        <v>405</v>
      </c>
      <c r="I20" s="191">
        <v>810000</v>
      </c>
      <c r="J20" s="192"/>
      <c r="K20" s="192">
        <f>I20</f>
        <v>810000</v>
      </c>
      <c r="L20" s="192"/>
      <c r="M20" s="192"/>
      <c r="N20" s="192"/>
      <c r="O20" s="192"/>
      <c r="P20" s="461"/>
    </row>
    <row r="21" spans="1:16">
      <c r="A21" s="421" t="s">
        <v>633</v>
      </c>
      <c r="B21" s="188">
        <v>45391</v>
      </c>
      <c r="C21" s="78" t="s">
        <v>904</v>
      </c>
      <c r="D21" s="381">
        <v>45391</v>
      </c>
      <c r="E21" s="381">
        <v>45392</v>
      </c>
      <c r="F21" s="377" t="s">
        <v>1299</v>
      </c>
      <c r="G21" s="378">
        <v>1</v>
      </c>
      <c r="H21" s="190">
        <v>400</v>
      </c>
      <c r="I21" s="191">
        <v>400000</v>
      </c>
      <c r="J21" s="192">
        <f>I21</f>
        <v>400000</v>
      </c>
      <c r="K21" s="192"/>
      <c r="L21" s="192"/>
      <c r="M21" s="192"/>
      <c r="N21" s="192"/>
      <c r="O21" s="192"/>
      <c r="P21" s="461"/>
    </row>
    <row r="22" spans="1:16">
      <c r="A22" s="421" t="s">
        <v>634</v>
      </c>
      <c r="B22" s="188">
        <v>45391</v>
      </c>
      <c r="C22" s="78" t="s">
        <v>905</v>
      </c>
      <c r="D22" s="381">
        <v>45391</v>
      </c>
      <c r="E22" s="381">
        <v>45394</v>
      </c>
      <c r="F22" s="377" t="s">
        <v>1299</v>
      </c>
      <c r="G22" s="378">
        <v>1</v>
      </c>
      <c r="H22" s="190">
        <v>405</v>
      </c>
      <c r="I22" s="191">
        <v>1215000</v>
      </c>
      <c r="J22" s="192"/>
      <c r="K22" s="192">
        <f>I22</f>
        <v>1215000</v>
      </c>
      <c r="L22" s="192"/>
      <c r="M22" s="192"/>
      <c r="N22" s="192"/>
      <c r="O22" s="192"/>
      <c r="P22" s="461"/>
    </row>
    <row r="23" spans="1:16">
      <c r="A23" s="421" t="s">
        <v>635</v>
      </c>
      <c r="B23" s="188">
        <v>45391</v>
      </c>
      <c r="C23" s="78" t="s">
        <v>907</v>
      </c>
      <c r="D23" s="381">
        <v>45391</v>
      </c>
      <c r="E23" s="381">
        <v>45393</v>
      </c>
      <c r="F23" s="377" t="s">
        <v>1304</v>
      </c>
      <c r="G23" s="378">
        <v>2</v>
      </c>
      <c r="H23" s="190">
        <v>750</v>
      </c>
      <c r="I23" s="191">
        <v>1500000</v>
      </c>
      <c r="J23" s="192"/>
      <c r="K23" s="192"/>
      <c r="L23" s="192"/>
      <c r="M23" s="192"/>
      <c r="N23" s="198">
        <f>I23</f>
        <v>1500000</v>
      </c>
      <c r="O23" s="192"/>
      <c r="P23" s="461"/>
    </row>
    <row r="24" spans="1:16">
      <c r="A24" s="421" t="s">
        <v>636</v>
      </c>
      <c r="B24" s="188">
        <v>45391</v>
      </c>
      <c r="C24" s="78" t="s">
        <v>909</v>
      </c>
      <c r="D24" s="381">
        <v>45391</v>
      </c>
      <c r="E24" s="381">
        <v>45392</v>
      </c>
      <c r="F24" s="377" t="s">
        <v>1300</v>
      </c>
      <c r="G24" s="378">
        <v>1</v>
      </c>
      <c r="H24" s="190">
        <v>294.83999999999997</v>
      </c>
      <c r="I24" s="191">
        <v>294840</v>
      </c>
      <c r="J24" s="192"/>
      <c r="K24" s="192">
        <f>I24</f>
        <v>294840</v>
      </c>
      <c r="L24" s="192"/>
      <c r="M24" s="192"/>
      <c r="N24" s="192"/>
      <c r="O24" s="192"/>
      <c r="P24" s="461"/>
    </row>
    <row r="25" spans="1:16">
      <c r="A25" s="421" t="s">
        <v>637</v>
      </c>
      <c r="B25" s="188">
        <v>45391</v>
      </c>
      <c r="C25" s="78" t="s">
        <v>910</v>
      </c>
      <c r="D25" s="381">
        <v>45391</v>
      </c>
      <c r="E25" s="381">
        <v>45394</v>
      </c>
      <c r="F25" s="377" t="s">
        <v>1299</v>
      </c>
      <c r="G25" s="378">
        <v>1</v>
      </c>
      <c r="H25" s="190">
        <v>405</v>
      </c>
      <c r="I25" s="191">
        <v>1215000</v>
      </c>
      <c r="J25" s="192"/>
      <c r="K25" s="192">
        <f>I25</f>
        <v>1215000</v>
      </c>
      <c r="L25" s="192"/>
      <c r="M25" s="192"/>
      <c r="N25" s="192"/>
      <c r="O25" s="192"/>
      <c r="P25" s="461"/>
    </row>
    <row r="26" spans="1:16">
      <c r="A26" s="421" t="s">
        <v>638</v>
      </c>
      <c r="B26" s="188">
        <v>45392</v>
      </c>
      <c r="C26" s="417" t="s">
        <v>911</v>
      </c>
      <c r="D26" s="381">
        <v>45392</v>
      </c>
      <c r="E26" s="381">
        <v>45393</v>
      </c>
      <c r="F26" s="377" t="s">
        <v>1299</v>
      </c>
      <c r="G26" s="378">
        <v>1</v>
      </c>
      <c r="H26" s="190">
        <v>400</v>
      </c>
      <c r="I26" s="101">
        <v>400000</v>
      </c>
      <c r="J26" s="192">
        <f>I26</f>
        <v>400000</v>
      </c>
      <c r="K26" s="192"/>
      <c r="L26" s="192"/>
      <c r="M26" s="192"/>
      <c r="N26" s="192"/>
      <c r="O26" s="192"/>
      <c r="P26" s="461"/>
    </row>
    <row r="27" spans="1:16">
      <c r="A27" s="421" t="s">
        <v>639</v>
      </c>
      <c r="B27" s="188">
        <v>45392</v>
      </c>
      <c r="C27" s="417" t="s">
        <v>913</v>
      </c>
      <c r="D27" s="381">
        <v>45392</v>
      </c>
      <c r="E27" s="381">
        <v>45394</v>
      </c>
      <c r="F27" s="377" t="s">
        <v>1299</v>
      </c>
      <c r="G27" s="378">
        <v>1</v>
      </c>
      <c r="H27" s="190">
        <v>405</v>
      </c>
      <c r="I27" s="101">
        <v>810000</v>
      </c>
      <c r="J27" s="101"/>
      <c r="K27" s="192">
        <f>I27</f>
        <v>810000</v>
      </c>
      <c r="L27" s="192"/>
      <c r="M27" s="192"/>
      <c r="N27" s="192"/>
      <c r="O27" s="192"/>
      <c r="P27" s="461"/>
    </row>
    <row r="28" spans="1:16">
      <c r="A28" s="421" t="s">
        <v>640</v>
      </c>
      <c r="B28" s="188">
        <v>45392</v>
      </c>
      <c r="C28" s="417" t="s">
        <v>915</v>
      </c>
      <c r="D28" s="381">
        <v>45392</v>
      </c>
      <c r="E28" s="381">
        <v>45393</v>
      </c>
      <c r="F28" s="377" t="s">
        <v>1299</v>
      </c>
      <c r="G28" s="378">
        <v>1</v>
      </c>
      <c r="H28" s="190">
        <v>400</v>
      </c>
      <c r="I28" s="101">
        <v>400000</v>
      </c>
      <c r="J28" s="101"/>
      <c r="K28" s="192"/>
      <c r="L28" s="192"/>
      <c r="M28" s="192"/>
      <c r="N28" s="198">
        <f>I28</f>
        <v>400000</v>
      </c>
      <c r="O28" s="192"/>
      <c r="P28" s="461"/>
    </row>
    <row r="29" spans="1:16">
      <c r="A29" s="421" t="s">
        <v>641</v>
      </c>
      <c r="B29" s="188">
        <v>45392</v>
      </c>
      <c r="C29" s="417" t="s">
        <v>916</v>
      </c>
      <c r="D29" s="381">
        <v>45392</v>
      </c>
      <c r="E29" s="381">
        <v>45394</v>
      </c>
      <c r="F29" s="377" t="s">
        <v>1301</v>
      </c>
      <c r="G29" s="378">
        <v>4</v>
      </c>
      <c r="H29" s="190">
        <v>342.63</v>
      </c>
      <c r="I29" s="101">
        <v>2741040</v>
      </c>
      <c r="J29" s="101"/>
      <c r="K29" s="192">
        <f>I29</f>
        <v>2741040</v>
      </c>
      <c r="L29" s="192"/>
      <c r="M29" s="192"/>
      <c r="N29" s="192"/>
      <c r="O29" s="192"/>
      <c r="P29" s="461"/>
    </row>
    <row r="30" spans="1:16">
      <c r="A30" s="421" t="s">
        <v>642</v>
      </c>
      <c r="B30" s="188">
        <v>45392</v>
      </c>
      <c r="C30" s="417" t="s">
        <v>917</v>
      </c>
      <c r="D30" s="381">
        <v>45392</v>
      </c>
      <c r="E30" s="381">
        <v>45393</v>
      </c>
      <c r="F30" s="377" t="s">
        <v>1304</v>
      </c>
      <c r="G30" s="378">
        <v>1</v>
      </c>
      <c r="H30" s="190">
        <v>684.45</v>
      </c>
      <c r="I30" s="101">
        <v>684450</v>
      </c>
      <c r="J30" s="101"/>
      <c r="K30" s="192">
        <f>I30</f>
        <v>684450</v>
      </c>
      <c r="L30" s="192"/>
      <c r="M30" s="192"/>
      <c r="N30" s="192"/>
      <c r="O30" s="192"/>
      <c r="P30" s="461"/>
    </row>
    <row r="31" spans="1:16">
      <c r="A31" s="421" t="s">
        <v>643</v>
      </c>
      <c r="B31" s="188">
        <v>45392</v>
      </c>
      <c r="C31" s="417" t="s">
        <v>918</v>
      </c>
      <c r="D31" s="381">
        <v>45392</v>
      </c>
      <c r="E31" s="381">
        <v>45396</v>
      </c>
      <c r="F31" s="377" t="s">
        <v>1301</v>
      </c>
      <c r="G31" s="378">
        <v>4</v>
      </c>
      <c r="H31" s="190">
        <v>342.63</v>
      </c>
      <c r="I31" s="191">
        <v>1370520</v>
      </c>
      <c r="J31" s="101"/>
      <c r="K31" s="192">
        <f>I31</f>
        <v>1370520</v>
      </c>
      <c r="L31" s="192"/>
      <c r="M31" s="192"/>
      <c r="N31" s="192"/>
      <c r="O31" s="192"/>
      <c r="P31" s="461"/>
    </row>
    <row r="32" spans="1:16">
      <c r="A32" s="421" t="s">
        <v>644</v>
      </c>
      <c r="B32" s="188">
        <v>45392</v>
      </c>
      <c r="C32" s="417" t="s">
        <v>919</v>
      </c>
      <c r="D32" s="381">
        <v>45392</v>
      </c>
      <c r="E32" s="381">
        <v>45396</v>
      </c>
      <c r="F32" s="377" t="s">
        <v>1304</v>
      </c>
      <c r="G32" s="378">
        <v>1</v>
      </c>
      <c r="H32" s="190">
        <v>650</v>
      </c>
      <c r="I32" s="280">
        <v>2600000</v>
      </c>
      <c r="J32" s="280"/>
      <c r="K32" s="192"/>
      <c r="L32" s="192"/>
      <c r="M32" s="192"/>
      <c r="N32" s="422">
        <f>I32</f>
        <v>2600000</v>
      </c>
      <c r="O32" s="192"/>
      <c r="P32" s="462"/>
    </row>
    <row r="33" spans="1:16">
      <c r="A33" s="421" t="s">
        <v>645</v>
      </c>
      <c r="B33" s="188">
        <v>45392</v>
      </c>
      <c r="C33" s="417" t="s">
        <v>920</v>
      </c>
      <c r="D33" s="381">
        <v>45392</v>
      </c>
      <c r="E33" s="381">
        <v>45393</v>
      </c>
      <c r="F33" s="377" t="s">
        <v>1299</v>
      </c>
      <c r="G33" s="378">
        <v>1</v>
      </c>
      <c r="H33" s="190">
        <v>405</v>
      </c>
      <c r="I33" s="191">
        <v>405000</v>
      </c>
      <c r="J33" s="192"/>
      <c r="K33" s="192">
        <f t="shared" ref="K33:K40" si="1">I33</f>
        <v>405000</v>
      </c>
      <c r="L33" s="192"/>
      <c r="M33" s="192"/>
      <c r="N33" s="192"/>
      <c r="O33" s="192"/>
      <c r="P33" s="461"/>
    </row>
    <row r="34" spans="1:16">
      <c r="A34" s="421" t="s">
        <v>646</v>
      </c>
      <c r="B34" s="188">
        <v>45392</v>
      </c>
      <c r="C34" s="417" t="s">
        <v>921</v>
      </c>
      <c r="D34" s="381">
        <v>45392</v>
      </c>
      <c r="E34" s="381">
        <v>45394</v>
      </c>
      <c r="F34" s="377" t="s">
        <v>1300</v>
      </c>
      <c r="G34" s="378">
        <v>2</v>
      </c>
      <c r="H34" s="190">
        <v>299.83999999999997</v>
      </c>
      <c r="I34" s="191">
        <v>589680</v>
      </c>
      <c r="J34" s="192"/>
      <c r="K34" s="192">
        <f t="shared" si="1"/>
        <v>589680</v>
      </c>
      <c r="L34" s="192"/>
      <c r="M34" s="192"/>
      <c r="N34" s="192"/>
      <c r="O34" s="192"/>
      <c r="P34" s="461"/>
    </row>
    <row r="35" spans="1:16">
      <c r="A35" s="421" t="s">
        <v>647</v>
      </c>
      <c r="B35" s="188">
        <v>45392</v>
      </c>
      <c r="C35" s="417" t="s">
        <v>922</v>
      </c>
      <c r="D35" s="381">
        <v>45392</v>
      </c>
      <c r="E35" s="381">
        <v>45394</v>
      </c>
      <c r="F35" s="377" t="s">
        <v>1301</v>
      </c>
      <c r="G35" s="378">
        <v>1</v>
      </c>
      <c r="H35" s="190">
        <v>342.63</v>
      </c>
      <c r="I35" s="191">
        <v>685260</v>
      </c>
      <c r="J35" s="192"/>
      <c r="K35" s="192">
        <f t="shared" si="1"/>
        <v>685260</v>
      </c>
      <c r="L35" s="192"/>
      <c r="M35" s="192"/>
      <c r="N35" s="192"/>
      <c r="O35" s="192"/>
      <c r="P35" s="461"/>
    </row>
    <row r="36" spans="1:16">
      <c r="A36" s="421" t="s">
        <v>648</v>
      </c>
      <c r="B36" s="188">
        <v>45392</v>
      </c>
      <c r="C36" s="417" t="s">
        <v>923</v>
      </c>
      <c r="D36" s="381">
        <v>45392</v>
      </c>
      <c r="E36" s="381">
        <v>45394</v>
      </c>
      <c r="F36" s="377" t="s">
        <v>1301</v>
      </c>
      <c r="G36" s="378">
        <v>5</v>
      </c>
      <c r="H36" s="190">
        <v>342.63</v>
      </c>
      <c r="I36" s="191">
        <v>3426300</v>
      </c>
      <c r="J36" s="101"/>
      <c r="K36" s="192">
        <f t="shared" si="1"/>
        <v>3426300</v>
      </c>
      <c r="L36" s="192"/>
      <c r="M36" s="192"/>
      <c r="N36" s="192"/>
      <c r="O36" s="192"/>
      <c r="P36" s="461"/>
    </row>
    <row r="37" spans="1:16">
      <c r="A37" s="421" t="s">
        <v>649</v>
      </c>
      <c r="B37" s="188">
        <v>45392</v>
      </c>
      <c r="C37" s="78" t="s">
        <v>924</v>
      </c>
      <c r="D37" s="381">
        <v>45392</v>
      </c>
      <c r="E37" s="381">
        <v>45394</v>
      </c>
      <c r="F37" s="377" t="s">
        <v>1304</v>
      </c>
      <c r="G37" s="378">
        <v>2</v>
      </c>
      <c r="H37" s="190">
        <v>684.45</v>
      </c>
      <c r="I37" s="191">
        <v>1368900</v>
      </c>
      <c r="J37" s="101"/>
      <c r="K37" s="192">
        <f t="shared" si="1"/>
        <v>1368900</v>
      </c>
      <c r="L37" s="192"/>
      <c r="M37" s="192"/>
      <c r="N37" s="192"/>
      <c r="O37" s="192"/>
      <c r="P37" s="461"/>
    </row>
    <row r="38" spans="1:16">
      <c r="A38" s="421" t="s">
        <v>650</v>
      </c>
      <c r="B38" s="188">
        <v>45392</v>
      </c>
      <c r="C38" s="78" t="s">
        <v>925</v>
      </c>
      <c r="D38" s="381">
        <v>45392</v>
      </c>
      <c r="E38" s="381">
        <v>45394</v>
      </c>
      <c r="F38" s="377" t="s">
        <v>1301</v>
      </c>
      <c r="G38" s="378">
        <v>2</v>
      </c>
      <c r="H38" s="190">
        <v>342.63</v>
      </c>
      <c r="I38" s="191">
        <v>685260</v>
      </c>
      <c r="J38" s="101"/>
      <c r="K38" s="192">
        <f t="shared" si="1"/>
        <v>685260</v>
      </c>
      <c r="L38" s="192"/>
      <c r="M38" s="192"/>
      <c r="N38" s="192"/>
      <c r="O38" s="192"/>
      <c r="P38" s="461"/>
    </row>
    <row r="39" spans="1:16">
      <c r="A39" s="421" t="s">
        <v>651</v>
      </c>
      <c r="B39" s="188">
        <v>45392</v>
      </c>
      <c r="C39" s="78" t="s">
        <v>926</v>
      </c>
      <c r="D39" s="381">
        <v>45392</v>
      </c>
      <c r="E39" s="381">
        <v>45393</v>
      </c>
      <c r="F39" s="377" t="s">
        <v>1301</v>
      </c>
      <c r="G39" s="378">
        <v>1</v>
      </c>
      <c r="H39" s="190">
        <v>342.63</v>
      </c>
      <c r="I39" s="191">
        <v>342630</v>
      </c>
      <c r="J39" s="101"/>
      <c r="K39" s="192">
        <f t="shared" si="1"/>
        <v>342630</v>
      </c>
      <c r="L39" s="192"/>
      <c r="M39" s="192"/>
      <c r="N39" s="192"/>
      <c r="O39" s="192"/>
      <c r="P39" s="461"/>
    </row>
    <row r="40" spans="1:16">
      <c r="A40" s="421" t="s">
        <v>652</v>
      </c>
      <c r="B40" s="188">
        <v>45392</v>
      </c>
      <c r="C40" s="78" t="s">
        <v>929</v>
      </c>
      <c r="D40" s="381">
        <v>45392</v>
      </c>
      <c r="E40" s="381">
        <v>45395</v>
      </c>
      <c r="F40" s="377" t="s">
        <v>1304</v>
      </c>
      <c r="G40" s="378">
        <v>3</v>
      </c>
      <c r="H40" s="190">
        <v>684.45</v>
      </c>
      <c r="I40" s="191">
        <v>2053350</v>
      </c>
      <c r="J40" s="101"/>
      <c r="K40" s="192">
        <f t="shared" si="1"/>
        <v>2053350</v>
      </c>
      <c r="L40" s="192"/>
      <c r="M40" s="192"/>
      <c r="N40" s="192"/>
      <c r="O40" s="192"/>
      <c r="P40" s="461"/>
    </row>
    <row r="41" spans="1:16">
      <c r="A41" s="421" t="s">
        <v>653</v>
      </c>
      <c r="B41" s="188">
        <v>45393</v>
      </c>
      <c r="C41" s="402" t="s">
        <v>1305</v>
      </c>
      <c r="D41" s="380"/>
      <c r="E41" s="220"/>
      <c r="F41" s="377"/>
      <c r="G41" s="378"/>
      <c r="H41" s="190"/>
      <c r="I41" s="191"/>
      <c r="J41" s="101"/>
      <c r="K41" s="192"/>
      <c r="L41" s="192"/>
      <c r="M41" s="192"/>
      <c r="N41" s="192"/>
      <c r="O41" s="192"/>
      <c r="P41" s="461"/>
    </row>
    <row r="42" spans="1:16">
      <c r="A42" s="421" t="s">
        <v>654</v>
      </c>
      <c r="B42" s="188">
        <v>45393</v>
      </c>
      <c r="C42" s="78" t="s">
        <v>931</v>
      </c>
      <c r="D42" s="381">
        <v>45392</v>
      </c>
      <c r="E42" s="381">
        <v>45394</v>
      </c>
      <c r="F42" s="377" t="s">
        <v>1299</v>
      </c>
      <c r="G42" s="378">
        <v>2</v>
      </c>
      <c r="H42" s="190">
        <v>374.25</v>
      </c>
      <c r="I42" s="191">
        <v>788500</v>
      </c>
      <c r="J42" s="101"/>
      <c r="K42" s="192">
        <f>I42</f>
        <v>788500</v>
      </c>
      <c r="L42" s="192"/>
      <c r="M42" s="192"/>
      <c r="N42" s="192"/>
      <c r="O42" s="192"/>
      <c r="P42" s="461"/>
    </row>
    <row r="43" spans="1:16">
      <c r="A43" s="421" t="s">
        <v>655</v>
      </c>
      <c r="B43" s="188">
        <v>45393</v>
      </c>
      <c r="C43" s="78" t="s">
        <v>933</v>
      </c>
      <c r="D43" s="381">
        <v>45393</v>
      </c>
      <c r="E43" s="381">
        <v>45395</v>
      </c>
      <c r="F43" s="377" t="s">
        <v>1304</v>
      </c>
      <c r="G43" s="378">
        <v>2</v>
      </c>
      <c r="H43" s="190">
        <v>684.45</v>
      </c>
      <c r="I43" s="191">
        <v>1368900</v>
      </c>
      <c r="J43" s="101"/>
      <c r="K43" s="192">
        <f>I43</f>
        <v>1368900</v>
      </c>
      <c r="L43" s="192"/>
      <c r="M43" s="192"/>
      <c r="N43" s="192"/>
      <c r="O43" s="192"/>
      <c r="P43" s="461"/>
    </row>
    <row r="44" spans="1:16">
      <c r="A44" s="421" t="s">
        <v>656</v>
      </c>
      <c r="B44" s="188">
        <v>45393</v>
      </c>
      <c r="C44" s="78" t="s">
        <v>934</v>
      </c>
      <c r="D44" s="381">
        <v>45393</v>
      </c>
      <c r="E44" s="381">
        <v>45394</v>
      </c>
      <c r="F44" s="377" t="s">
        <v>1304</v>
      </c>
      <c r="G44" s="378">
        <v>1</v>
      </c>
      <c r="H44" s="190">
        <v>684.45</v>
      </c>
      <c r="I44" s="191">
        <v>684450</v>
      </c>
      <c r="J44" s="101"/>
      <c r="K44" s="192">
        <f>I44</f>
        <v>684450</v>
      </c>
      <c r="L44" s="192"/>
      <c r="M44" s="192"/>
      <c r="N44" s="192"/>
      <c r="O44" s="192"/>
      <c r="P44" s="461"/>
    </row>
    <row r="45" spans="1:16">
      <c r="A45" s="421" t="s">
        <v>657</v>
      </c>
      <c r="B45" s="188">
        <v>45393</v>
      </c>
      <c r="C45" s="78" t="s">
        <v>935</v>
      </c>
      <c r="D45" s="381">
        <v>45393</v>
      </c>
      <c r="E45" s="381">
        <v>45395</v>
      </c>
      <c r="F45" s="377" t="s">
        <v>1301</v>
      </c>
      <c r="G45" s="378">
        <v>2</v>
      </c>
      <c r="H45" s="190">
        <v>342.63</v>
      </c>
      <c r="I45" s="191">
        <v>685260</v>
      </c>
      <c r="J45" s="101"/>
      <c r="K45" s="192">
        <f>I45</f>
        <v>685260</v>
      </c>
      <c r="L45" s="192"/>
      <c r="M45" s="192"/>
      <c r="N45" s="192"/>
      <c r="O45" s="192"/>
      <c r="P45" s="461"/>
    </row>
    <row r="46" spans="1:16">
      <c r="A46" s="421" t="s">
        <v>658</v>
      </c>
      <c r="B46" s="188">
        <v>45393</v>
      </c>
      <c r="C46" s="78" t="s">
        <v>937</v>
      </c>
      <c r="D46" s="381">
        <v>45393</v>
      </c>
      <c r="E46" s="381">
        <v>45395</v>
      </c>
      <c r="F46" s="377" t="s">
        <v>1301</v>
      </c>
      <c r="G46" s="378">
        <v>2</v>
      </c>
      <c r="H46" s="190">
        <v>342.63</v>
      </c>
      <c r="I46" s="191">
        <v>685260</v>
      </c>
      <c r="J46" s="101"/>
      <c r="K46" s="192">
        <f>I46</f>
        <v>685260</v>
      </c>
      <c r="L46" s="192"/>
      <c r="M46" s="192"/>
      <c r="N46" s="192"/>
      <c r="O46" s="192"/>
      <c r="P46" s="461"/>
    </row>
    <row r="47" spans="1:16">
      <c r="A47" s="421" t="s">
        <v>659</v>
      </c>
      <c r="B47" s="188">
        <v>45393</v>
      </c>
      <c r="C47" s="78" t="s">
        <v>938</v>
      </c>
      <c r="D47" s="381">
        <v>45393</v>
      </c>
      <c r="E47" s="381">
        <v>45394</v>
      </c>
      <c r="F47" s="377" t="s">
        <v>1304</v>
      </c>
      <c r="G47" s="378">
        <v>1</v>
      </c>
      <c r="H47" s="190">
        <v>666.28200000000004</v>
      </c>
      <c r="I47" s="191">
        <v>666285</v>
      </c>
      <c r="J47" s="101"/>
      <c r="K47" s="192"/>
      <c r="L47" s="192">
        <f>I47</f>
        <v>666285</v>
      </c>
      <c r="M47" s="192"/>
      <c r="N47" s="192"/>
      <c r="O47" s="192"/>
      <c r="P47" s="461"/>
    </row>
    <row r="48" spans="1:16">
      <c r="A48" s="421" t="s">
        <v>660</v>
      </c>
      <c r="B48" s="188">
        <v>45393</v>
      </c>
      <c r="C48" s="78" t="s">
        <v>944</v>
      </c>
      <c r="D48" s="381">
        <v>45393</v>
      </c>
      <c r="E48" s="381">
        <v>45394</v>
      </c>
      <c r="F48" s="377" t="s">
        <v>1306</v>
      </c>
      <c r="G48" s="378">
        <v>2</v>
      </c>
      <c r="H48" s="190">
        <v>680</v>
      </c>
      <c r="I48" s="191">
        <v>680000</v>
      </c>
      <c r="J48" s="101">
        <f>I48</f>
        <v>680000</v>
      </c>
      <c r="K48" s="192"/>
      <c r="L48" s="192"/>
      <c r="M48" s="192"/>
      <c r="N48" s="192"/>
      <c r="O48" s="192"/>
      <c r="P48" s="461"/>
    </row>
    <row r="49" spans="1:257">
      <c r="A49" s="421" t="s">
        <v>661</v>
      </c>
      <c r="B49" s="188">
        <v>45393</v>
      </c>
      <c r="C49" s="78" t="s">
        <v>939</v>
      </c>
      <c r="D49" s="381">
        <v>45393</v>
      </c>
      <c r="E49" s="381">
        <v>45396</v>
      </c>
      <c r="F49" s="377" t="s">
        <v>1301</v>
      </c>
      <c r="G49" s="378">
        <v>3</v>
      </c>
      <c r="H49" s="190">
        <v>342.68</v>
      </c>
      <c r="I49" s="191">
        <v>1028040</v>
      </c>
      <c r="J49" s="101"/>
      <c r="K49" s="192">
        <f>I49</f>
        <v>1028040</v>
      </c>
      <c r="L49" s="192"/>
      <c r="M49" s="192"/>
      <c r="N49" s="192"/>
      <c r="O49" s="192"/>
      <c r="P49" s="461"/>
    </row>
    <row r="50" spans="1:257">
      <c r="A50" s="421" t="s">
        <v>662</v>
      </c>
      <c r="B50" s="188">
        <v>45393</v>
      </c>
      <c r="C50" s="78" t="s">
        <v>940</v>
      </c>
      <c r="D50" s="381">
        <v>45393</v>
      </c>
      <c r="E50" s="381">
        <v>45394</v>
      </c>
      <c r="F50" s="377" t="s">
        <v>1301</v>
      </c>
      <c r="G50" s="378">
        <v>3</v>
      </c>
      <c r="H50" s="190">
        <v>351.09</v>
      </c>
      <c r="I50" s="191">
        <v>1053270</v>
      </c>
      <c r="J50" s="101"/>
      <c r="K50" s="192"/>
      <c r="L50" s="192">
        <f>I50</f>
        <v>1053270</v>
      </c>
      <c r="M50" s="192"/>
      <c r="N50" s="192"/>
      <c r="O50" s="192"/>
      <c r="P50" s="461"/>
    </row>
    <row r="51" spans="1:257">
      <c r="A51" s="421" t="s">
        <v>663</v>
      </c>
      <c r="B51" s="188">
        <v>45393</v>
      </c>
      <c r="C51" s="78" t="s">
        <v>941</v>
      </c>
      <c r="D51" s="381">
        <v>45393</v>
      </c>
      <c r="E51" s="381">
        <v>45394</v>
      </c>
      <c r="F51" s="377" t="s">
        <v>1301</v>
      </c>
      <c r="G51" s="378">
        <v>2</v>
      </c>
      <c r="H51" s="190">
        <v>333.53500000000003</v>
      </c>
      <c r="I51" s="191">
        <v>992070</v>
      </c>
      <c r="J51" s="101">
        <f>325000</f>
        <v>325000</v>
      </c>
      <c r="K51" s="192"/>
      <c r="L51" s="192">
        <f>I51-J51</f>
        <v>667070</v>
      </c>
      <c r="M51" s="192"/>
      <c r="N51" s="192"/>
      <c r="O51" s="192"/>
      <c r="P51" s="461"/>
    </row>
    <row r="52" spans="1:257">
      <c r="A52" s="421" t="s">
        <v>664</v>
      </c>
      <c r="B52" s="188">
        <v>45393</v>
      </c>
      <c r="C52" s="78" t="s">
        <v>942</v>
      </c>
      <c r="D52" s="381">
        <v>45393</v>
      </c>
      <c r="E52" s="381">
        <v>45396</v>
      </c>
      <c r="F52" s="377" t="s">
        <v>1301</v>
      </c>
      <c r="G52" s="378">
        <v>3</v>
      </c>
      <c r="H52" s="190">
        <v>333.53500000000003</v>
      </c>
      <c r="I52" s="191">
        <v>1000605</v>
      </c>
      <c r="J52" s="101"/>
      <c r="K52" s="192"/>
      <c r="L52" s="192">
        <f>I52</f>
        <v>1000605</v>
      </c>
      <c r="M52" s="192"/>
      <c r="N52" s="192"/>
      <c r="O52" s="192"/>
      <c r="P52" s="461"/>
    </row>
    <row r="53" spans="1:257" s="415" customFormat="1">
      <c r="A53" s="421" t="s">
        <v>1235</v>
      </c>
      <c r="B53" s="188">
        <v>45393</v>
      </c>
      <c r="C53" s="78" t="s">
        <v>943</v>
      </c>
      <c r="D53" s="381">
        <v>45393</v>
      </c>
      <c r="E53" s="381">
        <v>45394</v>
      </c>
      <c r="F53" s="377" t="s">
        <v>1299</v>
      </c>
      <c r="G53" s="378">
        <v>1</v>
      </c>
      <c r="H53" s="190">
        <v>405</v>
      </c>
      <c r="I53" s="191">
        <v>405000</v>
      </c>
      <c r="J53" s="101"/>
      <c r="K53" s="192">
        <f>I53</f>
        <v>405000</v>
      </c>
      <c r="L53" s="192"/>
      <c r="M53" s="192"/>
      <c r="N53" s="192"/>
      <c r="O53" s="192"/>
      <c r="P53" s="461"/>
      <c r="Q53" s="307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  <c r="BI53" s="307"/>
      <c r="BJ53" s="307"/>
      <c r="BK53" s="307"/>
      <c r="BL53" s="307"/>
      <c r="BM53" s="307"/>
      <c r="BN53" s="307"/>
      <c r="BO53" s="307"/>
      <c r="BP53" s="307"/>
      <c r="BQ53" s="307"/>
      <c r="BR53" s="307"/>
      <c r="BS53" s="307"/>
      <c r="BT53" s="307"/>
      <c r="BU53" s="307"/>
      <c r="BV53" s="307"/>
      <c r="BW53" s="307"/>
      <c r="BX53" s="307"/>
      <c r="BY53" s="307"/>
      <c r="BZ53" s="307"/>
      <c r="CA53" s="307"/>
      <c r="CB53" s="307"/>
      <c r="CC53" s="307"/>
      <c r="CD53" s="307"/>
      <c r="CE53" s="307"/>
      <c r="CF53" s="307"/>
      <c r="CG53" s="307"/>
      <c r="CH53" s="307"/>
      <c r="CI53" s="307"/>
      <c r="CJ53" s="307"/>
      <c r="CK53" s="307"/>
      <c r="CL53" s="307"/>
      <c r="CM53" s="307"/>
      <c r="CN53" s="307"/>
      <c r="CO53" s="307"/>
      <c r="CP53" s="307"/>
      <c r="CQ53" s="307"/>
      <c r="CR53" s="307"/>
      <c r="CS53" s="307"/>
      <c r="CT53" s="307"/>
      <c r="CU53" s="307"/>
      <c r="CV53" s="307"/>
      <c r="CW53" s="307"/>
      <c r="CX53" s="307"/>
      <c r="CY53" s="307"/>
      <c r="CZ53" s="307"/>
      <c r="DA53" s="307"/>
      <c r="DB53" s="307"/>
      <c r="DC53" s="307"/>
      <c r="DD53" s="307"/>
      <c r="DE53" s="307"/>
      <c r="DF53" s="307"/>
      <c r="DG53" s="307"/>
      <c r="DH53" s="307"/>
      <c r="DI53" s="307"/>
      <c r="DJ53" s="307"/>
      <c r="DK53" s="307"/>
      <c r="DL53" s="307"/>
      <c r="DM53" s="307"/>
      <c r="DN53" s="307"/>
      <c r="DO53" s="307"/>
      <c r="DP53" s="307"/>
      <c r="DQ53" s="307"/>
      <c r="DR53" s="307"/>
      <c r="DS53" s="307"/>
      <c r="DT53" s="307"/>
      <c r="DU53" s="307"/>
      <c r="DV53" s="307"/>
      <c r="DW53" s="307"/>
      <c r="DX53" s="307"/>
      <c r="DY53" s="307"/>
      <c r="DZ53" s="307"/>
      <c r="EA53" s="307"/>
      <c r="EB53" s="307"/>
      <c r="EC53" s="307"/>
      <c r="ED53" s="307"/>
      <c r="EE53" s="307"/>
      <c r="EF53" s="307"/>
      <c r="EG53" s="307"/>
      <c r="EH53" s="307"/>
      <c r="EI53" s="307"/>
      <c r="EJ53" s="307"/>
      <c r="EK53" s="307"/>
      <c r="EL53" s="307"/>
      <c r="EM53" s="307"/>
      <c r="EN53" s="307"/>
      <c r="EO53" s="307"/>
      <c r="EP53" s="307"/>
      <c r="EQ53" s="307"/>
      <c r="ER53" s="307"/>
      <c r="ES53" s="307"/>
      <c r="ET53" s="307"/>
      <c r="EU53" s="307"/>
      <c r="EV53" s="307"/>
      <c r="EW53" s="307"/>
      <c r="EX53" s="307"/>
      <c r="EY53" s="307"/>
      <c r="EZ53" s="307"/>
      <c r="FA53" s="307"/>
      <c r="FB53" s="307"/>
      <c r="FC53" s="307"/>
      <c r="FD53" s="307"/>
      <c r="FE53" s="307"/>
      <c r="FF53" s="307"/>
      <c r="FG53" s="307"/>
      <c r="FH53" s="307"/>
      <c r="FI53" s="307"/>
      <c r="FJ53" s="307"/>
      <c r="FK53" s="307"/>
      <c r="FL53" s="307"/>
      <c r="FM53" s="307"/>
      <c r="FN53" s="307"/>
      <c r="FO53" s="307"/>
      <c r="FP53" s="307"/>
      <c r="FQ53" s="307"/>
      <c r="FR53" s="307"/>
      <c r="FS53" s="307"/>
      <c r="FT53" s="307"/>
      <c r="FU53" s="307"/>
      <c r="FV53" s="307"/>
      <c r="FW53" s="307"/>
      <c r="FX53" s="307"/>
      <c r="FY53" s="307"/>
      <c r="FZ53" s="307"/>
      <c r="GA53" s="307"/>
      <c r="GB53" s="307"/>
      <c r="GC53" s="307"/>
      <c r="GD53" s="307"/>
      <c r="GE53" s="307"/>
      <c r="GF53" s="307"/>
      <c r="GG53" s="307"/>
      <c r="GH53" s="307"/>
      <c r="GI53" s="307"/>
      <c r="GJ53" s="307"/>
      <c r="GK53" s="307"/>
      <c r="GL53" s="307"/>
      <c r="GM53" s="307"/>
      <c r="GN53" s="307"/>
      <c r="GO53" s="307"/>
      <c r="GP53" s="307"/>
      <c r="GQ53" s="307"/>
      <c r="GR53" s="307"/>
      <c r="GS53" s="307"/>
      <c r="GT53" s="307"/>
      <c r="GU53" s="307"/>
      <c r="GV53" s="307"/>
      <c r="GW53" s="307"/>
      <c r="GX53" s="307"/>
      <c r="GY53" s="307"/>
      <c r="GZ53" s="307"/>
      <c r="HA53" s="307"/>
      <c r="HB53" s="307"/>
      <c r="HC53" s="307"/>
      <c r="HD53" s="307"/>
      <c r="HE53" s="307"/>
      <c r="HF53" s="307"/>
      <c r="HG53" s="307"/>
      <c r="HH53" s="307"/>
      <c r="HI53" s="307"/>
      <c r="HJ53" s="307"/>
      <c r="HK53" s="307"/>
      <c r="HL53" s="307"/>
      <c r="HM53" s="307"/>
      <c r="HN53" s="307"/>
      <c r="HO53" s="307"/>
      <c r="HP53" s="307"/>
      <c r="HQ53" s="307"/>
      <c r="HR53" s="307"/>
      <c r="HS53" s="307"/>
      <c r="HT53" s="307"/>
      <c r="HU53" s="307"/>
      <c r="HV53" s="307"/>
      <c r="HW53" s="307"/>
      <c r="HX53" s="307"/>
      <c r="HY53" s="307"/>
      <c r="HZ53" s="307"/>
      <c r="IA53" s="307"/>
      <c r="IB53" s="307"/>
      <c r="IC53" s="307"/>
      <c r="ID53" s="307"/>
      <c r="IE53" s="307"/>
      <c r="IF53" s="307"/>
      <c r="IG53" s="307"/>
      <c r="IH53" s="307"/>
      <c r="II53" s="307"/>
      <c r="IJ53" s="307"/>
      <c r="IK53" s="307"/>
      <c r="IL53" s="307"/>
      <c r="IM53" s="307"/>
      <c r="IN53" s="307"/>
      <c r="IO53" s="307"/>
      <c r="IP53" s="307"/>
      <c r="IQ53" s="307"/>
      <c r="IR53" s="307"/>
      <c r="IS53" s="307"/>
      <c r="IT53" s="307"/>
      <c r="IU53" s="307"/>
      <c r="IV53" s="307"/>
      <c r="IW53" s="307"/>
    </row>
    <row r="54" spans="1:257" s="415" customFormat="1">
      <c r="A54" s="421" t="s">
        <v>1236</v>
      </c>
      <c r="B54" s="188">
        <v>45393</v>
      </c>
      <c r="C54" s="78" t="s">
        <v>945</v>
      </c>
      <c r="D54" s="381">
        <v>45393</v>
      </c>
      <c r="E54" s="381">
        <v>45394</v>
      </c>
      <c r="F54" s="377" t="s">
        <v>1300</v>
      </c>
      <c r="G54" s="378">
        <v>1</v>
      </c>
      <c r="H54" s="190">
        <v>280</v>
      </c>
      <c r="I54" s="191">
        <v>280000</v>
      </c>
      <c r="J54" s="101"/>
      <c r="K54" s="192"/>
      <c r="L54" s="192"/>
      <c r="M54" s="192"/>
      <c r="N54" s="198">
        <f>I54</f>
        <v>280000</v>
      </c>
      <c r="O54" s="192"/>
      <c r="P54" s="461"/>
      <c r="Q54" s="307"/>
      <c r="R54" s="307"/>
      <c r="S54" s="307"/>
      <c r="T54" s="307"/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  <c r="BI54" s="307"/>
      <c r="BJ54" s="307"/>
      <c r="BK54" s="307"/>
      <c r="BL54" s="307"/>
      <c r="BM54" s="307"/>
      <c r="BN54" s="307"/>
      <c r="BO54" s="307"/>
      <c r="BP54" s="307"/>
      <c r="BQ54" s="307"/>
      <c r="BR54" s="307"/>
      <c r="BS54" s="307"/>
      <c r="BT54" s="307"/>
      <c r="BU54" s="307"/>
      <c r="BV54" s="307"/>
      <c r="BW54" s="307"/>
      <c r="BX54" s="307"/>
      <c r="BY54" s="307"/>
      <c r="BZ54" s="307"/>
      <c r="CA54" s="307"/>
      <c r="CB54" s="307"/>
      <c r="CC54" s="307"/>
      <c r="CD54" s="307"/>
      <c r="CE54" s="307"/>
      <c r="CF54" s="307"/>
      <c r="CG54" s="307"/>
      <c r="CH54" s="307"/>
      <c r="CI54" s="307"/>
      <c r="CJ54" s="307"/>
      <c r="CK54" s="307"/>
      <c r="CL54" s="307"/>
      <c r="CM54" s="307"/>
      <c r="CN54" s="307"/>
      <c r="CO54" s="307"/>
      <c r="CP54" s="307"/>
      <c r="CQ54" s="307"/>
      <c r="CR54" s="307"/>
      <c r="CS54" s="307"/>
      <c r="CT54" s="307"/>
      <c r="CU54" s="307"/>
      <c r="CV54" s="307"/>
      <c r="CW54" s="307"/>
      <c r="CX54" s="307"/>
      <c r="CY54" s="307"/>
      <c r="CZ54" s="307"/>
      <c r="DA54" s="307"/>
      <c r="DB54" s="307"/>
      <c r="DC54" s="307"/>
      <c r="DD54" s="307"/>
      <c r="DE54" s="307"/>
      <c r="DF54" s="307"/>
      <c r="DG54" s="307"/>
      <c r="DH54" s="307"/>
      <c r="DI54" s="307"/>
      <c r="DJ54" s="307"/>
      <c r="DK54" s="307"/>
      <c r="DL54" s="307"/>
      <c r="DM54" s="307"/>
      <c r="DN54" s="307"/>
      <c r="DO54" s="307"/>
      <c r="DP54" s="307"/>
      <c r="DQ54" s="307"/>
      <c r="DR54" s="307"/>
      <c r="DS54" s="307"/>
      <c r="DT54" s="307"/>
      <c r="DU54" s="307"/>
      <c r="DV54" s="307"/>
      <c r="DW54" s="307"/>
      <c r="DX54" s="307"/>
      <c r="DY54" s="307"/>
      <c r="DZ54" s="307"/>
      <c r="EA54" s="307"/>
      <c r="EB54" s="307"/>
      <c r="EC54" s="307"/>
      <c r="ED54" s="307"/>
      <c r="EE54" s="307"/>
      <c r="EF54" s="307"/>
      <c r="EG54" s="307"/>
      <c r="EH54" s="307"/>
      <c r="EI54" s="307"/>
      <c r="EJ54" s="307"/>
      <c r="EK54" s="307"/>
      <c r="EL54" s="307"/>
      <c r="EM54" s="307"/>
      <c r="EN54" s="307"/>
      <c r="EO54" s="307"/>
      <c r="EP54" s="307"/>
      <c r="EQ54" s="307"/>
      <c r="ER54" s="307"/>
      <c r="ES54" s="307"/>
      <c r="ET54" s="307"/>
      <c r="EU54" s="307"/>
      <c r="EV54" s="307"/>
      <c r="EW54" s="307"/>
      <c r="EX54" s="307"/>
      <c r="EY54" s="307"/>
      <c r="EZ54" s="307"/>
      <c r="FA54" s="307"/>
      <c r="FB54" s="307"/>
      <c r="FC54" s="307"/>
      <c r="FD54" s="307"/>
      <c r="FE54" s="307"/>
      <c r="FF54" s="307"/>
      <c r="FG54" s="307"/>
      <c r="FH54" s="307"/>
      <c r="FI54" s="307"/>
      <c r="FJ54" s="307"/>
      <c r="FK54" s="307"/>
      <c r="FL54" s="307"/>
      <c r="FM54" s="307"/>
      <c r="FN54" s="307"/>
      <c r="FO54" s="307"/>
      <c r="FP54" s="307"/>
      <c r="FQ54" s="307"/>
      <c r="FR54" s="307"/>
      <c r="FS54" s="307"/>
      <c r="FT54" s="307"/>
      <c r="FU54" s="307"/>
      <c r="FV54" s="307"/>
      <c r="FW54" s="307"/>
      <c r="FX54" s="307"/>
      <c r="FY54" s="307"/>
      <c r="FZ54" s="307"/>
      <c r="GA54" s="307"/>
      <c r="GB54" s="307"/>
      <c r="GC54" s="307"/>
      <c r="GD54" s="307"/>
      <c r="GE54" s="307"/>
      <c r="GF54" s="307"/>
      <c r="GG54" s="307"/>
      <c r="GH54" s="307"/>
      <c r="GI54" s="307"/>
      <c r="GJ54" s="307"/>
      <c r="GK54" s="307"/>
      <c r="GL54" s="307"/>
      <c r="GM54" s="307"/>
      <c r="GN54" s="307"/>
      <c r="GO54" s="307"/>
      <c r="GP54" s="307"/>
      <c r="GQ54" s="307"/>
      <c r="GR54" s="307"/>
      <c r="GS54" s="307"/>
      <c r="GT54" s="307"/>
      <c r="GU54" s="307"/>
      <c r="GV54" s="307"/>
      <c r="GW54" s="307"/>
      <c r="GX54" s="307"/>
      <c r="GY54" s="307"/>
      <c r="GZ54" s="307"/>
      <c r="HA54" s="307"/>
      <c r="HB54" s="307"/>
      <c r="HC54" s="307"/>
      <c r="HD54" s="307"/>
      <c r="HE54" s="307"/>
      <c r="HF54" s="307"/>
      <c r="HG54" s="307"/>
      <c r="HH54" s="307"/>
      <c r="HI54" s="307"/>
      <c r="HJ54" s="307"/>
      <c r="HK54" s="307"/>
      <c r="HL54" s="307"/>
      <c r="HM54" s="307"/>
      <c r="HN54" s="307"/>
      <c r="HO54" s="307"/>
      <c r="HP54" s="307"/>
      <c r="HQ54" s="307"/>
      <c r="HR54" s="307"/>
      <c r="HS54" s="307"/>
      <c r="HT54" s="307"/>
      <c r="HU54" s="307"/>
      <c r="HV54" s="307"/>
      <c r="HW54" s="307"/>
      <c r="HX54" s="307"/>
      <c r="HY54" s="307"/>
      <c r="HZ54" s="307"/>
      <c r="IA54" s="307"/>
      <c r="IB54" s="307"/>
      <c r="IC54" s="307"/>
      <c r="ID54" s="307"/>
      <c r="IE54" s="307"/>
      <c r="IF54" s="307"/>
      <c r="IG54" s="307"/>
      <c r="IH54" s="307"/>
      <c r="II54" s="307"/>
      <c r="IJ54" s="307"/>
      <c r="IK54" s="307"/>
      <c r="IL54" s="307"/>
      <c r="IM54" s="307"/>
      <c r="IN54" s="307"/>
      <c r="IO54" s="307"/>
      <c r="IP54" s="307"/>
      <c r="IQ54" s="307"/>
      <c r="IR54" s="307"/>
      <c r="IS54" s="307"/>
      <c r="IT54" s="307"/>
      <c r="IU54" s="307"/>
      <c r="IV54" s="307"/>
      <c r="IW54" s="307"/>
    </row>
    <row r="55" spans="1:257" s="415" customFormat="1">
      <c r="A55" s="421" t="s">
        <v>1237</v>
      </c>
      <c r="B55" s="188">
        <v>45393</v>
      </c>
      <c r="C55" s="78" t="s">
        <v>946</v>
      </c>
      <c r="D55" s="381">
        <v>45393</v>
      </c>
      <c r="E55" s="381">
        <v>45394</v>
      </c>
      <c r="F55" s="377" t="s">
        <v>1299</v>
      </c>
      <c r="G55" s="378">
        <v>2</v>
      </c>
      <c r="H55" s="190">
        <v>680</v>
      </c>
      <c r="I55" s="191">
        <v>680000</v>
      </c>
      <c r="J55" s="101">
        <f>380000</f>
        <v>380000</v>
      </c>
      <c r="K55" s="192"/>
      <c r="L55" s="192"/>
      <c r="M55" s="192">
        <v>300000</v>
      </c>
      <c r="N55" s="192"/>
      <c r="O55" s="192"/>
      <c r="P55" s="463" t="s">
        <v>705</v>
      </c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  <c r="BI55" s="307"/>
      <c r="BJ55" s="307"/>
      <c r="BK55" s="307"/>
      <c r="BL55" s="307"/>
      <c r="BM55" s="307"/>
      <c r="BN55" s="307"/>
      <c r="BO55" s="307"/>
      <c r="BP55" s="307"/>
      <c r="BQ55" s="307"/>
      <c r="BR55" s="307"/>
      <c r="BS55" s="307"/>
      <c r="BT55" s="307"/>
      <c r="BU55" s="307"/>
      <c r="BV55" s="307"/>
      <c r="BW55" s="307"/>
      <c r="BX55" s="307"/>
      <c r="BY55" s="307"/>
      <c r="BZ55" s="307"/>
      <c r="CA55" s="307"/>
      <c r="CB55" s="307"/>
      <c r="CC55" s="307"/>
      <c r="CD55" s="307"/>
      <c r="CE55" s="307"/>
      <c r="CF55" s="307"/>
      <c r="CG55" s="307"/>
      <c r="CH55" s="307"/>
      <c r="CI55" s="307"/>
      <c r="CJ55" s="307"/>
      <c r="CK55" s="307"/>
      <c r="CL55" s="307"/>
      <c r="CM55" s="307"/>
      <c r="CN55" s="307"/>
      <c r="CO55" s="307"/>
      <c r="CP55" s="307"/>
      <c r="CQ55" s="307"/>
      <c r="CR55" s="307"/>
      <c r="CS55" s="307"/>
      <c r="CT55" s="307"/>
      <c r="CU55" s="307"/>
      <c r="CV55" s="307"/>
      <c r="CW55" s="307"/>
      <c r="CX55" s="307"/>
      <c r="CY55" s="307"/>
      <c r="CZ55" s="307"/>
      <c r="DA55" s="307"/>
      <c r="DB55" s="307"/>
      <c r="DC55" s="307"/>
      <c r="DD55" s="307"/>
      <c r="DE55" s="307"/>
      <c r="DF55" s="307"/>
      <c r="DG55" s="307"/>
      <c r="DH55" s="307"/>
      <c r="DI55" s="307"/>
      <c r="DJ55" s="307"/>
      <c r="DK55" s="307"/>
      <c r="DL55" s="307"/>
      <c r="DM55" s="307"/>
      <c r="DN55" s="307"/>
      <c r="DO55" s="307"/>
      <c r="DP55" s="307"/>
      <c r="DQ55" s="307"/>
      <c r="DR55" s="307"/>
      <c r="DS55" s="307"/>
      <c r="DT55" s="307"/>
      <c r="DU55" s="307"/>
      <c r="DV55" s="307"/>
      <c r="DW55" s="307"/>
      <c r="DX55" s="307"/>
      <c r="DY55" s="307"/>
      <c r="DZ55" s="307"/>
      <c r="EA55" s="307"/>
      <c r="EB55" s="307"/>
      <c r="EC55" s="307"/>
      <c r="ED55" s="307"/>
      <c r="EE55" s="307"/>
      <c r="EF55" s="307"/>
      <c r="EG55" s="307"/>
      <c r="EH55" s="307"/>
      <c r="EI55" s="307"/>
      <c r="EJ55" s="307"/>
      <c r="EK55" s="307"/>
      <c r="EL55" s="307"/>
      <c r="EM55" s="307"/>
      <c r="EN55" s="307"/>
      <c r="EO55" s="307"/>
      <c r="EP55" s="307"/>
      <c r="EQ55" s="307"/>
      <c r="ER55" s="307"/>
      <c r="ES55" s="307"/>
      <c r="ET55" s="307"/>
      <c r="EU55" s="307"/>
      <c r="EV55" s="307"/>
      <c r="EW55" s="307"/>
      <c r="EX55" s="307"/>
      <c r="EY55" s="307"/>
      <c r="EZ55" s="307"/>
      <c r="FA55" s="307"/>
      <c r="FB55" s="307"/>
      <c r="FC55" s="307"/>
      <c r="FD55" s="307"/>
      <c r="FE55" s="307"/>
      <c r="FF55" s="307"/>
      <c r="FG55" s="307"/>
      <c r="FH55" s="307"/>
      <c r="FI55" s="307"/>
      <c r="FJ55" s="307"/>
      <c r="FK55" s="307"/>
      <c r="FL55" s="307"/>
      <c r="FM55" s="307"/>
      <c r="FN55" s="307"/>
      <c r="FO55" s="307"/>
      <c r="FP55" s="307"/>
      <c r="FQ55" s="307"/>
      <c r="FR55" s="307"/>
      <c r="FS55" s="307"/>
      <c r="FT55" s="307"/>
      <c r="FU55" s="307"/>
      <c r="FV55" s="307"/>
      <c r="FW55" s="307"/>
      <c r="FX55" s="307"/>
      <c r="FY55" s="307"/>
      <c r="FZ55" s="307"/>
      <c r="GA55" s="307"/>
      <c r="GB55" s="307"/>
      <c r="GC55" s="307"/>
      <c r="GD55" s="307"/>
      <c r="GE55" s="307"/>
      <c r="GF55" s="307"/>
      <c r="GG55" s="307"/>
      <c r="GH55" s="307"/>
      <c r="GI55" s="307"/>
      <c r="GJ55" s="307"/>
      <c r="GK55" s="307"/>
      <c r="GL55" s="307"/>
      <c r="GM55" s="307"/>
      <c r="GN55" s="307"/>
      <c r="GO55" s="307"/>
      <c r="GP55" s="307"/>
      <c r="GQ55" s="307"/>
      <c r="GR55" s="307"/>
      <c r="GS55" s="307"/>
      <c r="GT55" s="307"/>
      <c r="GU55" s="307"/>
      <c r="GV55" s="307"/>
      <c r="GW55" s="307"/>
      <c r="GX55" s="307"/>
      <c r="GY55" s="307"/>
      <c r="GZ55" s="307"/>
      <c r="HA55" s="307"/>
      <c r="HB55" s="307"/>
      <c r="HC55" s="307"/>
      <c r="HD55" s="307"/>
      <c r="HE55" s="307"/>
      <c r="HF55" s="307"/>
      <c r="HG55" s="307"/>
      <c r="HH55" s="307"/>
      <c r="HI55" s="307"/>
      <c r="HJ55" s="307"/>
      <c r="HK55" s="307"/>
      <c r="HL55" s="307"/>
      <c r="HM55" s="307"/>
      <c r="HN55" s="307"/>
      <c r="HO55" s="307"/>
      <c r="HP55" s="307"/>
      <c r="HQ55" s="307"/>
      <c r="HR55" s="307"/>
      <c r="HS55" s="307"/>
      <c r="HT55" s="307"/>
      <c r="HU55" s="307"/>
      <c r="HV55" s="307"/>
      <c r="HW55" s="307"/>
      <c r="HX55" s="307"/>
      <c r="HY55" s="307"/>
      <c r="HZ55" s="307"/>
      <c r="IA55" s="307"/>
      <c r="IB55" s="307"/>
      <c r="IC55" s="307"/>
      <c r="ID55" s="307"/>
      <c r="IE55" s="307"/>
      <c r="IF55" s="307"/>
      <c r="IG55" s="307"/>
      <c r="IH55" s="307"/>
      <c r="II55" s="307"/>
      <c r="IJ55" s="307"/>
      <c r="IK55" s="307"/>
      <c r="IL55" s="307"/>
      <c r="IM55" s="307"/>
      <c r="IN55" s="307"/>
      <c r="IO55" s="307"/>
      <c r="IP55" s="307"/>
      <c r="IQ55" s="307"/>
      <c r="IR55" s="307"/>
      <c r="IS55" s="307"/>
      <c r="IT55" s="307"/>
      <c r="IU55" s="307"/>
      <c r="IV55" s="307"/>
      <c r="IW55" s="307"/>
    </row>
    <row r="56" spans="1:257" s="415" customFormat="1">
      <c r="A56" s="421" t="s">
        <v>1238</v>
      </c>
      <c r="B56" s="188">
        <v>45393</v>
      </c>
      <c r="C56" s="78" t="s">
        <v>948</v>
      </c>
      <c r="D56" s="381">
        <v>45393</v>
      </c>
      <c r="E56" s="381">
        <v>45394</v>
      </c>
      <c r="F56" s="377" t="s">
        <v>1301</v>
      </c>
      <c r="G56" s="378">
        <v>1</v>
      </c>
      <c r="H56" s="190">
        <v>333.53500000000003</v>
      </c>
      <c r="I56" s="191">
        <v>333535</v>
      </c>
      <c r="J56" s="101"/>
      <c r="K56" s="192"/>
      <c r="L56" s="192">
        <f>I56</f>
        <v>333535</v>
      </c>
      <c r="M56" s="192"/>
      <c r="N56" s="192"/>
      <c r="O56" s="192"/>
      <c r="P56" s="461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307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  <c r="BI56" s="307"/>
      <c r="BJ56" s="307"/>
      <c r="BK56" s="307"/>
      <c r="BL56" s="307"/>
      <c r="BM56" s="307"/>
      <c r="BN56" s="307"/>
      <c r="BO56" s="307"/>
      <c r="BP56" s="307"/>
      <c r="BQ56" s="307"/>
      <c r="BR56" s="307"/>
      <c r="BS56" s="307"/>
      <c r="BT56" s="307"/>
      <c r="BU56" s="307"/>
      <c r="BV56" s="307"/>
      <c r="BW56" s="307"/>
      <c r="BX56" s="307"/>
      <c r="BY56" s="307"/>
      <c r="BZ56" s="307"/>
      <c r="CA56" s="307"/>
      <c r="CB56" s="307"/>
      <c r="CC56" s="307"/>
      <c r="CD56" s="307"/>
      <c r="CE56" s="307"/>
      <c r="CF56" s="307"/>
      <c r="CG56" s="307"/>
      <c r="CH56" s="307"/>
      <c r="CI56" s="307"/>
      <c r="CJ56" s="307"/>
      <c r="CK56" s="307"/>
      <c r="CL56" s="307"/>
      <c r="CM56" s="307"/>
      <c r="CN56" s="307"/>
      <c r="CO56" s="307"/>
      <c r="CP56" s="307"/>
      <c r="CQ56" s="307"/>
      <c r="CR56" s="307"/>
      <c r="CS56" s="307"/>
      <c r="CT56" s="307"/>
      <c r="CU56" s="307"/>
      <c r="CV56" s="307"/>
      <c r="CW56" s="307"/>
      <c r="CX56" s="307"/>
      <c r="CY56" s="307"/>
      <c r="CZ56" s="307"/>
      <c r="DA56" s="307"/>
      <c r="DB56" s="307"/>
      <c r="DC56" s="307"/>
      <c r="DD56" s="307"/>
      <c r="DE56" s="307"/>
      <c r="DF56" s="307"/>
      <c r="DG56" s="307"/>
      <c r="DH56" s="307"/>
      <c r="DI56" s="307"/>
      <c r="DJ56" s="307"/>
      <c r="DK56" s="307"/>
      <c r="DL56" s="307"/>
      <c r="DM56" s="307"/>
      <c r="DN56" s="307"/>
      <c r="DO56" s="307"/>
      <c r="DP56" s="307"/>
      <c r="DQ56" s="307"/>
      <c r="DR56" s="307"/>
      <c r="DS56" s="307"/>
      <c r="DT56" s="307"/>
      <c r="DU56" s="307"/>
      <c r="DV56" s="307"/>
      <c r="DW56" s="307"/>
      <c r="DX56" s="307"/>
      <c r="DY56" s="307"/>
      <c r="DZ56" s="307"/>
      <c r="EA56" s="307"/>
      <c r="EB56" s="307"/>
      <c r="EC56" s="307"/>
      <c r="ED56" s="307"/>
      <c r="EE56" s="307"/>
      <c r="EF56" s="307"/>
      <c r="EG56" s="307"/>
      <c r="EH56" s="307"/>
      <c r="EI56" s="307"/>
      <c r="EJ56" s="307"/>
      <c r="EK56" s="307"/>
      <c r="EL56" s="307"/>
      <c r="EM56" s="307"/>
      <c r="EN56" s="307"/>
      <c r="EO56" s="307"/>
      <c r="EP56" s="307"/>
      <c r="EQ56" s="307"/>
      <c r="ER56" s="307"/>
      <c r="ES56" s="307"/>
      <c r="ET56" s="307"/>
      <c r="EU56" s="307"/>
      <c r="EV56" s="307"/>
      <c r="EW56" s="307"/>
      <c r="EX56" s="307"/>
      <c r="EY56" s="307"/>
      <c r="EZ56" s="307"/>
      <c r="FA56" s="307"/>
      <c r="FB56" s="307"/>
      <c r="FC56" s="307"/>
      <c r="FD56" s="307"/>
      <c r="FE56" s="307"/>
      <c r="FF56" s="307"/>
      <c r="FG56" s="307"/>
      <c r="FH56" s="307"/>
      <c r="FI56" s="307"/>
      <c r="FJ56" s="307"/>
      <c r="FK56" s="307"/>
      <c r="FL56" s="307"/>
      <c r="FM56" s="307"/>
      <c r="FN56" s="307"/>
      <c r="FO56" s="307"/>
      <c r="FP56" s="307"/>
      <c r="FQ56" s="307"/>
      <c r="FR56" s="307"/>
      <c r="FS56" s="307"/>
      <c r="FT56" s="307"/>
      <c r="FU56" s="307"/>
      <c r="FV56" s="307"/>
      <c r="FW56" s="307"/>
      <c r="FX56" s="307"/>
      <c r="FY56" s="307"/>
      <c r="FZ56" s="307"/>
      <c r="GA56" s="307"/>
      <c r="GB56" s="307"/>
      <c r="GC56" s="307"/>
      <c r="GD56" s="307"/>
      <c r="GE56" s="307"/>
      <c r="GF56" s="307"/>
      <c r="GG56" s="307"/>
      <c r="GH56" s="307"/>
      <c r="GI56" s="307"/>
      <c r="GJ56" s="307"/>
      <c r="GK56" s="307"/>
      <c r="GL56" s="307"/>
      <c r="GM56" s="307"/>
      <c r="GN56" s="307"/>
      <c r="GO56" s="307"/>
      <c r="GP56" s="307"/>
      <c r="GQ56" s="307"/>
      <c r="GR56" s="307"/>
      <c r="GS56" s="307"/>
      <c r="GT56" s="307"/>
      <c r="GU56" s="307"/>
      <c r="GV56" s="307"/>
      <c r="GW56" s="307"/>
      <c r="GX56" s="307"/>
      <c r="GY56" s="307"/>
      <c r="GZ56" s="307"/>
      <c r="HA56" s="307"/>
      <c r="HB56" s="307"/>
      <c r="HC56" s="307"/>
      <c r="HD56" s="307"/>
      <c r="HE56" s="307"/>
      <c r="HF56" s="307"/>
      <c r="HG56" s="307"/>
      <c r="HH56" s="307"/>
      <c r="HI56" s="307"/>
      <c r="HJ56" s="307"/>
      <c r="HK56" s="307"/>
      <c r="HL56" s="307"/>
      <c r="HM56" s="307"/>
      <c r="HN56" s="307"/>
      <c r="HO56" s="307"/>
      <c r="HP56" s="307"/>
      <c r="HQ56" s="307"/>
      <c r="HR56" s="307"/>
      <c r="HS56" s="307"/>
      <c r="HT56" s="307"/>
      <c r="HU56" s="307"/>
      <c r="HV56" s="307"/>
      <c r="HW56" s="307"/>
      <c r="HX56" s="307"/>
      <c r="HY56" s="307"/>
      <c r="HZ56" s="307"/>
      <c r="IA56" s="307"/>
      <c r="IB56" s="307"/>
      <c r="IC56" s="307"/>
      <c r="ID56" s="307"/>
      <c r="IE56" s="307"/>
      <c r="IF56" s="307"/>
      <c r="IG56" s="307"/>
      <c r="IH56" s="307"/>
      <c r="II56" s="307"/>
      <c r="IJ56" s="307"/>
      <c r="IK56" s="307"/>
      <c r="IL56" s="307"/>
      <c r="IM56" s="307"/>
      <c r="IN56" s="307"/>
      <c r="IO56" s="307"/>
      <c r="IP56" s="307"/>
      <c r="IQ56" s="307"/>
      <c r="IR56" s="307"/>
      <c r="IS56" s="307"/>
      <c r="IT56" s="307"/>
      <c r="IU56" s="307"/>
      <c r="IV56" s="307"/>
      <c r="IW56" s="307"/>
    </row>
    <row r="57" spans="1:257" s="415" customFormat="1">
      <c r="A57" s="421" t="s">
        <v>1239</v>
      </c>
      <c r="B57" s="188">
        <v>45393</v>
      </c>
      <c r="C57" s="78" t="s">
        <v>949</v>
      </c>
      <c r="D57" s="381">
        <v>45393</v>
      </c>
      <c r="E57" s="381">
        <v>45394</v>
      </c>
      <c r="F57" s="377" t="s">
        <v>1304</v>
      </c>
      <c r="G57" s="378">
        <v>3</v>
      </c>
      <c r="H57" s="190">
        <v>650</v>
      </c>
      <c r="I57" s="191">
        <v>1950000</v>
      </c>
      <c r="J57" s="101"/>
      <c r="K57" s="192"/>
      <c r="L57" s="192"/>
      <c r="M57" s="192">
        <v>300000</v>
      </c>
      <c r="N57" s="198">
        <v>1650000</v>
      </c>
      <c r="O57" s="192"/>
      <c r="P57" s="461" t="s">
        <v>1307</v>
      </c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  <c r="BI57" s="307"/>
      <c r="BJ57" s="307"/>
      <c r="BK57" s="307"/>
      <c r="BL57" s="307"/>
      <c r="BM57" s="307"/>
      <c r="BN57" s="307"/>
      <c r="BO57" s="307"/>
      <c r="BP57" s="307"/>
      <c r="BQ57" s="307"/>
      <c r="BR57" s="307"/>
      <c r="BS57" s="307"/>
      <c r="BT57" s="307"/>
      <c r="BU57" s="307"/>
      <c r="BV57" s="307"/>
      <c r="BW57" s="307"/>
      <c r="BX57" s="307"/>
      <c r="BY57" s="307"/>
      <c r="BZ57" s="307"/>
      <c r="CA57" s="307"/>
      <c r="CB57" s="307"/>
      <c r="CC57" s="307"/>
      <c r="CD57" s="307"/>
      <c r="CE57" s="307"/>
      <c r="CF57" s="307"/>
      <c r="CG57" s="307"/>
      <c r="CH57" s="307"/>
      <c r="CI57" s="307"/>
      <c r="CJ57" s="307"/>
      <c r="CK57" s="307"/>
      <c r="CL57" s="307"/>
      <c r="CM57" s="307"/>
      <c r="CN57" s="307"/>
      <c r="CO57" s="307"/>
      <c r="CP57" s="307"/>
      <c r="CQ57" s="307"/>
      <c r="CR57" s="307"/>
      <c r="CS57" s="307"/>
      <c r="CT57" s="307"/>
      <c r="CU57" s="307"/>
      <c r="CV57" s="307"/>
      <c r="CW57" s="307"/>
      <c r="CX57" s="307"/>
      <c r="CY57" s="307"/>
      <c r="CZ57" s="307"/>
      <c r="DA57" s="307"/>
      <c r="DB57" s="307"/>
      <c r="DC57" s="307"/>
      <c r="DD57" s="307"/>
      <c r="DE57" s="307"/>
      <c r="DF57" s="307"/>
      <c r="DG57" s="307"/>
      <c r="DH57" s="307"/>
      <c r="DI57" s="307"/>
      <c r="DJ57" s="307"/>
      <c r="DK57" s="307"/>
      <c r="DL57" s="307"/>
      <c r="DM57" s="307"/>
      <c r="DN57" s="307"/>
      <c r="DO57" s="307"/>
      <c r="DP57" s="307"/>
      <c r="DQ57" s="307"/>
      <c r="DR57" s="307"/>
      <c r="DS57" s="307"/>
      <c r="DT57" s="307"/>
      <c r="DU57" s="307"/>
      <c r="DV57" s="307"/>
      <c r="DW57" s="307"/>
      <c r="DX57" s="307"/>
      <c r="DY57" s="307"/>
      <c r="DZ57" s="307"/>
      <c r="EA57" s="307"/>
      <c r="EB57" s="307"/>
      <c r="EC57" s="307"/>
      <c r="ED57" s="307"/>
      <c r="EE57" s="307"/>
      <c r="EF57" s="307"/>
      <c r="EG57" s="307"/>
      <c r="EH57" s="307"/>
      <c r="EI57" s="307"/>
      <c r="EJ57" s="307"/>
      <c r="EK57" s="307"/>
      <c r="EL57" s="307"/>
      <c r="EM57" s="307"/>
      <c r="EN57" s="307"/>
      <c r="EO57" s="307"/>
      <c r="EP57" s="307"/>
      <c r="EQ57" s="307"/>
      <c r="ER57" s="307"/>
      <c r="ES57" s="307"/>
      <c r="ET57" s="307"/>
      <c r="EU57" s="307"/>
      <c r="EV57" s="307"/>
      <c r="EW57" s="307"/>
      <c r="EX57" s="307"/>
      <c r="EY57" s="307"/>
      <c r="EZ57" s="307"/>
      <c r="FA57" s="307"/>
      <c r="FB57" s="307"/>
      <c r="FC57" s="307"/>
      <c r="FD57" s="307"/>
      <c r="FE57" s="307"/>
      <c r="FF57" s="307"/>
      <c r="FG57" s="307"/>
      <c r="FH57" s="307"/>
      <c r="FI57" s="307"/>
      <c r="FJ57" s="307"/>
      <c r="FK57" s="307"/>
      <c r="FL57" s="307"/>
      <c r="FM57" s="307"/>
      <c r="FN57" s="307"/>
      <c r="FO57" s="307"/>
      <c r="FP57" s="307"/>
      <c r="FQ57" s="307"/>
      <c r="FR57" s="307"/>
      <c r="FS57" s="307"/>
      <c r="FT57" s="307"/>
      <c r="FU57" s="307"/>
      <c r="FV57" s="307"/>
      <c r="FW57" s="307"/>
      <c r="FX57" s="307"/>
      <c r="FY57" s="307"/>
      <c r="FZ57" s="307"/>
      <c r="GA57" s="307"/>
      <c r="GB57" s="307"/>
      <c r="GC57" s="307"/>
      <c r="GD57" s="307"/>
      <c r="GE57" s="307"/>
      <c r="GF57" s="307"/>
      <c r="GG57" s="307"/>
      <c r="GH57" s="307"/>
      <c r="GI57" s="307"/>
      <c r="GJ57" s="307"/>
      <c r="GK57" s="307"/>
      <c r="GL57" s="307"/>
      <c r="GM57" s="307"/>
      <c r="GN57" s="307"/>
      <c r="GO57" s="307"/>
      <c r="GP57" s="307"/>
      <c r="GQ57" s="307"/>
      <c r="GR57" s="307"/>
      <c r="GS57" s="307"/>
      <c r="GT57" s="307"/>
      <c r="GU57" s="307"/>
      <c r="GV57" s="307"/>
      <c r="GW57" s="307"/>
      <c r="GX57" s="307"/>
      <c r="GY57" s="307"/>
      <c r="GZ57" s="307"/>
      <c r="HA57" s="307"/>
      <c r="HB57" s="307"/>
      <c r="HC57" s="307"/>
      <c r="HD57" s="307"/>
      <c r="HE57" s="307"/>
      <c r="HF57" s="307"/>
      <c r="HG57" s="307"/>
      <c r="HH57" s="307"/>
      <c r="HI57" s="307"/>
      <c r="HJ57" s="307"/>
      <c r="HK57" s="307"/>
      <c r="HL57" s="307"/>
      <c r="HM57" s="307"/>
      <c r="HN57" s="307"/>
      <c r="HO57" s="307"/>
      <c r="HP57" s="307"/>
      <c r="HQ57" s="307"/>
      <c r="HR57" s="307"/>
      <c r="HS57" s="307"/>
      <c r="HT57" s="307"/>
      <c r="HU57" s="307"/>
      <c r="HV57" s="307"/>
      <c r="HW57" s="307"/>
      <c r="HX57" s="307"/>
      <c r="HY57" s="307"/>
      <c r="HZ57" s="307"/>
      <c r="IA57" s="307"/>
      <c r="IB57" s="307"/>
      <c r="IC57" s="307"/>
      <c r="ID57" s="307"/>
      <c r="IE57" s="307"/>
      <c r="IF57" s="307"/>
      <c r="IG57" s="307"/>
      <c r="IH57" s="307"/>
      <c r="II57" s="307"/>
      <c r="IJ57" s="307"/>
      <c r="IK57" s="307"/>
      <c r="IL57" s="307"/>
      <c r="IM57" s="307"/>
      <c r="IN57" s="307"/>
      <c r="IO57" s="307"/>
      <c r="IP57" s="307"/>
      <c r="IQ57" s="307"/>
      <c r="IR57" s="307"/>
      <c r="IS57" s="307"/>
      <c r="IT57" s="307"/>
      <c r="IU57" s="307"/>
      <c r="IV57" s="307"/>
      <c r="IW57" s="307"/>
    </row>
    <row r="58" spans="1:257" s="415" customFormat="1">
      <c r="A58" s="421" t="s">
        <v>1240</v>
      </c>
      <c r="B58" s="188">
        <v>45393</v>
      </c>
      <c r="C58" s="306" t="s">
        <v>1305</v>
      </c>
      <c r="D58" s="101"/>
      <c r="E58" s="220"/>
      <c r="F58" s="377"/>
      <c r="G58" s="378"/>
      <c r="H58" s="190"/>
      <c r="I58" s="191"/>
      <c r="J58" s="101"/>
      <c r="K58" s="192"/>
      <c r="L58" s="192"/>
      <c r="M58" s="192"/>
      <c r="N58" s="192"/>
      <c r="O58" s="192"/>
      <c r="P58" s="461"/>
      <c r="Q58" s="307"/>
      <c r="R58" s="307"/>
      <c r="S58" s="307"/>
      <c r="T58" s="307"/>
      <c r="U58" s="307"/>
      <c r="V58" s="307"/>
      <c r="W58" s="307"/>
      <c r="X58" s="307"/>
      <c r="Y58" s="307"/>
      <c r="Z58" s="307"/>
      <c r="AA58" s="307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  <c r="BI58" s="307"/>
      <c r="BJ58" s="307"/>
      <c r="BK58" s="307"/>
      <c r="BL58" s="307"/>
      <c r="BM58" s="307"/>
      <c r="BN58" s="307"/>
      <c r="BO58" s="307"/>
      <c r="BP58" s="307"/>
      <c r="BQ58" s="307"/>
      <c r="BR58" s="307"/>
      <c r="BS58" s="307"/>
      <c r="BT58" s="307"/>
      <c r="BU58" s="307"/>
      <c r="BV58" s="307"/>
      <c r="BW58" s="307"/>
      <c r="BX58" s="307"/>
      <c r="BY58" s="307"/>
      <c r="BZ58" s="307"/>
      <c r="CA58" s="307"/>
      <c r="CB58" s="307"/>
      <c r="CC58" s="307"/>
      <c r="CD58" s="307"/>
      <c r="CE58" s="307"/>
      <c r="CF58" s="307"/>
      <c r="CG58" s="307"/>
      <c r="CH58" s="307"/>
      <c r="CI58" s="307"/>
      <c r="CJ58" s="307"/>
      <c r="CK58" s="307"/>
      <c r="CL58" s="307"/>
      <c r="CM58" s="307"/>
      <c r="CN58" s="307"/>
      <c r="CO58" s="307"/>
      <c r="CP58" s="307"/>
      <c r="CQ58" s="307"/>
      <c r="CR58" s="307"/>
      <c r="CS58" s="307"/>
      <c r="CT58" s="307"/>
      <c r="CU58" s="307"/>
      <c r="CV58" s="307"/>
      <c r="CW58" s="307"/>
      <c r="CX58" s="307"/>
      <c r="CY58" s="307"/>
      <c r="CZ58" s="307"/>
      <c r="DA58" s="307"/>
      <c r="DB58" s="307"/>
      <c r="DC58" s="307"/>
      <c r="DD58" s="307"/>
      <c r="DE58" s="307"/>
      <c r="DF58" s="307"/>
      <c r="DG58" s="307"/>
      <c r="DH58" s="307"/>
      <c r="DI58" s="307"/>
      <c r="DJ58" s="307"/>
      <c r="DK58" s="307"/>
      <c r="DL58" s="307"/>
      <c r="DM58" s="307"/>
      <c r="DN58" s="307"/>
      <c r="DO58" s="307"/>
      <c r="DP58" s="307"/>
      <c r="DQ58" s="307"/>
      <c r="DR58" s="307"/>
      <c r="DS58" s="307"/>
      <c r="DT58" s="307"/>
      <c r="DU58" s="307"/>
      <c r="DV58" s="307"/>
      <c r="DW58" s="307"/>
      <c r="DX58" s="307"/>
      <c r="DY58" s="307"/>
      <c r="DZ58" s="307"/>
      <c r="EA58" s="307"/>
      <c r="EB58" s="307"/>
      <c r="EC58" s="307"/>
      <c r="ED58" s="307"/>
      <c r="EE58" s="307"/>
      <c r="EF58" s="307"/>
      <c r="EG58" s="307"/>
      <c r="EH58" s="307"/>
      <c r="EI58" s="307"/>
      <c r="EJ58" s="307"/>
      <c r="EK58" s="307"/>
      <c r="EL58" s="307"/>
      <c r="EM58" s="307"/>
      <c r="EN58" s="307"/>
      <c r="EO58" s="307"/>
      <c r="EP58" s="307"/>
      <c r="EQ58" s="307"/>
      <c r="ER58" s="307"/>
      <c r="ES58" s="307"/>
      <c r="ET58" s="307"/>
      <c r="EU58" s="307"/>
      <c r="EV58" s="307"/>
      <c r="EW58" s="307"/>
      <c r="EX58" s="307"/>
      <c r="EY58" s="307"/>
      <c r="EZ58" s="307"/>
      <c r="FA58" s="307"/>
      <c r="FB58" s="307"/>
      <c r="FC58" s="307"/>
      <c r="FD58" s="307"/>
      <c r="FE58" s="307"/>
      <c r="FF58" s="307"/>
      <c r="FG58" s="307"/>
      <c r="FH58" s="307"/>
      <c r="FI58" s="307"/>
      <c r="FJ58" s="307"/>
      <c r="FK58" s="307"/>
      <c r="FL58" s="307"/>
      <c r="FM58" s="307"/>
      <c r="FN58" s="307"/>
      <c r="FO58" s="307"/>
      <c r="FP58" s="307"/>
      <c r="FQ58" s="307"/>
      <c r="FR58" s="307"/>
      <c r="FS58" s="307"/>
      <c r="FT58" s="307"/>
      <c r="FU58" s="307"/>
      <c r="FV58" s="307"/>
      <c r="FW58" s="307"/>
      <c r="FX58" s="307"/>
      <c r="FY58" s="307"/>
      <c r="FZ58" s="307"/>
      <c r="GA58" s="307"/>
      <c r="GB58" s="307"/>
      <c r="GC58" s="307"/>
      <c r="GD58" s="307"/>
      <c r="GE58" s="307"/>
      <c r="GF58" s="307"/>
      <c r="GG58" s="307"/>
      <c r="GH58" s="307"/>
      <c r="GI58" s="307"/>
      <c r="GJ58" s="307"/>
      <c r="GK58" s="307"/>
      <c r="GL58" s="307"/>
      <c r="GM58" s="307"/>
      <c r="GN58" s="307"/>
      <c r="GO58" s="307"/>
      <c r="GP58" s="307"/>
      <c r="GQ58" s="307"/>
      <c r="GR58" s="307"/>
      <c r="GS58" s="307"/>
      <c r="GT58" s="307"/>
      <c r="GU58" s="307"/>
      <c r="GV58" s="307"/>
      <c r="GW58" s="307"/>
      <c r="GX58" s="307"/>
      <c r="GY58" s="307"/>
      <c r="GZ58" s="307"/>
      <c r="HA58" s="307"/>
      <c r="HB58" s="307"/>
      <c r="HC58" s="307"/>
      <c r="HD58" s="307"/>
      <c r="HE58" s="307"/>
      <c r="HF58" s="307"/>
      <c r="HG58" s="307"/>
      <c r="HH58" s="307"/>
      <c r="HI58" s="307"/>
      <c r="HJ58" s="307"/>
      <c r="HK58" s="307"/>
      <c r="HL58" s="307"/>
      <c r="HM58" s="307"/>
      <c r="HN58" s="307"/>
      <c r="HO58" s="307"/>
      <c r="HP58" s="307"/>
      <c r="HQ58" s="307"/>
      <c r="HR58" s="307"/>
      <c r="HS58" s="307"/>
      <c r="HT58" s="307"/>
      <c r="HU58" s="307"/>
      <c r="HV58" s="307"/>
      <c r="HW58" s="307"/>
      <c r="HX58" s="307"/>
      <c r="HY58" s="307"/>
      <c r="HZ58" s="307"/>
      <c r="IA58" s="307"/>
      <c r="IB58" s="307"/>
      <c r="IC58" s="307"/>
      <c r="ID58" s="307"/>
      <c r="IE58" s="307"/>
      <c r="IF58" s="307"/>
      <c r="IG58" s="307"/>
      <c r="IH58" s="307"/>
      <c r="II58" s="307"/>
      <c r="IJ58" s="307"/>
      <c r="IK58" s="307"/>
      <c r="IL58" s="307"/>
      <c r="IM58" s="307"/>
      <c r="IN58" s="307"/>
      <c r="IO58" s="307"/>
      <c r="IP58" s="307"/>
      <c r="IQ58" s="307"/>
      <c r="IR58" s="307"/>
      <c r="IS58" s="307"/>
      <c r="IT58" s="307"/>
      <c r="IU58" s="307"/>
      <c r="IV58" s="307"/>
      <c r="IW58" s="307"/>
    </row>
    <row r="59" spans="1:257" s="415" customFormat="1">
      <c r="A59" s="423" t="s">
        <v>1241</v>
      </c>
      <c r="B59" s="424">
        <v>45394</v>
      </c>
      <c r="C59" s="69" t="s">
        <v>959</v>
      </c>
      <c r="D59" s="425">
        <v>45393</v>
      </c>
      <c r="E59" s="425">
        <v>45395</v>
      </c>
      <c r="F59" s="426" t="s">
        <v>1299</v>
      </c>
      <c r="G59" s="427">
        <v>3</v>
      </c>
      <c r="H59" s="428">
        <v>405</v>
      </c>
      <c r="I59" s="192">
        <v>905000</v>
      </c>
      <c r="J59" s="101"/>
      <c r="K59" s="192">
        <v>705000</v>
      </c>
      <c r="L59" s="192"/>
      <c r="M59" s="192">
        <v>200000</v>
      </c>
      <c r="N59" s="192"/>
      <c r="O59" s="192"/>
      <c r="P59" s="464" t="s">
        <v>1308</v>
      </c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  <c r="BI59" s="307"/>
      <c r="BJ59" s="307"/>
      <c r="BK59" s="307"/>
      <c r="BL59" s="307"/>
      <c r="BM59" s="307"/>
      <c r="BN59" s="307"/>
      <c r="BO59" s="307"/>
      <c r="BP59" s="307"/>
      <c r="BQ59" s="307"/>
      <c r="BR59" s="307"/>
      <c r="BS59" s="307"/>
      <c r="BT59" s="307"/>
      <c r="BU59" s="307"/>
      <c r="BV59" s="307"/>
      <c r="BW59" s="307"/>
      <c r="BX59" s="307"/>
      <c r="BY59" s="307"/>
      <c r="BZ59" s="307"/>
      <c r="CA59" s="307"/>
      <c r="CB59" s="307"/>
      <c r="CC59" s="307"/>
      <c r="CD59" s="307"/>
      <c r="CE59" s="307"/>
      <c r="CF59" s="307"/>
      <c r="CG59" s="307"/>
      <c r="CH59" s="307"/>
      <c r="CI59" s="307"/>
      <c r="CJ59" s="307"/>
      <c r="CK59" s="307"/>
      <c r="CL59" s="307"/>
      <c r="CM59" s="307"/>
      <c r="CN59" s="307"/>
      <c r="CO59" s="307"/>
      <c r="CP59" s="307"/>
      <c r="CQ59" s="307"/>
      <c r="CR59" s="307"/>
      <c r="CS59" s="307"/>
      <c r="CT59" s="307"/>
      <c r="CU59" s="307"/>
      <c r="CV59" s="307"/>
      <c r="CW59" s="307"/>
      <c r="CX59" s="307"/>
      <c r="CY59" s="307"/>
      <c r="CZ59" s="307"/>
      <c r="DA59" s="307"/>
      <c r="DB59" s="307"/>
      <c r="DC59" s="307"/>
      <c r="DD59" s="307"/>
      <c r="DE59" s="307"/>
      <c r="DF59" s="307"/>
      <c r="DG59" s="307"/>
      <c r="DH59" s="307"/>
      <c r="DI59" s="307"/>
      <c r="DJ59" s="307"/>
      <c r="DK59" s="307"/>
      <c r="DL59" s="307"/>
      <c r="DM59" s="307"/>
      <c r="DN59" s="307"/>
      <c r="DO59" s="307"/>
      <c r="DP59" s="307"/>
      <c r="DQ59" s="307"/>
      <c r="DR59" s="307"/>
      <c r="DS59" s="307"/>
      <c r="DT59" s="307"/>
      <c r="DU59" s="307"/>
      <c r="DV59" s="307"/>
      <c r="DW59" s="307"/>
      <c r="DX59" s="307"/>
      <c r="DY59" s="307"/>
      <c r="DZ59" s="307"/>
      <c r="EA59" s="307"/>
      <c r="EB59" s="307"/>
      <c r="EC59" s="307"/>
      <c r="ED59" s="307"/>
      <c r="EE59" s="307"/>
      <c r="EF59" s="307"/>
      <c r="EG59" s="307"/>
      <c r="EH59" s="307"/>
      <c r="EI59" s="307"/>
      <c r="EJ59" s="307"/>
      <c r="EK59" s="307"/>
      <c r="EL59" s="307"/>
      <c r="EM59" s="307"/>
      <c r="EN59" s="307"/>
      <c r="EO59" s="307"/>
      <c r="EP59" s="307"/>
      <c r="EQ59" s="307"/>
      <c r="ER59" s="307"/>
      <c r="ES59" s="307"/>
      <c r="ET59" s="307"/>
      <c r="EU59" s="307"/>
      <c r="EV59" s="307"/>
      <c r="EW59" s="307"/>
      <c r="EX59" s="307"/>
      <c r="EY59" s="307"/>
      <c r="EZ59" s="307"/>
      <c r="FA59" s="307"/>
      <c r="FB59" s="307"/>
      <c r="FC59" s="307"/>
      <c r="FD59" s="307"/>
      <c r="FE59" s="307"/>
      <c r="FF59" s="307"/>
      <c r="FG59" s="307"/>
      <c r="FH59" s="307"/>
      <c r="FI59" s="307"/>
      <c r="FJ59" s="307"/>
      <c r="FK59" s="307"/>
      <c r="FL59" s="307"/>
      <c r="FM59" s="307"/>
      <c r="FN59" s="307"/>
      <c r="FO59" s="307"/>
      <c r="FP59" s="307"/>
      <c r="FQ59" s="307"/>
      <c r="FR59" s="307"/>
      <c r="FS59" s="307"/>
      <c r="FT59" s="307"/>
      <c r="FU59" s="307"/>
      <c r="FV59" s="307"/>
      <c r="FW59" s="307"/>
      <c r="FX59" s="307"/>
      <c r="FY59" s="307"/>
      <c r="FZ59" s="307"/>
      <c r="GA59" s="307"/>
      <c r="GB59" s="307"/>
      <c r="GC59" s="307"/>
      <c r="GD59" s="307"/>
      <c r="GE59" s="307"/>
      <c r="GF59" s="307"/>
      <c r="GG59" s="307"/>
      <c r="GH59" s="307"/>
      <c r="GI59" s="307"/>
      <c r="GJ59" s="307"/>
      <c r="GK59" s="307"/>
      <c r="GL59" s="307"/>
      <c r="GM59" s="307"/>
      <c r="GN59" s="307"/>
      <c r="GO59" s="307"/>
      <c r="GP59" s="307"/>
      <c r="GQ59" s="307"/>
      <c r="GR59" s="307"/>
      <c r="GS59" s="307"/>
      <c r="GT59" s="307"/>
      <c r="GU59" s="307"/>
      <c r="GV59" s="307"/>
      <c r="GW59" s="307"/>
      <c r="GX59" s="307"/>
      <c r="GY59" s="307"/>
      <c r="GZ59" s="307"/>
      <c r="HA59" s="307"/>
      <c r="HB59" s="307"/>
      <c r="HC59" s="307"/>
      <c r="HD59" s="307"/>
      <c r="HE59" s="307"/>
      <c r="HF59" s="307"/>
      <c r="HG59" s="307"/>
      <c r="HH59" s="307"/>
      <c r="HI59" s="307"/>
      <c r="HJ59" s="307"/>
      <c r="HK59" s="307"/>
      <c r="HL59" s="307"/>
      <c r="HM59" s="307"/>
      <c r="HN59" s="307"/>
      <c r="HO59" s="307"/>
      <c r="HP59" s="307"/>
      <c r="HQ59" s="307"/>
      <c r="HR59" s="307"/>
      <c r="HS59" s="307"/>
      <c r="HT59" s="307"/>
      <c r="HU59" s="307"/>
      <c r="HV59" s="307"/>
      <c r="HW59" s="307"/>
      <c r="HX59" s="307"/>
      <c r="HY59" s="307"/>
      <c r="HZ59" s="307"/>
      <c r="IA59" s="307"/>
      <c r="IB59" s="307"/>
      <c r="IC59" s="307"/>
      <c r="ID59" s="307"/>
      <c r="IE59" s="307"/>
      <c r="IF59" s="307"/>
      <c r="IG59" s="307"/>
      <c r="IH59" s="307"/>
      <c r="II59" s="307"/>
      <c r="IJ59" s="307"/>
      <c r="IK59" s="307"/>
      <c r="IL59" s="307"/>
      <c r="IM59" s="307"/>
      <c r="IN59" s="307"/>
      <c r="IO59" s="307"/>
      <c r="IP59" s="307"/>
      <c r="IQ59" s="307"/>
      <c r="IR59" s="307"/>
      <c r="IS59" s="307"/>
      <c r="IT59" s="307"/>
      <c r="IU59" s="307"/>
      <c r="IV59" s="307"/>
      <c r="IW59" s="307"/>
    </row>
    <row r="60" spans="1:257" s="415" customFormat="1">
      <c r="A60" s="421" t="s">
        <v>1242</v>
      </c>
      <c r="B60" s="188">
        <v>45393</v>
      </c>
      <c r="C60" s="78" t="s">
        <v>951</v>
      </c>
      <c r="D60" s="381">
        <v>45393</v>
      </c>
      <c r="E60" s="381">
        <v>45395</v>
      </c>
      <c r="F60" s="377" t="s">
        <v>1309</v>
      </c>
      <c r="G60" s="378">
        <v>2</v>
      </c>
      <c r="H60" s="190">
        <v>1010</v>
      </c>
      <c r="I60" s="191">
        <v>1210000</v>
      </c>
      <c r="J60" s="101"/>
      <c r="K60" s="192"/>
      <c r="L60" s="192"/>
      <c r="M60" s="192">
        <v>200000</v>
      </c>
      <c r="N60" s="198">
        <f>1010000</f>
        <v>1010000</v>
      </c>
      <c r="O60" s="192"/>
      <c r="P60" s="461" t="s">
        <v>1308</v>
      </c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  <c r="AZ60" s="307"/>
      <c r="BA60" s="307"/>
      <c r="BB60" s="307"/>
      <c r="BC60" s="307"/>
      <c r="BD60" s="307"/>
      <c r="BE60" s="307"/>
      <c r="BF60" s="307"/>
      <c r="BG60" s="307"/>
      <c r="BH60" s="307"/>
      <c r="BI60" s="307"/>
      <c r="BJ60" s="307"/>
      <c r="BK60" s="307"/>
      <c r="BL60" s="307"/>
      <c r="BM60" s="307"/>
      <c r="BN60" s="307"/>
      <c r="BO60" s="307"/>
      <c r="BP60" s="307"/>
      <c r="BQ60" s="307"/>
      <c r="BR60" s="307"/>
      <c r="BS60" s="307"/>
      <c r="BT60" s="307"/>
      <c r="BU60" s="307"/>
      <c r="BV60" s="307"/>
      <c r="BW60" s="307"/>
      <c r="BX60" s="307"/>
      <c r="BY60" s="307"/>
      <c r="BZ60" s="307"/>
      <c r="CA60" s="307"/>
      <c r="CB60" s="307"/>
      <c r="CC60" s="307"/>
      <c r="CD60" s="307"/>
      <c r="CE60" s="307"/>
      <c r="CF60" s="307"/>
      <c r="CG60" s="307"/>
      <c r="CH60" s="307"/>
      <c r="CI60" s="307"/>
      <c r="CJ60" s="307"/>
      <c r="CK60" s="307"/>
      <c r="CL60" s="307"/>
      <c r="CM60" s="307"/>
      <c r="CN60" s="307"/>
      <c r="CO60" s="307"/>
      <c r="CP60" s="307"/>
      <c r="CQ60" s="307"/>
      <c r="CR60" s="307"/>
      <c r="CS60" s="307"/>
      <c r="CT60" s="307"/>
      <c r="CU60" s="307"/>
      <c r="CV60" s="307"/>
      <c r="CW60" s="307"/>
      <c r="CX60" s="307"/>
      <c r="CY60" s="307"/>
      <c r="CZ60" s="307"/>
      <c r="DA60" s="307"/>
      <c r="DB60" s="307"/>
      <c r="DC60" s="307"/>
      <c r="DD60" s="307"/>
      <c r="DE60" s="307"/>
      <c r="DF60" s="307"/>
      <c r="DG60" s="307"/>
      <c r="DH60" s="307"/>
      <c r="DI60" s="307"/>
      <c r="DJ60" s="307"/>
      <c r="DK60" s="307"/>
      <c r="DL60" s="307"/>
      <c r="DM60" s="307"/>
      <c r="DN60" s="307"/>
      <c r="DO60" s="307"/>
      <c r="DP60" s="307"/>
      <c r="DQ60" s="307"/>
      <c r="DR60" s="307"/>
      <c r="DS60" s="307"/>
      <c r="DT60" s="307"/>
      <c r="DU60" s="307"/>
      <c r="DV60" s="307"/>
      <c r="DW60" s="307"/>
      <c r="DX60" s="307"/>
      <c r="DY60" s="307"/>
      <c r="DZ60" s="307"/>
      <c r="EA60" s="307"/>
      <c r="EB60" s="307"/>
      <c r="EC60" s="307"/>
      <c r="ED60" s="307"/>
      <c r="EE60" s="307"/>
      <c r="EF60" s="307"/>
      <c r="EG60" s="307"/>
      <c r="EH60" s="307"/>
      <c r="EI60" s="307"/>
      <c r="EJ60" s="307"/>
      <c r="EK60" s="307"/>
      <c r="EL60" s="307"/>
      <c r="EM60" s="307"/>
      <c r="EN60" s="307"/>
      <c r="EO60" s="307"/>
      <c r="EP60" s="307"/>
      <c r="EQ60" s="307"/>
      <c r="ER60" s="307"/>
      <c r="ES60" s="307"/>
      <c r="ET60" s="307"/>
      <c r="EU60" s="307"/>
      <c r="EV60" s="307"/>
      <c r="EW60" s="307"/>
      <c r="EX60" s="307"/>
      <c r="EY60" s="307"/>
      <c r="EZ60" s="307"/>
      <c r="FA60" s="307"/>
      <c r="FB60" s="307"/>
      <c r="FC60" s="307"/>
      <c r="FD60" s="307"/>
      <c r="FE60" s="307"/>
      <c r="FF60" s="307"/>
      <c r="FG60" s="307"/>
      <c r="FH60" s="307"/>
      <c r="FI60" s="307"/>
      <c r="FJ60" s="307"/>
      <c r="FK60" s="307"/>
      <c r="FL60" s="307"/>
      <c r="FM60" s="307"/>
      <c r="FN60" s="307"/>
      <c r="FO60" s="307"/>
      <c r="FP60" s="307"/>
      <c r="FQ60" s="307"/>
      <c r="FR60" s="307"/>
      <c r="FS60" s="307"/>
      <c r="FT60" s="307"/>
      <c r="FU60" s="307"/>
      <c r="FV60" s="307"/>
      <c r="FW60" s="307"/>
      <c r="FX60" s="307"/>
      <c r="FY60" s="307"/>
      <c r="FZ60" s="307"/>
      <c r="GA60" s="307"/>
      <c r="GB60" s="307"/>
      <c r="GC60" s="307"/>
      <c r="GD60" s="307"/>
      <c r="GE60" s="307"/>
      <c r="GF60" s="307"/>
      <c r="GG60" s="307"/>
      <c r="GH60" s="307"/>
      <c r="GI60" s="307"/>
      <c r="GJ60" s="307"/>
      <c r="GK60" s="307"/>
      <c r="GL60" s="307"/>
      <c r="GM60" s="307"/>
      <c r="GN60" s="307"/>
      <c r="GO60" s="307"/>
      <c r="GP60" s="307"/>
      <c r="GQ60" s="307"/>
      <c r="GR60" s="307"/>
      <c r="GS60" s="307"/>
      <c r="GT60" s="307"/>
      <c r="GU60" s="307"/>
      <c r="GV60" s="307"/>
      <c r="GW60" s="307"/>
      <c r="GX60" s="307"/>
      <c r="GY60" s="307"/>
      <c r="GZ60" s="307"/>
      <c r="HA60" s="307"/>
      <c r="HB60" s="307"/>
      <c r="HC60" s="307"/>
      <c r="HD60" s="307"/>
      <c r="HE60" s="307"/>
      <c r="HF60" s="307"/>
      <c r="HG60" s="307"/>
      <c r="HH60" s="307"/>
      <c r="HI60" s="307"/>
      <c r="HJ60" s="307"/>
      <c r="HK60" s="307"/>
      <c r="HL60" s="307"/>
      <c r="HM60" s="307"/>
      <c r="HN60" s="307"/>
      <c r="HO60" s="307"/>
      <c r="HP60" s="307"/>
      <c r="HQ60" s="307"/>
      <c r="HR60" s="307"/>
      <c r="HS60" s="307"/>
      <c r="HT60" s="307"/>
      <c r="HU60" s="307"/>
      <c r="HV60" s="307"/>
      <c r="HW60" s="307"/>
      <c r="HX60" s="307"/>
      <c r="HY60" s="307"/>
      <c r="HZ60" s="307"/>
      <c r="IA60" s="307"/>
      <c r="IB60" s="307"/>
      <c r="IC60" s="307"/>
      <c r="ID60" s="307"/>
      <c r="IE60" s="307"/>
      <c r="IF60" s="307"/>
      <c r="IG60" s="307"/>
      <c r="IH60" s="307"/>
      <c r="II60" s="307"/>
      <c r="IJ60" s="307"/>
      <c r="IK60" s="307"/>
      <c r="IL60" s="307"/>
      <c r="IM60" s="307"/>
      <c r="IN60" s="307"/>
      <c r="IO60" s="307"/>
      <c r="IP60" s="307"/>
      <c r="IQ60" s="307"/>
      <c r="IR60" s="307"/>
      <c r="IS60" s="307"/>
      <c r="IT60" s="307"/>
      <c r="IU60" s="307"/>
      <c r="IV60" s="307"/>
      <c r="IW60" s="307"/>
    </row>
    <row r="61" spans="1:257" s="415" customFormat="1">
      <c r="A61" s="421" t="s">
        <v>1243</v>
      </c>
      <c r="B61" s="188">
        <v>45393</v>
      </c>
      <c r="C61" s="78" t="s">
        <v>953</v>
      </c>
      <c r="D61" s="381">
        <v>45393</v>
      </c>
      <c r="E61" s="381">
        <v>45394</v>
      </c>
      <c r="F61" s="377" t="s">
        <v>1300</v>
      </c>
      <c r="G61" s="378">
        <v>1</v>
      </c>
      <c r="H61" s="190">
        <v>280</v>
      </c>
      <c r="I61" s="191">
        <v>280000</v>
      </c>
      <c r="J61" s="101">
        <f>I61</f>
        <v>280000</v>
      </c>
      <c r="K61" s="192"/>
      <c r="L61" s="192"/>
      <c r="M61" s="192"/>
      <c r="N61" s="192"/>
      <c r="O61" s="192"/>
      <c r="P61" s="461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  <c r="AZ61" s="307"/>
      <c r="BA61" s="307"/>
      <c r="BB61" s="307"/>
      <c r="BC61" s="307"/>
      <c r="BD61" s="307"/>
      <c r="BE61" s="307"/>
      <c r="BF61" s="307"/>
      <c r="BG61" s="307"/>
      <c r="BH61" s="307"/>
      <c r="BI61" s="307"/>
      <c r="BJ61" s="307"/>
      <c r="BK61" s="307"/>
      <c r="BL61" s="307"/>
      <c r="BM61" s="307"/>
      <c r="BN61" s="307"/>
      <c r="BO61" s="307"/>
      <c r="BP61" s="307"/>
      <c r="BQ61" s="307"/>
      <c r="BR61" s="307"/>
      <c r="BS61" s="307"/>
      <c r="BT61" s="307"/>
      <c r="BU61" s="307"/>
      <c r="BV61" s="307"/>
      <c r="BW61" s="307"/>
      <c r="BX61" s="307"/>
      <c r="BY61" s="307"/>
      <c r="BZ61" s="307"/>
      <c r="CA61" s="307"/>
      <c r="CB61" s="307"/>
      <c r="CC61" s="307"/>
      <c r="CD61" s="307"/>
      <c r="CE61" s="307"/>
      <c r="CF61" s="307"/>
      <c r="CG61" s="307"/>
      <c r="CH61" s="307"/>
      <c r="CI61" s="307"/>
      <c r="CJ61" s="307"/>
      <c r="CK61" s="307"/>
      <c r="CL61" s="307"/>
      <c r="CM61" s="307"/>
      <c r="CN61" s="307"/>
      <c r="CO61" s="307"/>
      <c r="CP61" s="307"/>
      <c r="CQ61" s="307"/>
      <c r="CR61" s="307"/>
      <c r="CS61" s="307"/>
      <c r="CT61" s="307"/>
      <c r="CU61" s="307"/>
      <c r="CV61" s="307"/>
      <c r="CW61" s="307"/>
      <c r="CX61" s="307"/>
      <c r="CY61" s="307"/>
      <c r="CZ61" s="307"/>
      <c r="DA61" s="307"/>
      <c r="DB61" s="307"/>
      <c r="DC61" s="307"/>
      <c r="DD61" s="307"/>
      <c r="DE61" s="307"/>
      <c r="DF61" s="307"/>
      <c r="DG61" s="307"/>
      <c r="DH61" s="307"/>
      <c r="DI61" s="307"/>
      <c r="DJ61" s="307"/>
      <c r="DK61" s="307"/>
      <c r="DL61" s="307"/>
      <c r="DM61" s="307"/>
      <c r="DN61" s="307"/>
      <c r="DO61" s="307"/>
      <c r="DP61" s="307"/>
      <c r="DQ61" s="307"/>
      <c r="DR61" s="307"/>
      <c r="DS61" s="307"/>
      <c r="DT61" s="307"/>
      <c r="DU61" s="307"/>
      <c r="DV61" s="307"/>
      <c r="DW61" s="307"/>
      <c r="DX61" s="307"/>
      <c r="DY61" s="307"/>
      <c r="DZ61" s="307"/>
      <c r="EA61" s="307"/>
      <c r="EB61" s="307"/>
      <c r="EC61" s="307"/>
      <c r="ED61" s="307"/>
      <c r="EE61" s="307"/>
      <c r="EF61" s="307"/>
      <c r="EG61" s="307"/>
      <c r="EH61" s="307"/>
      <c r="EI61" s="307"/>
      <c r="EJ61" s="307"/>
      <c r="EK61" s="307"/>
      <c r="EL61" s="307"/>
      <c r="EM61" s="307"/>
      <c r="EN61" s="307"/>
      <c r="EO61" s="307"/>
      <c r="EP61" s="307"/>
      <c r="EQ61" s="307"/>
      <c r="ER61" s="307"/>
      <c r="ES61" s="307"/>
      <c r="ET61" s="307"/>
      <c r="EU61" s="307"/>
      <c r="EV61" s="307"/>
      <c r="EW61" s="307"/>
      <c r="EX61" s="307"/>
      <c r="EY61" s="307"/>
      <c r="EZ61" s="307"/>
      <c r="FA61" s="307"/>
      <c r="FB61" s="307"/>
      <c r="FC61" s="307"/>
      <c r="FD61" s="307"/>
      <c r="FE61" s="307"/>
      <c r="FF61" s="307"/>
      <c r="FG61" s="307"/>
      <c r="FH61" s="307"/>
      <c r="FI61" s="307"/>
      <c r="FJ61" s="307"/>
      <c r="FK61" s="307"/>
      <c r="FL61" s="307"/>
      <c r="FM61" s="307"/>
      <c r="FN61" s="307"/>
      <c r="FO61" s="307"/>
      <c r="FP61" s="307"/>
      <c r="FQ61" s="307"/>
      <c r="FR61" s="307"/>
      <c r="FS61" s="307"/>
      <c r="FT61" s="307"/>
      <c r="FU61" s="307"/>
      <c r="FV61" s="307"/>
      <c r="FW61" s="307"/>
      <c r="FX61" s="307"/>
      <c r="FY61" s="307"/>
      <c r="FZ61" s="307"/>
      <c r="GA61" s="307"/>
      <c r="GB61" s="307"/>
      <c r="GC61" s="307"/>
      <c r="GD61" s="307"/>
      <c r="GE61" s="307"/>
      <c r="GF61" s="307"/>
      <c r="GG61" s="307"/>
      <c r="GH61" s="307"/>
      <c r="GI61" s="307"/>
      <c r="GJ61" s="307"/>
      <c r="GK61" s="307"/>
      <c r="GL61" s="307"/>
      <c r="GM61" s="307"/>
      <c r="GN61" s="307"/>
      <c r="GO61" s="307"/>
      <c r="GP61" s="307"/>
      <c r="GQ61" s="307"/>
      <c r="GR61" s="307"/>
      <c r="GS61" s="307"/>
      <c r="GT61" s="307"/>
      <c r="GU61" s="307"/>
      <c r="GV61" s="307"/>
      <c r="GW61" s="307"/>
      <c r="GX61" s="307"/>
      <c r="GY61" s="307"/>
      <c r="GZ61" s="307"/>
      <c r="HA61" s="307"/>
      <c r="HB61" s="307"/>
      <c r="HC61" s="307"/>
      <c r="HD61" s="307"/>
      <c r="HE61" s="307"/>
      <c r="HF61" s="307"/>
      <c r="HG61" s="307"/>
      <c r="HH61" s="307"/>
      <c r="HI61" s="307"/>
      <c r="HJ61" s="307"/>
      <c r="HK61" s="307"/>
      <c r="HL61" s="307"/>
      <c r="HM61" s="307"/>
      <c r="HN61" s="307"/>
      <c r="HO61" s="307"/>
      <c r="HP61" s="307"/>
      <c r="HQ61" s="307"/>
      <c r="HR61" s="307"/>
      <c r="HS61" s="307"/>
      <c r="HT61" s="307"/>
      <c r="HU61" s="307"/>
      <c r="HV61" s="307"/>
      <c r="HW61" s="307"/>
      <c r="HX61" s="307"/>
      <c r="HY61" s="307"/>
      <c r="HZ61" s="307"/>
      <c r="IA61" s="307"/>
      <c r="IB61" s="307"/>
      <c r="IC61" s="307"/>
      <c r="ID61" s="307"/>
      <c r="IE61" s="307"/>
      <c r="IF61" s="307"/>
      <c r="IG61" s="307"/>
      <c r="IH61" s="307"/>
      <c r="II61" s="307"/>
      <c r="IJ61" s="307"/>
      <c r="IK61" s="307"/>
      <c r="IL61" s="307"/>
      <c r="IM61" s="307"/>
      <c r="IN61" s="307"/>
      <c r="IO61" s="307"/>
      <c r="IP61" s="307"/>
      <c r="IQ61" s="307"/>
      <c r="IR61" s="307"/>
      <c r="IS61" s="307"/>
      <c r="IT61" s="307"/>
      <c r="IU61" s="307"/>
      <c r="IV61" s="307"/>
      <c r="IW61" s="307"/>
    </row>
    <row r="62" spans="1:257" s="415" customFormat="1">
      <c r="A62" s="421" t="s">
        <v>1244</v>
      </c>
      <c r="B62" s="188">
        <v>45393</v>
      </c>
      <c r="C62" s="78" t="s">
        <v>954</v>
      </c>
      <c r="D62" s="381">
        <v>45393</v>
      </c>
      <c r="E62" s="381">
        <v>45395</v>
      </c>
      <c r="F62" s="377" t="s">
        <v>1301</v>
      </c>
      <c r="G62" s="378">
        <v>2</v>
      </c>
      <c r="H62" s="190">
        <v>342.63</v>
      </c>
      <c r="I62" s="191">
        <v>685260</v>
      </c>
      <c r="J62" s="101"/>
      <c r="K62" s="192">
        <f>I62</f>
        <v>685260</v>
      </c>
      <c r="L62" s="192"/>
      <c r="M62" s="192"/>
      <c r="N62" s="192"/>
      <c r="O62" s="192"/>
      <c r="P62" s="461"/>
      <c r="Q62" s="307"/>
      <c r="R62" s="307"/>
      <c r="S62" s="307"/>
      <c r="T62" s="307"/>
      <c r="U62" s="307"/>
      <c r="V62" s="307"/>
      <c r="W62" s="307"/>
      <c r="X62" s="307"/>
      <c r="Y62" s="307"/>
      <c r="Z62" s="307"/>
      <c r="AA62" s="307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  <c r="AZ62" s="307"/>
      <c r="BA62" s="307"/>
      <c r="BB62" s="307"/>
      <c r="BC62" s="307"/>
      <c r="BD62" s="307"/>
      <c r="BE62" s="307"/>
      <c r="BF62" s="307"/>
      <c r="BG62" s="307"/>
      <c r="BH62" s="307"/>
      <c r="BI62" s="307"/>
      <c r="BJ62" s="307"/>
      <c r="BK62" s="307"/>
      <c r="BL62" s="307"/>
      <c r="BM62" s="307"/>
      <c r="BN62" s="307"/>
      <c r="BO62" s="307"/>
      <c r="BP62" s="307"/>
      <c r="BQ62" s="307"/>
      <c r="BR62" s="307"/>
      <c r="BS62" s="307"/>
      <c r="BT62" s="307"/>
      <c r="BU62" s="307"/>
      <c r="BV62" s="307"/>
      <c r="BW62" s="307"/>
      <c r="BX62" s="307"/>
      <c r="BY62" s="307"/>
      <c r="BZ62" s="307"/>
      <c r="CA62" s="307"/>
      <c r="CB62" s="307"/>
      <c r="CC62" s="307"/>
      <c r="CD62" s="307"/>
      <c r="CE62" s="307"/>
      <c r="CF62" s="307"/>
      <c r="CG62" s="307"/>
      <c r="CH62" s="307"/>
      <c r="CI62" s="307"/>
      <c r="CJ62" s="307"/>
      <c r="CK62" s="307"/>
      <c r="CL62" s="307"/>
      <c r="CM62" s="307"/>
      <c r="CN62" s="307"/>
      <c r="CO62" s="307"/>
      <c r="CP62" s="307"/>
      <c r="CQ62" s="307"/>
      <c r="CR62" s="307"/>
      <c r="CS62" s="307"/>
      <c r="CT62" s="307"/>
      <c r="CU62" s="307"/>
      <c r="CV62" s="307"/>
      <c r="CW62" s="307"/>
      <c r="CX62" s="307"/>
      <c r="CY62" s="307"/>
      <c r="CZ62" s="307"/>
      <c r="DA62" s="307"/>
      <c r="DB62" s="307"/>
      <c r="DC62" s="307"/>
      <c r="DD62" s="307"/>
      <c r="DE62" s="307"/>
      <c r="DF62" s="307"/>
      <c r="DG62" s="307"/>
      <c r="DH62" s="307"/>
      <c r="DI62" s="307"/>
      <c r="DJ62" s="307"/>
      <c r="DK62" s="307"/>
      <c r="DL62" s="307"/>
      <c r="DM62" s="307"/>
      <c r="DN62" s="307"/>
      <c r="DO62" s="307"/>
      <c r="DP62" s="307"/>
      <c r="DQ62" s="307"/>
      <c r="DR62" s="307"/>
      <c r="DS62" s="307"/>
      <c r="DT62" s="307"/>
      <c r="DU62" s="307"/>
      <c r="DV62" s="307"/>
      <c r="DW62" s="307"/>
      <c r="DX62" s="307"/>
      <c r="DY62" s="307"/>
      <c r="DZ62" s="307"/>
      <c r="EA62" s="307"/>
      <c r="EB62" s="307"/>
      <c r="EC62" s="307"/>
      <c r="ED62" s="307"/>
      <c r="EE62" s="307"/>
      <c r="EF62" s="307"/>
      <c r="EG62" s="307"/>
      <c r="EH62" s="307"/>
      <c r="EI62" s="307"/>
      <c r="EJ62" s="307"/>
      <c r="EK62" s="307"/>
      <c r="EL62" s="307"/>
      <c r="EM62" s="307"/>
      <c r="EN62" s="307"/>
      <c r="EO62" s="307"/>
      <c r="EP62" s="307"/>
      <c r="EQ62" s="307"/>
      <c r="ER62" s="307"/>
      <c r="ES62" s="307"/>
      <c r="ET62" s="307"/>
      <c r="EU62" s="307"/>
      <c r="EV62" s="307"/>
      <c r="EW62" s="307"/>
      <c r="EX62" s="307"/>
      <c r="EY62" s="307"/>
      <c r="EZ62" s="307"/>
      <c r="FA62" s="307"/>
      <c r="FB62" s="307"/>
      <c r="FC62" s="307"/>
      <c r="FD62" s="307"/>
      <c r="FE62" s="307"/>
      <c r="FF62" s="307"/>
      <c r="FG62" s="307"/>
      <c r="FH62" s="307"/>
      <c r="FI62" s="307"/>
      <c r="FJ62" s="307"/>
      <c r="FK62" s="307"/>
      <c r="FL62" s="307"/>
      <c r="FM62" s="307"/>
      <c r="FN62" s="307"/>
      <c r="FO62" s="307"/>
      <c r="FP62" s="307"/>
      <c r="FQ62" s="307"/>
      <c r="FR62" s="307"/>
      <c r="FS62" s="307"/>
      <c r="FT62" s="307"/>
      <c r="FU62" s="307"/>
      <c r="FV62" s="307"/>
      <c r="FW62" s="307"/>
      <c r="FX62" s="307"/>
      <c r="FY62" s="307"/>
      <c r="FZ62" s="307"/>
      <c r="GA62" s="307"/>
      <c r="GB62" s="307"/>
      <c r="GC62" s="307"/>
      <c r="GD62" s="307"/>
      <c r="GE62" s="307"/>
      <c r="GF62" s="307"/>
      <c r="GG62" s="307"/>
      <c r="GH62" s="307"/>
      <c r="GI62" s="307"/>
      <c r="GJ62" s="307"/>
      <c r="GK62" s="307"/>
      <c r="GL62" s="307"/>
      <c r="GM62" s="307"/>
      <c r="GN62" s="307"/>
      <c r="GO62" s="307"/>
      <c r="GP62" s="307"/>
      <c r="GQ62" s="307"/>
      <c r="GR62" s="307"/>
      <c r="GS62" s="307"/>
      <c r="GT62" s="307"/>
      <c r="GU62" s="307"/>
      <c r="GV62" s="307"/>
      <c r="GW62" s="307"/>
      <c r="GX62" s="307"/>
      <c r="GY62" s="307"/>
      <c r="GZ62" s="307"/>
      <c r="HA62" s="307"/>
      <c r="HB62" s="307"/>
      <c r="HC62" s="307"/>
      <c r="HD62" s="307"/>
      <c r="HE62" s="307"/>
      <c r="HF62" s="307"/>
      <c r="HG62" s="307"/>
      <c r="HH62" s="307"/>
      <c r="HI62" s="307"/>
      <c r="HJ62" s="307"/>
      <c r="HK62" s="307"/>
      <c r="HL62" s="307"/>
      <c r="HM62" s="307"/>
      <c r="HN62" s="307"/>
      <c r="HO62" s="307"/>
      <c r="HP62" s="307"/>
      <c r="HQ62" s="307"/>
      <c r="HR62" s="307"/>
      <c r="HS62" s="307"/>
      <c r="HT62" s="307"/>
      <c r="HU62" s="307"/>
      <c r="HV62" s="307"/>
      <c r="HW62" s="307"/>
      <c r="HX62" s="307"/>
      <c r="HY62" s="307"/>
      <c r="HZ62" s="307"/>
      <c r="IA62" s="307"/>
      <c r="IB62" s="307"/>
      <c r="IC62" s="307"/>
      <c r="ID62" s="307"/>
      <c r="IE62" s="307"/>
      <c r="IF62" s="307"/>
      <c r="IG62" s="307"/>
      <c r="IH62" s="307"/>
      <c r="II62" s="307"/>
      <c r="IJ62" s="307"/>
      <c r="IK62" s="307"/>
      <c r="IL62" s="307"/>
      <c r="IM62" s="307"/>
      <c r="IN62" s="307"/>
      <c r="IO62" s="307"/>
      <c r="IP62" s="307"/>
      <c r="IQ62" s="307"/>
      <c r="IR62" s="307"/>
      <c r="IS62" s="307"/>
      <c r="IT62" s="307"/>
      <c r="IU62" s="307"/>
      <c r="IV62" s="307"/>
      <c r="IW62" s="307"/>
    </row>
    <row r="63" spans="1:257" s="415" customFormat="1">
      <c r="A63" s="421" t="s">
        <v>1245</v>
      </c>
      <c r="B63" s="188">
        <v>45393</v>
      </c>
      <c r="C63" s="78" t="s">
        <v>955</v>
      </c>
      <c r="D63" s="381">
        <v>45393</v>
      </c>
      <c r="E63" s="381">
        <v>45394</v>
      </c>
      <c r="F63" s="377" t="s">
        <v>1304</v>
      </c>
      <c r="G63" s="378">
        <v>1</v>
      </c>
      <c r="H63" s="190">
        <v>684.45</v>
      </c>
      <c r="I63" s="191">
        <v>684450</v>
      </c>
      <c r="J63" s="101"/>
      <c r="K63" s="192">
        <f>I63</f>
        <v>684450</v>
      </c>
      <c r="L63" s="192"/>
      <c r="M63" s="192"/>
      <c r="N63" s="192"/>
      <c r="O63" s="192"/>
      <c r="P63" s="461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7"/>
      <c r="BT63" s="307"/>
      <c r="BU63" s="307"/>
      <c r="BV63" s="307"/>
      <c r="BW63" s="307"/>
      <c r="BX63" s="307"/>
      <c r="BY63" s="307"/>
      <c r="BZ63" s="307"/>
      <c r="CA63" s="307"/>
      <c r="CB63" s="307"/>
      <c r="CC63" s="307"/>
      <c r="CD63" s="307"/>
      <c r="CE63" s="307"/>
      <c r="CF63" s="307"/>
      <c r="CG63" s="307"/>
      <c r="CH63" s="307"/>
      <c r="CI63" s="307"/>
      <c r="CJ63" s="307"/>
      <c r="CK63" s="307"/>
      <c r="CL63" s="307"/>
      <c r="CM63" s="307"/>
      <c r="CN63" s="307"/>
      <c r="CO63" s="307"/>
      <c r="CP63" s="307"/>
      <c r="CQ63" s="307"/>
      <c r="CR63" s="307"/>
      <c r="CS63" s="307"/>
      <c r="CT63" s="307"/>
      <c r="CU63" s="307"/>
      <c r="CV63" s="307"/>
      <c r="CW63" s="307"/>
      <c r="CX63" s="307"/>
      <c r="CY63" s="307"/>
      <c r="CZ63" s="307"/>
      <c r="DA63" s="307"/>
      <c r="DB63" s="307"/>
      <c r="DC63" s="307"/>
      <c r="DD63" s="307"/>
      <c r="DE63" s="307"/>
      <c r="DF63" s="307"/>
      <c r="DG63" s="307"/>
      <c r="DH63" s="307"/>
      <c r="DI63" s="307"/>
      <c r="DJ63" s="307"/>
      <c r="DK63" s="307"/>
      <c r="DL63" s="307"/>
      <c r="DM63" s="307"/>
      <c r="DN63" s="307"/>
      <c r="DO63" s="307"/>
      <c r="DP63" s="307"/>
      <c r="DQ63" s="307"/>
      <c r="DR63" s="307"/>
      <c r="DS63" s="307"/>
      <c r="DT63" s="307"/>
      <c r="DU63" s="307"/>
      <c r="DV63" s="307"/>
      <c r="DW63" s="307"/>
      <c r="DX63" s="307"/>
      <c r="DY63" s="307"/>
      <c r="DZ63" s="307"/>
      <c r="EA63" s="307"/>
      <c r="EB63" s="307"/>
      <c r="EC63" s="307"/>
      <c r="ED63" s="307"/>
      <c r="EE63" s="307"/>
      <c r="EF63" s="307"/>
      <c r="EG63" s="307"/>
      <c r="EH63" s="307"/>
      <c r="EI63" s="307"/>
      <c r="EJ63" s="307"/>
      <c r="EK63" s="307"/>
      <c r="EL63" s="307"/>
      <c r="EM63" s="307"/>
      <c r="EN63" s="307"/>
      <c r="EO63" s="307"/>
      <c r="EP63" s="307"/>
      <c r="EQ63" s="307"/>
      <c r="ER63" s="307"/>
      <c r="ES63" s="307"/>
      <c r="ET63" s="307"/>
      <c r="EU63" s="307"/>
      <c r="EV63" s="307"/>
      <c r="EW63" s="307"/>
      <c r="EX63" s="307"/>
      <c r="EY63" s="307"/>
      <c r="EZ63" s="307"/>
      <c r="FA63" s="307"/>
      <c r="FB63" s="307"/>
      <c r="FC63" s="307"/>
      <c r="FD63" s="307"/>
      <c r="FE63" s="307"/>
      <c r="FF63" s="307"/>
      <c r="FG63" s="307"/>
      <c r="FH63" s="307"/>
      <c r="FI63" s="307"/>
      <c r="FJ63" s="307"/>
      <c r="FK63" s="307"/>
      <c r="FL63" s="307"/>
      <c r="FM63" s="307"/>
      <c r="FN63" s="307"/>
      <c r="FO63" s="307"/>
      <c r="FP63" s="307"/>
      <c r="FQ63" s="307"/>
      <c r="FR63" s="307"/>
      <c r="FS63" s="307"/>
      <c r="FT63" s="307"/>
      <c r="FU63" s="307"/>
      <c r="FV63" s="307"/>
      <c r="FW63" s="307"/>
      <c r="FX63" s="307"/>
      <c r="FY63" s="307"/>
      <c r="FZ63" s="307"/>
      <c r="GA63" s="307"/>
      <c r="GB63" s="307"/>
      <c r="GC63" s="307"/>
      <c r="GD63" s="307"/>
      <c r="GE63" s="307"/>
      <c r="GF63" s="307"/>
      <c r="GG63" s="307"/>
      <c r="GH63" s="307"/>
      <c r="GI63" s="307"/>
      <c r="GJ63" s="307"/>
      <c r="GK63" s="307"/>
      <c r="GL63" s="307"/>
      <c r="GM63" s="307"/>
      <c r="GN63" s="307"/>
      <c r="GO63" s="307"/>
      <c r="GP63" s="307"/>
      <c r="GQ63" s="307"/>
      <c r="GR63" s="307"/>
      <c r="GS63" s="307"/>
      <c r="GT63" s="307"/>
      <c r="GU63" s="307"/>
      <c r="GV63" s="307"/>
      <c r="GW63" s="307"/>
      <c r="GX63" s="307"/>
      <c r="GY63" s="307"/>
      <c r="GZ63" s="307"/>
      <c r="HA63" s="307"/>
      <c r="HB63" s="307"/>
      <c r="HC63" s="307"/>
      <c r="HD63" s="307"/>
      <c r="HE63" s="307"/>
      <c r="HF63" s="307"/>
      <c r="HG63" s="307"/>
      <c r="HH63" s="307"/>
      <c r="HI63" s="307"/>
      <c r="HJ63" s="307"/>
      <c r="HK63" s="307"/>
      <c r="HL63" s="307"/>
      <c r="HM63" s="307"/>
      <c r="HN63" s="307"/>
      <c r="HO63" s="307"/>
      <c r="HP63" s="307"/>
      <c r="HQ63" s="307"/>
      <c r="HR63" s="307"/>
      <c r="HS63" s="307"/>
      <c r="HT63" s="307"/>
      <c r="HU63" s="307"/>
      <c r="HV63" s="307"/>
      <c r="HW63" s="307"/>
      <c r="HX63" s="307"/>
      <c r="HY63" s="307"/>
      <c r="HZ63" s="307"/>
      <c r="IA63" s="307"/>
      <c r="IB63" s="307"/>
      <c r="IC63" s="307"/>
      <c r="ID63" s="307"/>
      <c r="IE63" s="307"/>
      <c r="IF63" s="307"/>
      <c r="IG63" s="307"/>
      <c r="IH63" s="307"/>
      <c r="II63" s="307"/>
      <c r="IJ63" s="307"/>
      <c r="IK63" s="307"/>
      <c r="IL63" s="307"/>
      <c r="IM63" s="307"/>
      <c r="IN63" s="307"/>
      <c r="IO63" s="307"/>
      <c r="IP63" s="307"/>
      <c r="IQ63" s="307"/>
      <c r="IR63" s="307"/>
      <c r="IS63" s="307"/>
      <c r="IT63" s="307"/>
      <c r="IU63" s="307"/>
      <c r="IV63" s="307"/>
      <c r="IW63" s="307"/>
    </row>
    <row r="64" spans="1:257" s="415" customFormat="1">
      <c r="A64" s="421" t="s">
        <v>1246</v>
      </c>
      <c r="B64" s="188">
        <v>45393</v>
      </c>
      <c r="C64" s="78" t="s">
        <v>956</v>
      </c>
      <c r="D64" s="381">
        <v>45393</v>
      </c>
      <c r="E64" s="381">
        <v>45394</v>
      </c>
      <c r="F64" s="377" t="s">
        <v>1300</v>
      </c>
      <c r="G64" s="378">
        <v>3</v>
      </c>
      <c r="H64" s="190">
        <v>294.83999999999997</v>
      </c>
      <c r="I64" s="191">
        <v>869680</v>
      </c>
      <c r="J64" s="101"/>
      <c r="K64" s="192">
        <f>I64-N64</f>
        <v>589680</v>
      </c>
      <c r="L64" s="192"/>
      <c r="M64" s="192"/>
      <c r="N64" s="198">
        <v>280000</v>
      </c>
      <c r="O64" s="192"/>
      <c r="P64" s="461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7"/>
      <c r="BT64" s="307"/>
      <c r="BU64" s="307"/>
      <c r="BV64" s="307"/>
      <c r="BW64" s="307"/>
      <c r="BX64" s="307"/>
      <c r="BY64" s="307"/>
      <c r="BZ64" s="307"/>
      <c r="CA64" s="307"/>
      <c r="CB64" s="307"/>
      <c r="CC64" s="307"/>
      <c r="CD64" s="307"/>
      <c r="CE64" s="307"/>
      <c r="CF64" s="307"/>
      <c r="CG64" s="307"/>
      <c r="CH64" s="307"/>
      <c r="CI64" s="307"/>
      <c r="CJ64" s="307"/>
      <c r="CK64" s="307"/>
      <c r="CL64" s="307"/>
      <c r="CM64" s="307"/>
      <c r="CN64" s="307"/>
      <c r="CO64" s="307"/>
      <c r="CP64" s="307"/>
      <c r="CQ64" s="307"/>
      <c r="CR64" s="307"/>
      <c r="CS64" s="307"/>
      <c r="CT64" s="307"/>
      <c r="CU64" s="307"/>
      <c r="CV64" s="307"/>
      <c r="CW64" s="307"/>
      <c r="CX64" s="307"/>
      <c r="CY64" s="307"/>
      <c r="CZ64" s="307"/>
      <c r="DA64" s="307"/>
      <c r="DB64" s="307"/>
      <c r="DC64" s="307"/>
      <c r="DD64" s="307"/>
      <c r="DE64" s="307"/>
      <c r="DF64" s="307"/>
      <c r="DG64" s="307"/>
      <c r="DH64" s="307"/>
      <c r="DI64" s="307"/>
      <c r="DJ64" s="307"/>
      <c r="DK64" s="307"/>
      <c r="DL64" s="307"/>
      <c r="DM64" s="307"/>
      <c r="DN64" s="307"/>
      <c r="DO64" s="307"/>
      <c r="DP64" s="307"/>
      <c r="DQ64" s="307"/>
      <c r="DR64" s="307"/>
      <c r="DS64" s="307"/>
      <c r="DT64" s="307"/>
      <c r="DU64" s="307"/>
      <c r="DV64" s="307"/>
      <c r="DW64" s="307"/>
      <c r="DX64" s="307"/>
      <c r="DY64" s="307"/>
      <c r="DZ64" s="307"/>
      <c r="EA64" s="307"/>
      <c r="EB64" s="307"/>
      <c r="EC64" s="307"/>
      <c r="ED64" s="307"/>
      <c r="EE64" s="307"/>
      <c r="EF64" s="307"/>
      <c r="EG64" s="307"/>
      <c r="EH64" s="307"/>
      <c r="EI64" s="307"/>
      <c r="EJ64" s="307"/>
      <c r="EK64" s="307"/>
      <c r="EL64" s="307"/>
      <c r="EM64" s="307"/>
      <c r="EN64" s="307"/>
      <c r="EO64" s="307"/>
      <c r="EP64" s="307"/>
      <c r="EQ64" s="307"/>
      <c r="ER64" s="307"/>
      <c r="ES64" s="307"/>
      <c r="ET64" s="307"/>
      <c r="EU64" s="307"/>
      <c r="EV64" s="307"/>
      <c r="EW64" s="307"/>
      <c r="EX64" s="307"/>
      <c r="EY64" s="307"/>
      <c r="EZ64" s="307"/>
      <c r="FA64" s="307"/>
      <c r="FB64" s="307"/>
      <c r="FC64" s="307"/>
      <c r="FD64" s="307"/>
      <c r="FE64" s="307"/>
      <c r="FF64" s="307"/>
      <c r="FG64" s="307"/>
      <c r="FH64" s="307"/>
      <c r="FI64" s="307"/>
      <c r="FJ64" s="307"/>
      <c r="FK64" s="307"/>
      <c r="FL64" s="307"/>
      <c r="FM64" s="307"/>
      <c r="FN64" s="307"/>
      <c r="FO64" s="307"/>
      <c r="FP64" s="307"/>
      <c r="FQ64" s="307"/>
      <c r="FR64" s="307"/>
      <c r="FS64" s="307"/>
      <c r="FT64" s="307"/>
      <c r="FU64" s="307"/>
      <c r="FV64" s="307"/>
      <c r="FW64" s="307"/>
      <c r="FX64" s="307"/>
      <c r="FY64" s="307"/>
      <c r="FZ64" s="307"/>
      <c r="GA64" s="307"/>
      <c r="GB64" s="307"/>
      <c r="GC64" s="307"/>
      <c r="GD64" s="307"/>
      <c r="GE64" s="307"/>
      <c r="GF64" s="307"/>
      <c r="GG64" s="307"/>
      <c r="GH64" s="307"/>
      <c r="GI64" s="307"/>
      <c r="GJ64" s="307"/>
      <c r="GK64" s="307"/>
      <c r="GL64" s="307"/>
      <c r="GM64" s="307"/>
      <c r="GN64" s="307"/>
      <c r="GO64" s="307"/>
      <c r="GP64" s="307"/>
      <c r="GQ64" s="307"/>
      <c r="GR64" s="307"/>
      <c r="GS64" s="307"/>
      <c r="GT64" s="307"/>
      <c r="GU64" s="307"/>
      <c r="GV64" s="307"/>
      <c r="GW64" s="307"/>
      <c r="GX64" s="307"/>
      <c r="GY64" s="307"/>
      <c r="GZ64" s="307"/>
      <c r="HA64" s="307"/>
      <c r="HB64" s="307"/>
      <c r="HC64" s="307"/>
      <c r="HD64" s="307"/>
      <c r="HE64" s="307"/>
      <c r="HF64" s="307"/>
      <c r="HG64" s="307"/>
      <c r="HH64" s="307"/>
      <c r="HI64" s="307"/>
      <c r="HJ64" s="307"/>
      <c r="HK64" s="307"/>
      <c r="HL64" s="307"/>
      <c r="HM64" s="307"/>
      <c r="HN64" s="307"/>
      <c r="HO64" s="307"/>
      <c r="HP64" s="307"/>
      <c r="HQ64" s="307"/>
      <c r="HR64" s="307"/>
      <c r="HS64" s="307"/>
      <c r="HT64" s="307"/>
      <c r="HU64" s="307"/>
      <c r="HV64" s="307"/>
      <c r="HW64" s="307"/>
      <c r="HX64" s="307"/>
      <c r="HY64" s="307"/>
      <c r="HZ64" s="307"/>
      <c r="IA64" s="307"/>
      <c r="IB64" s="307"/>
      <c r="IC64" s="307"/>
      <c r="ID64" s="307"/>
      <c r="IE64" s="307"/>
      <c r="IF64" s="307"/>
      <c r="IG64" s="307"/>
      <c r="IH64" s="307"/>
      <c r="II64" s="307"/>
      <c r="IJ64" s="307"/>
      <c r="IK64" s="307"/>
      <c r="IL64" s="307"/>
      <c r="IM64" s="307"/>
      <c r="IN64" s="307"/>
      <c r="IO64" s="307"/>
      <c r="IP64" s="307"/>
      <c r="IQ64" s="307"/>
      <c r="IR64" s="307"/>
      <c r="IS64" s="307"/>
      <c r="IT64" s="307"/>
      <c r="IU64" s="307"/>
      <c r="IV64" s="307"/>
      <c r="IW64" s="307"/>
    </row>
    <row r="65" spans="1:257" s="415" customFormat="1">
      <c r="A65" s="421" t="s">
        <v>1247</v>
      </c>
      <c r="B65" s="188">
        <v>45394</v>
      </c>
      <c r="C65" s="78" t="s">
        <v>960</v>
      </c>
      <c r="D65" s="381">
        <v>45393</v>
      </c>
      <c r="E65" s="381">
        <v>45395</v>
      </c>
      <c r="F65" s="377" t="s">
        <v>1301</v>
      </c>
      <c r="G65" s="378">
        <v>1</v>
      </c>
      <c r="H65" s="190">
        <v>325</v>
      </c>
      <c r="I65" s="191">
        <v>325000</v>
      </c>
      <c r="J65" s="101">
        <v>225000</v>
      </c>
      <c r="K65" s="192"/>
      <c r="L65" s="192"/>
      <c r="M65" s="192">
        <v>100000</v>
      </c>
      <c r="N65" s="192"/>
      <c r="O65" s="192"/>
      <c r="P65" s="461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307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7"/>
      <c r="BT65" s="307"/>
      <c r="BU65" s="307"/>
      <c r="BV65" s="307"/>
      <c r="BW65" s="307"/>
      <c r="BX65" s="307"/>
      <c r="BY65" s="307"/>
      <c r="BZ65" s="307"/>
      <c r="CA65" s="307"/>
      <c r="CB65" s="307"/>
      <c r="CC65" s="307"/>
      <c r="CD65" s="307"/>
      <c r="CE65" s="307"/>
      <c r="CF65" s="307"/>
      <c r="CG65" s="307"/>
      <c r="CH65" s="307"/>
      <c r="CI65" s="307"/>
      <c r="CJ65" s="307"/>
      <c r="CK65" s="307"/>
      <c r="CL65" s="307"/>
      <c r="CM65" s="307"/>
      <c r="CN65" s="307"/>
      <c r="CO65" s="307"/>
      <c r="CP65" s="307"/>
      <c r="CQ65" s="307"/>
      <c r="CR65" s="307"/>
      <c r="CS65" s="307"/>
      <c r="CT65" s="307"/>
      <c r="CU65" s="307"/>
      <c r="CV65" s="307"/>
      <c r="CW65" s="307"/>
      <c r="CX65" s="307"/>
      <c r="CY65" s="307"/>
      <c r="CZ65" s="307"/>
      <c r="DA65" s="307"/>
      <c r="DB65" s="307"/>
      <c r="DC65" s="307"/>
      <c r="DD65" s="307"/>
      <c r="DE65" s="307"/>
      <c r="DF65" s="307"/>
      <c r="DG65" s="307"/>
      <c r="DH65" s="307"/>
      <c r="DI65" s="307"/>
      <c r="DJ65" s="307"/>
      <c r="DK65" s="307"/>
      <c r="DL65" s="307"/>
      <c r="DM65" s="307"/>
      <c r="DN65" s="307"/>
      <c r="DO65" s="307"/>
      <c r="DP65" s="307"/>
      <c r="DQ65" s="307"/>
      <c r="DR65" s="307"/>
      <c r="DS65" s="307"/>
      <c r="DT65" s="307"/>
      <c r="DU65" s="307"/>
      <c r="DV65" s="307"/>
      <c r="DW65" s="307"/>
      <c r="DX65" s="307"/>
      <c r="DY65" s="307"/>
      <c r="DZ65" s="307"/>
      <c r="EA65" s="307"/>
      <c r="EB65" s="307"/>
      <c r="EC65" s="307"/>
      <c r="ED65" s="307"/>
      <c r="EE65" s="307"/>
      <c r="EF65" s="307"/>
      <c r="EG65" s="307"/>
      <c r="EH65" s="307"/>
      <c r="EI65" s="307"/>
      <c r="EJ65" s="307"/>
      <c r="EK65" s="307"/>
      <c r="EL65" s="307"/>
      <c r="EM65" s="307"/>
      <c r="EN65" s="307"/>
      <c r="EO65" s="307"/>
      <c r="EP65" s="307"/>
      <c r="EQ65" s="307"/>
      <c r="ER65" s="307"/>
      <c r="ES65" s="307"/>
      <c r="ET65" s="307"/>
      <c r="EU65" s="307"/>
      <c r="EV65" s="307"/>
      <c r="EW65" s="307"/>
      <c r="EX65" s="307"/>
      <c r="EY65" s="307"/>
      <c r="EZ65" s="307"/>
      <c r="FA65" s="307"/>
      <c r="FB65" s="307"/>
      <c r="FC65" s="307"/>
      <c r="FD65" s="307"/>
      <c r="FE65" s="307"/>
      <c r="FF65" s="307"/>
      <c r="FG65" s="307"/>
      <c r="FH65" s="307"/>
      <c r="FI65" s="307"/>
      <c r="FJ65" s="307"/>
      <c r="FK65" s="307"/>
      <c r="FL65" s="307"/>
      <c r="FM65" s="307"/>
      <c r="FN65" s="307"/>
      <c r="FO65" s="307"/>
      <c r="FP65" s="307"/>
      <c r="FQ65" s="307"/>
      <c r="FR65" s="307"/>
      <c r="FS65" s="307"/>
      <c r="FT65" s="307"/>
      <c r="FU65" s="307"/>
      <c r="FV65" s="307"/>
      <c r="FW65" s="307"/>
      <c r="FX65" s="307"/>
      <c r="FY65" s="307"/>
      <c r="FZ65" s="307"/>
      <c r="GA65" s="307"/>
      <c r="GB65" s="307"/>
      <c r="GC65" s="307"/>
      <c r="GD65" s="307"/>
      <c r="GE65" s="307"/>
      <c r="GF65" s="307"/>
      <c r="GG65" s="307"/>
      <c r="GH65" s="307"/>
      <c r="GI65" s="307"/>
      <c r="GJ65" s="307"/>
      <c r="GK65" s="307"/>
      <c r="GL65" s="307"/>
      <c r="GM65" s="307"/>
      <c r="GN65" s="307"/>
      <c r="GO65" s="307"/>
      <c r="GP65" s="307"/>
      <c r="GQ65" s="307"/>
      <c r="GR65" s="307"/>
      <c r="GS65" s="307"/>
      <c r="GT65" s="307"/>
      <c r="GU65" s="307"/>
      <c r="GV65" s="307"/>
      <c r="GW65" s="307"/>
      <c r="GX65" s="307"/>
      <c r="GY65" s="307"/>
      <c r="GZ65" s="307"/>
      <c r="HA65" s="307"/>
      <c r="HB65" s="307"/>
      <c r="HC65" s="307"/>
      <c r="HD65" s="307"/>
      <c r="HE65" s="307"/>
      <c r="HF65" s="307"/>
      <c r="HG65" s="307"/>
      <c r="HH65" s="307"/>
      <c r="HI65" s="307"/>
      <c r="HJ65" s="307"/>
      <c r="HK65" s="307"/>
      <c r="HL65" s="307"/>
      <c r="HM65" s="307"/>
      <c r="HN65" s="307"/>
      <c r="HO65" s="307"/>
      <c r="HP65" s="307"/>
      <c r="HQ65" s="307"/>
      <c r="HR65" s="307"/>
      <c r="HS65" s="307"/>
      <c r="HT65" s="307"/>
      <c r="HU65" s="307"/>
      <c r="HV65" s="307"/>
      <c r="HW65" s="307"/>
      <c r="HX65" s="307"/>
      <c r="HY65" s="307"/>
      <c r="HZ65" s="307"/>
      <c r="IA65" s="307"/>
      <c r="IB65" s="307"/>
      <c r="IC65" s="307"/>
      <c r="ID65" s="307"/>
      <c r="IE65" s="307"/>
      <c r="IF65" s="307"/>
      <c r="IG65" s="307"/>
      <c r="IH65" s="307"/>
      <c r="II65" s="307"/>
      <c r="IJ65" s="307"/>
      <c r="IK65" s="307"/>
      <c r="IL65" s="307"/>
      <c r="IM65" s="307"/>
      <c r="IN65" s="307"/>
      <c r="IO65" s="307"/>
      <c r="IP65" s="307"/>
      <c r="IQ65" s="307"/>
      <c r="IR65" s="307"/>
      <c r="IS65" s="307"/>
      <c r="IT65" s="307"/>
      <c r="IU65" s="307"/>
      <c r="IV65" s="307"/>
      <c r="IW65" s="307"/>
    </row>
    <row r="66" spans="1:257" s="415" customFormat="1">
      <c r="A66" s="421" t="s">
        <v>1248</v>
      </c>
      <c r="B66" s="188">
        <v>45394</v>
      </c>
      <c r="C66" s="78" t="s">
        <v>961</v>
      </c>
      <c r="D66" s="381">
        <v>45394</v>
      </c>
      <c r="E66" s="381">
        <v>45395</v>
      </c>
      <c r="F66" s="377" t="s">
        <v>1300</v>
      </c>
      <c r="G66" s="378">
        <v>1</v>
      </c>
      <c r="H66" s="190">
        <f>294.84+80</f>
        <v>374.84</v>
      </c>
      <c r="I66" s="191">
        <v>374840</v>
      </c>
      <c r="J66" s="101"/>
      <c r="K66" s="192">
        <f>I66</f>
        <v>374840</v>
      </c>
      <c r="L66" s="192"/>
      <c r="M66" s="192"/>
      <c r="N66" s="198">
        <v>80000</v>
      </c>
      <c r="O66" s="192"/>
      <c r="P66" s="461"/>
      <c r="Q66" s="307"/>
      <c r="R66" s="307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7"/>
      <c r="BT66" s="307"/>
      <c r="BU66" s="307"/>
      <c r="BV66" s="307"/>
      <c r="BW66" s="307"/>
      <c r="BX66" s="307"/>
      <c r="BY66" s="307"/>
      <c r="BZ66" s="307"/>
      <c r="CA66" s="307"/>
      <c r="CB66" s="307"/>
      <c r="CC66" s="307"/>
      <c r="CD66" s="307"/>
      <c r="CE66" s="307"/>
      <c r="CF66" s="307"/>
      <c r="CG66" s="307"/>
      <c r="CH66" s="307"/>
      <c r="CI66" s="307"/>
      <c r="CJ66" s="307"/>
      <c r="CK66" s="307"/>
      <c r="CL66" s="307"/>
      <c r="CM66" s="307"/>
      <c r="CN66" s="307"/>
      <c r="CO66" s="307"/>
      <c r="CP66" s="307"/>
      <c r="CQ66" s="307"/>
      <c r="CR66" s="307"/>
      <c r="CS66" s="307"/>
      <c r="CT66" s="307"/>
      <c r="CU66" s="307"/>
      <c r="CV66" s="307"/>
      <c r="CW66" s="307"/>
      <c r="CX66" s="307"/>
      <c r="CY66" s="307"/>
      <c r="CZ66" s="307"/>
      <c r="DA66" s="307"/>
      <c r="DB66" s="307"/>
      <c r="DC66" s="307"/>
      <c r="DD66" s="307"/>
      <c r="DE66" s="307"/>
      <c r="DF66" s="307"/>
      <c r="DG66" s="307"/>
      <c r="DH66" s="307"/>
      <c r="DI66" s="307"/>
      <c r="DJ66" s="307"/>
      <c r="DK66" s="307"/>
      <c r="DL66" s="307"/>
      <c r="DM66" s="307"/>
      <c r="DN66" s="307"/>
      <c r="DO66" s="307"/>
      <c r="DP66" s="307"/>
      <c r="DQ66" s="307"/>
      <c r="DR66" s="307"/>
      <c r="DS66" s="307"/>
      <c r="DT66" s="307"/>
      <c r="DU66" s="307"/>
      <c r="DV66" s="307"/>
      <c r="DW66" s="307"/>
      <c r="DX66" s="307"/>
      <c r="DY66" s="307"/>
      <c r="DZ66" s="307"/>
      <c r="EA66" s="307"/>
      <c r="EB66" s="307"/>
      <c r="EC66" s="307"/>
      <c r="ED66" s="307"/>
      <c r="EE66" s="307"/>
      <c r="EF66" s="307"/>
      <c r="EG66" s="307"/>
      <c r="EH66" s="307"/>
      <c r="EI66" s="307"/>
      <c r="EJ66" s="307"/>
      <c r="EK66" s="307"/>
      <c r="EL66" s="307"/>
      <c r="EM66" s="307"/>
      <c r="EN66" s="307"/>
      <c r="EO66" s="307"/>
      <c r="EP66" s="307"/>
      <c r="EQ66" s="307"/>
      <c r="ER66" s="307"/>
      <c r="ES66" s="307"/>
      <c r="ET66" s="307"/>
      <c r="EU66" s="307"/>
      <c r="EV66" s="307"/>
      <c r="EW66" s="307"/>
      <c r="EX66" s="307"/>
      <c r="EY66" s="307"/>
      <c r="EZ66" s="307"/>
      <c r="FA66" s="307"/>
      <c r="FB66" s="307"/>
      <c r="FC66" s="307"/>
      <c r="FD66" s="307"/>
      <c r="FE66" s="307"/>
      <c r="FF66" s="307"/>
      <c r="FG66" s="307"/>
      <c r="FH66" s="307"/>
      <c r="FI66" s="307"/>
      <c r="FJ66" s="307"/>
      <c r="FK66" s="307"/>
      <c r="FL66" s="307"/>
      <c r="FM66" s="307"/>
      <c r="FN66" s="307"/>
      <c r="FO66" s="307"/>
      <c r="FP66" s="307"/>
      <c r="FQ66" s="307"/>
      <c r="FR66" s="307"/>
      <c r="FS66" s="307"/>
      <c r="FT66" s="307"/>
      <c r="FU66" s="307"/>
      <c r="FV66" s="307"/>
      <c r="FW66" s="307"/>
      <c r="FX66" s="307"/>
      <c r="FY66" s="307"/>
      <c r="FZ66" s="307"/>
      <c r="GA66" s="307"/>
      <c r="GB66" s="307"/>
      <c r="GC66" s="307"/>
      <c r="GD66" s="307"/>
      <c r="GE66" s="307"/>
      <c r="GF66" s="307"/>
      <c r="GG66" s="307"/>
      <c r="GH66" s="307"/>
      <c r="GI66" s="307"/>
      <c r="GJ66" s="307"/>
      <c r="GK66" s="307"/>
      <c r="GL66" s="307"/>
      <c r="GM66" s="307"/>
      <c r="GN66" s="307"/>
      <c r="GO66" s="307"/>
      <c r="GP66" s="307"/>
      <c r="GQ66" s="307"/>
      <c r="GR66" s="307"/>
      <c r="GS66" s="307"/>
      <c r="GT66" s="307"/>
      <c r="GU66" s="307"/>
      <c r="GV66" s="307"/>
      <c r="GW66" s="307"/>
      <c r="GX66" s="307"/>
      <c r="GY66" s="307"/>
      <c r="GZ66" s="307"/>
      <c r="HA66" s="307"/>
      <c r="HB66" s="307"/>
      <c r="HC66" s="307"/>
      <c r="HD66" s="307"/>
      <c r="HE66" s="307"/>
      <c r="HF66" s="307"/>
      <c r="HG66" s="307"/>
      <c r="HH66" s="307"/>
      <c r="HI66" s="307"/>
      <c r="HJ66" s="307"/>
      <c r="HK66" s="307"/>
      <c r="HL66" s="307"/>
      <c r="HM66" s="307"/>
      <c r="HN66" s="307"/>
      <c r="HO66" s="307"/>
      <c r="HP66" s="307"/>
      <c r="HQ66" s="307"/>
      <c r="HR66" s="307"/>
      <c r="HS66" s="307"/>
      <c r="HT66" s="307"/>
      <c r="HU66" s="307"/>
      <c r="HV66" s="307"/>
      <c r="HW66" s="307"/>
      <c r="HX66" s="307"/>
      <c r="HY66" s="307"/>
      <c r="HZ66" s="307"/>
      <c r="IA66" s="307"/>
      <c r="IB66" s="307"/>
      <c r="IC66" s="307"/>
      <c r="ID66" s="307"/>
      <c r="IE66" s="307"/>
      <c r="IF66" s="307"/>
      <c r="IG66" s="307"/>
      <c r="IH66" s="307"/>
      <c r="II66" s="307"/>
      <c r="IJ66" s="307"/>
      <c r="IK66" s="307"/>
      <c r="IL66" s="307"/>
      <c r="IM66" s="307"/>
      <c r="IN66" s="307"/>
      <c r="IO66" s="307"/>
      <c r="IP66" s="307"/>
      <c r="IQ66" s="307"/>
      <c r="IR66" s="307"/>
      <c r="IS66" s="307"/>
      <c r="IT66" s="307"/>
      <c r="IU66" s="307"/>
      <c r="IV66" s="307"/>
      <c r="IW66" s="307"/>
    </row>
    <row r="67" spans="1:257" s="415" customFormat="1">
      <c r="A67" s="421" t="s">
        <v>1249</v>
      </c>
      <c r="B67" s="188">
        <v>45394</v>
      </c>
      <c r="C67" s="78" t="s">
        <v>962</v>
      </c>
      <c r="D67" s="381">
        <v>45394</v>
      </c>
      <c r="E67" s="381">
        <v>45396</v>
      </c>
      <c r="F67" s="377" t="s">
        <v>1301</v>
      </c>
      <c r="G67" s="378">
        <v>4</v>
      </c>
      <c r="H67" s="190">
        <v>333.53500000000003</v>
      </c>
      <c r="I67" s="191">
        <v>1334140</v>
      </c>
      <c r="J67" s="101"/>
      <c r="K67" s="192"/>
      <c r="L67" s="192">
        <f>I67</f>
        <v>1334140</v>
      </c>
      <c r="M67" s="192"/>
      <c r="N67" s="192"/>
      <c r="O67" s="192"/>
      <c r="P67" s="461"/>
      <c r="Q67" s="307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7"/>
      <c r="BT67" s="307"/>
      <c r="BU67" s="307"/>
      <c r="BV67" s="307"/>
      <c r="BW67" s="307"/>
      <c r="BX67" s="307"/>
      <c r="BY67" s="307"/>
      <c r="BZ67" s="307"/>
      <c r="CA67" s="307"/>
      <c r="CB67" s="307"/>
      <c r="CC67" s="307"/>
      <c r="CD67" s="307"/>
      <c r="CE67" s="307"/>
      <c r="CF67" s="307"/>
      <c r="CG67" s="307"/>
      <c r="CH67" s="307"/>
      <c r="CI67" s="307"/>
      <c r="CJ67" s="307"/>
      <c r="CK67" s="307"/>
      <c r="CL67" s="307"/>
      <c r="CM67" s="307"/>
      <c r="CN67" s="307"/>
      <c r="CO67" s="307"/>
      <c r="CP67" s="307"/>
      <c r="CQ67" s="307"/>
      <c r="CR67" s="307"/>
      <c r="CS67" s="307"/>
      <c r="CT67" s="307"/>
      <c r="CU67" s="307"/>
      <c r="CV67" s="307"/>
      <c r="CW67" s="307"/>
      <c r="CX67" s="307"/>
      <c r="CY67" s="307"/>
      <c r="CZ67" s="307"/>
      <c r="DA67" s="307"/>
      <c r="DB67" s="307"/>
      <c r="DC67" s="307"/>
      <c r="DD67" s="307"/>
      <c r="DE67" s="307"/>
      <c r="DF67" s="307"/>
      <c r="DG67" s="307"/>
      <c r="DH67" s="307"/>
      <c r="DI67" s="307"/>
      <c r="DJ67" s="307"/>
      <c r="DK67" s="307"/>
      <c r="DL67" s="307"/>
      <c r="DM67" s="307"/>
      <c r="DN67" s="307"/>
      <c r="DO67" s="307"/>
      <c r="DP67" s="307"/>
      <c r="DQ67" s="307"/>
      <c r="DR67" s="307"/>
      <c r="DS67" s="307"/>
      <c r="DT67" s="307"/>
      <c r="DU67" s="307"/>
      <c r="DV67" s="307"/>
      <c r="DW67" s="307"/>
      <c r="DX67" s="307"/>
      <c r="DY67" s="307"/>
      <c r="DZ67" s="307"/>
      <c r="EA67" s="307"/>
      <c r="EB67" s="307"/>
      <c r="EC67" s="307"/>
      <c r="ED67" s="307"/>
      <c r="EE67" s="307"/>
      <c r="EF67" s="307"/>
      <c r="EG67" s="307"/>
      <c r="EH67" s="307"/>
      <c r="EI67" s="307"/>
      <c r="EJ67" s="307"/>
      <c r="EK67" s="307"/>
      <c r="EL67" s="307"/>
      <c r="EM67" s="307"/>
      <c r="EN67" s="307"/>
      <c r="EO67" s="307"/>
      <c r="EP67" s="307"/>
      <c r="EQ67" s="307"/>
      <c r="ER67" s="307"/>
      <c r="ES67" s="307"/>
      <c r="ET67" s="307"/>
      <c r="EU67" s="307"/>
      <c r="EV67" s="307"/>
      <c r="EW67" s="307"/>
      <c r="EX67" s="307"/>
      <c r="EY67" s="307"/>
      <c r="EZ67" s="307"/>
      <c r="FA67" s="307"/>
      <c r="FB67" s="307"/>
      <c r="FC67" s="307"/>
      <c r="FD67" s="307"/>
      <c r="FE67" s="307"/>
      <c r="FF67" s="307"/>
      <c r="FG67" s="307"/>
      <c r="FH67" s="307"/>
      <c r="FI67" s="307"/>
      <c r="FJ67" s="307"/>
      <c r="FK67" s="307"/>
      <c r="FL67" s="307"/>
      <c r="FM67" s="307"/>
      <c r="FN67" s="307"/>
      <c r="FO67" s="307"/>
      <c r="FP67" s="307"/>
      <c r="FQ67" s="307"/>
      <c r="FR67" s="307"/>
      <c r="FS67" s="307"/>
      <c r="FT67" s="307"/>
      <c r="FU67" s="307"/>
      <c r="FV67" s="307"/>
      <c r="FW67" s="307"/>
      <c r="FX67" s="307"/>
      <c r="FY67" s="307"/>
      <c r="FZ67" s="307"/>
      <c r="GA67" s="307"/>
      <c r="GB67" s="307"/>
      <c r="GC67" s="307"/>
      <c r="GD67" s="307"/>
      <c r="GE67" s="307"/>
      <c r="GF67" s="307"/>
      <c r="GG67" s="307"/>
      <c r="GH67" s="307"/>
      <c r="GI67" s="307"/>
      <c r="GJ67" s="307"/>
      <c r="GK67" s="307"/>
      <c r="GL67" s="307"/>
      <c r="GM67" s="307"/>
      <c r="GN67" s="307"/>
      <c r="GO67" s="307"/>
      <c r="GP67" s="307"/>
      <c r="GQ67" s="307"/>
      <c r="GR67" s="307"/>
      <c r="GS67" s="307"/>
      <c r="GT67" s="307"/>
      <c r="GU67" s="307"/>
      <c r="GV67" s="307"/>
      <c r="GW67" s="307"/>
      <c r="GX67" s="307"/>
      <c r="GY67" s="307"/>
      <c r="GZ67" s="307"/>
      <c r="HA67" s="307"/>
      <c r="HB67" s="307"/>
      <c r="HC67" s="307"/>
      <c r="HD67" s="307"/>
      <c r="HE67" s="307"/>
      <c r="HF67" s="307"/>
      <c r="HG67" s="307"/>
      <c r="HH67" s="307"/>
      <c r="HI67" s="307"/>
      <c r="HJ67" s="307"/>
      <c r="HK67" s="307"/>
      <c r="HL67" s="307"/>
      <c r="HM67" s="307"/>
      <c r="HN67" s="307"/>
      <c r="HO67" s="307"/>
      <c r="HP67" s="307"/>
      <c r="HQ67" s="307"/>
      <c r="HR67" s="307"/>
      <c r="HS67" s="307"/>
      <c r="HT67" s="307"/>
      <c r="HU67" s="307"/>
      <c r="HV67" s="307"/>
      <c r="HW67" s="307"/>
      <c r="HX67" s="307"/>
      <c r="HY67" s="307"/>
      <c r="HZ67" s="307"/>
      <c r="IA67" s="307"/>
      <c r="IB67" s="307"/>
      <c r="IC67" s="307"/>
      <c r="ID67" s="307"/>
      <c r="IE67" s="307"/>
      <c r="IF67" s="307"/>
      <c r="IG67" s="307"/>
      <c r="IH67" s="307"/>
      <c r="II67" s="307"/>
      <c r="IJ67" s="307"/>
      <c r="IK67" s="307"/>
      <c r="IL67" s="307"/>
      <c r="IM67" s="307"/>
      <c r="IN67" s="307"/>
      <c r="IO67" s="307"/>
      <c r="IP67" s="307"/>
      <c r="IQ67" s="307"/>
      <c r="IR67" s="307"/>
      <c r="IS67" s="307"/>
      <c r="IT67" s="307"/>
      <c r="IU67" s="307"/>
      <c r="IV67" s="307"/>
      <c r="IW67" s="307"/>
    </row>
    <row r="68" spans="1:257" s="415" customFormat="1">
      <c r="A68" s="421" t="s">
        <v>1250</v>
      </c>
      <c r="B68" s="188">
        <v>45394</v>
      </c>
      <c r="C68" s="78" t="s">
        <v>963</v>
      </c>
      <c r="D68" s="381">
        <v>45394</v>
      </c>
      <c r="E68" s="381">
        <v>45395</v>
      </c>
      <c r="F68" s="377" t="s">
        <v>1301</v>
      </c>
      <c r="G68" s="378">
        <v>2</v>
      </c>
      <c r="H68" s="190">
        <v>667.07</v>
      </c>
      <c r="I68" s="191">
        <v>667070</v>
      </c>
      <c r="J68" s="101"/>
      <c r="K68" s="192"/>
      <c r="L68" s="192">
        <f>I68</f>
        <v>667070</v>
      </c>
      <c r="M68" s="192"/>
      <c r="N68" s="192"/>
      <c r="O68" s="192"/>
      <c r="P68" s="461"/>
      <c r="Q68" s="307"/>
      <c r="R68" s="307"/>
      <c r="S68" s="307"/>
      <c r="T68" s="307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7"/>
      <c r="BT68" s="307"/>
      <c r="BU68" s="307"/>
      <c r="BV68" s="307"/>
      <c r="BW68" s="307"/>
      <c r="BX68" s="307"/>
      <c r="BY68" s="307"/>
      <c r="BZ68" s="307"/>
      <c r="CA68" s="307"/>
      <c r="CB68" s="307"/>
      <c r="CC68" s="307"/>
      <c r="CD68" s="307"/>
      <c r="CE68" s="307"/>
      <c r="CF68" s="307"/>
      <c r="CG68" s="307"/>
      <c r="CH68" s="307"/>
      <c r="CI68" s="307"/>
      <c r="CJ68" s="307"/>
      <c r="CK68" s="307"/>
      <c r="CL68" s="307"/>
      <c r="CM68" s="307"/>
      <c r="CN68" s="307"/>
      <c r="CO68" s="307"/>
      <c r="CP68" s="307"/>
      <c r="CQ68" s="307"/>
      <c r="CR68" s="307"/>
      <c r="CS68" s="307"/>
      <c r="CT68" s="307"/>
      <c r="CU68" s="307"/>
      <c r="CV68" s="307"/>
      <c r="CW68" s="307"/>
      <c r="CX68" s="307"/>
      <c r="CY68" s="307"/>
      <c r="CZ68" s="307"/>
      <c r="DA68" s="307"/>
      <c r="DB68" s="307"/>
      <c r="DC68" s="307"/>
      <c r="DD68" s="307"/>
      <c r="DE68" s="307"/>
      <c r="DF68" s="307"/>
      <c r="DG68" s="307"/>
      <c r="DH68" s="307"/>
      <c r="DI68" s="307"/>
      <c r="DJ68" s="307"/>
      <c r="DK68" s="307"/>
      <c r="DL68" s="307"/>
      <c r="DM68" s="307"/>
      <c r="DN68" s="307"/>
      <c r="DO68" s="307"/>
      <c r="DP68" s="307"/>
      <c r="DQ68" s="307"/>
      <c r="DR68" s="307"/>
      <c r="DS68" s="307"/>
      <c r="DT68" s="307"/>
      <c r="DU68" s="307"/>
      <c r="DV68" s="307"/>
      <c r="DW68" s="307"/>
      <c r="DX68" s="307"/>
      <c r="DY68" s="307"/>
      <c r="DZ68" s="307"/>
      <c r="EA68" s="307"/>
      <c r="EB68" s="307"/>
      <c r="EC68" s="307"/>
      <c r="ED68" s="307"/>
      <c r="EE68" s="307"/>
      <c r="EF68" s="307"/>
      <c r="EG68" s="307"/>
      <c r="EH68" s="307"/>
      <c r="EI68" s="307"/>
      <c r="EJ68" s="307"/>
      <c r="EK68" s="307"/>
      <c r="EL68" s="307"/>
      <c r="EM68" s="307"/>
      <c r="EN68" s="307"/>
      <c r="EO68" s="307"/>
      <c r="EP68" s="307"/>
      <c r="EQ68" s="307"/>
      <c r="ER68" s="307"/>
      <c r="ES68" s="307"/>
      <c r="ET68" s="307"/>
      <c r="EU68" s="307"/>
      <c r="EV68" s="307"/>
      <c r="EW68" s="307"/>
      <c r="EX68" s="307"/>
      <c r="EY68" s="307"/>
      <c r="EZ68" s="307"/>
      <c r="FA68" s="307"/>
      <c r="FB68" s="307"/>
      <c r="FC68" s="307"/>
      <c r="FD68" s="307"/>
      <c r="FE68" s="307"/>
      <c r="FF68" s="307"/>
      <c r="FG68" s="307"/>
      <c r="FH68" s="307"/>
      <c r="FI68" s="307"/>
      <c r="FJ68" s="307"/>
      <c r="FK68" s="307"/>
      <c r="FL68" s="307"/>
      <c r="FM68" s="307"/>
      <c r="FN68" s="307"/>
      <c r="FO68" s="307"/>
      <c r="FP68" s="307"/>
      <c r="FQ68" s="307"/>
      <c r="FR68" s="307"/>
      <c r="FS68" s="307"/>
      <c r="FT68" s="307"/>
      <c r="FU68" s="307"/>
      <c r="FV68" s="307"/>
      <c r="FW68" s="307"/>
      <c r="FX68" s="307"/>
      <c r="FY68" s="307"/>
      <c r="FZ68" s="307"/>
      <c r="GA68" s="307"/>
      <c r="GB68" s="307"/>
      <c r="GC68" s="307"/>
      <c r="GD68" s="307"/>
      <c r="GE68" s="307"/>
      <c r="GF68" s="307"/>
      <c r="GG68" s="307"/>
      <c r="GH68" s="307"/>
      <c r="GI68" s="307"/>
      <c r="GJ68" s="307"/>
      <c r="GK68" s="307"/>
      <c r="GL68" s="307"/>
      <c r="GM68" s="307"/>
      <c r="GN68" s="307"/>
      <c r="GO68" s="307"/>
      <c r="GP68" s="307"/>
      <c r="GQ68" s="307"/>
      <c r="GR68" s="307"/>
      <c r="GS68" s="307"/>
      <c r="GT68" s="307"/>
      <c r="GU68" s="307"/>
      <c r="GV68" s="307"/>
      <c r="GW68" s="307"/>
      <c r="GX68" s="307"/>
      <c r="GY68" s="307"/>
      <c r="GZ68" s="307"/>
      <c r="HA68" s="307"/>
      <c r="HB68" s="307"/>
      <c r="HC68" s="307"/>
      <c r="HD68" s="307"/>
      <c r="HE68" s="307"/>
      <c r="HF68" s="307"/>
      <c r="HG68" s="307"/>
      <c r="HH68" s="307"/>
      <c r="HI68" s="307"/>
      <c r="HJ68" s="307"/>
      <c r="HK68" s="307"/>
      <c r="HL68" s="307"/>
      <c r="HM68" s="307"/>
      <c r="HN68" s="307"/>
      <c r="HO68" s="307"/>
      <c r="HP68" s="307"/>
      <c r="HQ68" s="307"/>
      <c r="HR68" s="307"/>
      <c r="HS68" s="307"/>
      <c r="HT68" s="307"/>
      <c r="HU68" s="307"/>
      <c r="HV68" s="307"/>
      <c r="HW68" s="307"/>
      <c r="HX68" s="307"/>
      <c r="HY68" s="307"/>
      <c r="HZ68" s="307"/>
      <c r="IA68" s="307"/>
      <c r="IB68" s="307"/>
      <c r="IC68" s="307"/>
      <c r="ID68" s="307"/>
      <c r="IE68" s="307"/>
      <c r="IF68" s="307"/>
      <c r="IG68" s="307"/>
      <c r="IH68" s="307"/>
      <c r="II68" s="307"/>
      <c r="IJ68" s="307"/>
      <c r="IK68" s="307"/>
      <c r="IL68" s="307"/>
      <c r="IM68" s="307"/>
      <c r="IN68" s="307"/>
      <c r="IO68" s="307"/>
      <c r="IP68" s="307"/>
      <c r="IQ68" s="307"/>
      <c r="IR68" s="307"/>
      <c r="IS68" s="307"/>
      <c r="IT68" s="307"/>
      <c r="IU68" s="307"/>
      <c r="IV68" s="307"/>
      <c r="IW68" s="307"/>
    </row>
    <row r="69" spans="1:257" s="415" customFormat="1">
      <c r="A69" s="421" t="s">
        <v>1251</v>
      </c>
      <c r="B69" s="188">
        <v>45394</v>
      </c>
      <c r="C69" s="78" t="s">
        <v>965</v>
      </c>
      <c r="D69" s="381">
        <v>45394</v>
      </c>
      <c r="E69" s="381">
        <v>45395</v>
      </c>
      <c r="F69" s="377" t="s">
        <v>1304</v>
      </c>
      <c r="G69" s="378">
        <v>3</v>
      </c>
      <c r="H69" s="190">
        <v>650</v>
      </c>
      <c r="I69" s="191">
        <v>1950000</v>
      </c>
      <c r="J69" s="101"/>
      <c r="K69" s="192"/>
      <c r="L69" s="192"/>
      <c r="M69" s="192"/>
      <c r="N69" s="198">
        <f>I69</f>
        <v>1950000</v>
      </c>
      <c r="O69" s="192"/>
      <c r="P69" s="461"/>
      <c r="Q69" s="307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7"/>
      <c r="BT69" s="307"/>
      <c r="BU69" s="307"/>
      <c r="BV69" s="307"/>
      <c r="BW69" s="307"/>
      <c r="BX69" s="307"/>
      <c r="BY69" s="307"/>
      <c r="BZ69" s="307"/>
      <c r="CA69" s="307"/>
      <c r="CB69" s="307"/>
      <c r="CC69" s="307"/>
      <c r="CD69" s="307"/>
      <c r="CE69" s="307"/>
      <c r="CF69" s="307"/>
      <c r="CG69" s="307"/>
      <c r="CH69" s="307"/>
      <c r="CI69" s="307"/>
      <c r="CJ69" s="307"/>
      <c r="CK69" s="307"/>
      <c r="CL69" s="307"/>
      <c r="CM69" s="307"/>
      <c r="CN69" s="307"/>
      <c r="CO69" s="307"/>
      <c r="CP69" s="307"/>
      <c r="CQ69" s="307"/>
      <c r="CR69" s="307"/>
      <c r="CS69" s="307"/>
      <c r="CT69" s="307"/>
      <c r="CU69" s="307"/>
      <c r="CV69" s="307"/>
      <c r="CW69" s="307"/>
      <c r="CX69" s="307"/>
      <c r="CY69" s="307"/>
      <c r="CZ69" s="307"/>
      <c r="DA69" s="307"/>
      <c r="DB69" s="307"/>
      <c r="DC69" s="307"/>
      <c r="DD69" s="307"/>
      <c r="DE69" s="307"/>
      <c r="DF69" s="307"/>
      <c r="DG69" s="307"/>
      <c r="DH69" s="307"/>
      <c r="DI69" s="307"/>
      <c r="DJ69" s="307"/>
      <c r="DK69" s="307"/>
      <c r="DL69" s="307"/>
      <c r="DM69" s="307"/>
      <c r="DN69" s="307"/>
      <c r="DO69" s="307"/>
      <c r="DP69" s="307"/>
      <c r="DQ69" s="307"/>
      <c r="DR69" s="307"/>
      <c r="DS69" s="307"/>
      <c r="DT69" s="307"/>
      <c r="DU69" s="307"/>
      <c r="DV69" s="307"/>
      <c r="DW69" s="307"/>
      <c r="DX69" s="307"/>
      <c r="DY69" s="307"/>
      <c r="DZ69" s="307"/>
      <c r="EA69" s="307"/>
      <c r="EB69" s="307"/>
      <c r="EC69" s="307"/>
      <c r="ED69" s="307"/>
      <c r="EE69" s="307"/>
      <c r="EF69" s="307"/>
      <c r="EG69" s="307"/>
      <c r="EH69" s="307"/>
      <c r="EI69" s="307"/>
      <c r="EJ69" s="307"/>
      <c r="EK69" s="307"/>
      <c r="EL69" s="307"/>
      <c r="EM69" s="307"/>
      <c r="EN69" s="307"/>
      <c r="EO69" s="307"/>
      <c r="EP69" s="307"/>
      <c r="EQ69" s="307"/>
      <c r="ER69" s="307"/>
      <c r="ES69" s="307"/>
      <c r="ET69" s="307"/>
      <c r="EU69" s="307"/>
      <c r="EV69" s="307"/>
      <c r="EW69" s="307"/>
      <c r="EX69" s="307"/>
      <c r="EY69" s="307"/>
      <c r="EZ69" s="307"/>
      <c r="FA69" s="307"/>
      <c r="FB69" s="307"/>
      <c r="FC69" s="307"/>
      <c r="FD69" s="307"/>
      <c r="FE69" s="307"/>
      <c r="FF69" s="307"/>
      <c r="FG69" s="307"/>
      <c r="FH69" s="307"/>
      <c r="FI69" s="307"/>
      <c r="FJ69" s="307"/>
      <c r="FK69" s="307"/>
      <c r="FL69" s="307"/>
      <c r="FM69" s="307"/>
      <c r="FN69" s="307"/>
      <c r="FO69" s="307"/>
      <c r="FP69" s="307"/>
      <c r="FQ69" s="307"/>
      <c r="FR69" s="307"/>
      <c r="FS69" s="307"/>
      <c r="FT69" s="307"/>
      <c r="FU69" s="307"/>
      <c r="FV69" s="307"/>
      <c r="FW69" s="307"/>
      <c r="FX69" s="307"/>
      <c r="FY69" s="307"/>
      <c r="FZ69" s="307"/>
      <c r="GA69" s="307"/>
      <c r="GB69" s="307"/>
      <c r="GC69" s="307"/>
      <c r="GD69" s="307"/>
      <c r="GE69" s="307"/>
      <c r="GF69" s="307"/>
      <c r="GG69" s="307"/>
      <c r="GH69" s="307"/>
      <c r="GI69" s="307"/>
      <c r="GJ69" s="307"/>
      <c r="GK69" s="307"/>
      <c r="GL69" s="307"/>
      <c r="GM69" s="307"/>
      <c r="GN69" s="307"/>
      <c r="GO69" s="307"/>
      <c r="GP69" s="307"/>
      <c r="GQ69" s="307"/>
      <c r="GR69" s="307"/>
      <c r="GS69" s="307"/>
      <c r="GT69" s="307"/>
      <c r="GU69" s="307"/>
      <c r="GV69" s="307"/>
      <c r="GW69" s="307"/>
      <c r="GX69" s="307"/>
      <c r="GY69" s="307"/>
      <c r="GZ69" s="307"/>
      <c r="HA69" s="307"/>
      <c r="HB69" s="307"/>
      <c r="HC69" s="307"/>
      <c r="HD69" s="307"/>
      <c r="HE69" s="307"/>
      <c r="HF69" s="307"/>
      <c r="HG69" s="307"/>
      <c r="HH69" s="307"/>
      <c r="HI69" s="307"/>
      <c r="HJ69" s="307"/>
      <c r="HK69" s="307"/>
      <c r="HL69" s="307"/>
      <c r="HM69" s="307"/>
      <c r="HN69" s="307"/>
      <c r="HO69" s="307"/>
      <c r="HP69" s="307"/>
      <c r="HQ69" s="307"/>
      <c r="HR69" s="307"/>
      <c r="HS69" s="307"/>
      <c r="HT69" s="307"/>
      <c r="HU69" s="307"/>
      <c r="HV69" s="307"/>
      <c r="HW69" s="307"/>
      <c r="HX69" s="307"/>
      <c r="HY69" s="307"/>
      <c r="HZ69" s="307"/>
      <c r="IA69" s="307"/>
      <c r="IB69" s="307"/>
      <c r="IC69" s="307"/>
      <c r="ID69" s="307"/>
      <c r="IE69" s="307"/>
      <c r="IF69" s="307"/>
      <c r="IG69" s="307"/>
      <c r="IH69" s="307"/>
      <c r="II69" s="307"/>
      <c r="IJ69" s="307"/>
      <c r="IK69" s="307"/>
      <c r="IL69" s="307"/>
      <c r="IM69" s="307"/>
      <c r="IN69" s="307"/>
      <c r="IO69" s="307"/>
      <c r="IP69" s="307"/>
      <c r="IQ69" s="307"/>
      <c r="IR69" s="307"/>
      <c r="IS69" s="307"/>
      <c r="IT69" s="307"/>
      <c r="IU69" s="307"/>
      <c r="IV69" s="307"/>
      <c r="IW69" s="307"/>
    </row>
    <row r="70" spans="1:257" s="415" customFormat="1">
      <c r="A70" s="421" t="s">
        <v>1252</v>
      </c>
      <c r="B70" s="188">
        <v>45394</v>
      </c>
      <c r="C70" s="78" t="s">
        <v>967</v>
      </c>
      <c r="D70" s="381">
        <v>45394</v>
      </c>
      <c r="E70" s="381">
        <v>45395</v>
      </c>
      <c r="F70" s="377" t="s">
        <v>1300</v>
      </c>
      <c r="G70" s="378">
        <v>1</v>
      </c>
      <c r="H70" s="190">
        <v>294.83999999999997</v>
      </c>
      <c r="I70" s="191">
        <v>294840</v>
      </c>
      <c r="J70" s="101"/>
      <c r="K70" s="192">
        <f>I70</f>
        <v>294840</v>
      </c>
      <c r="L70" s="192"/>
      <c r="M70" s="192"/>
      <c r="N70" s="192"/>
      <c r="O70" s="192"/>
      <c r="P70" s="461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7"/>
      <c r="BT70" s="307"/>
      <c r="BU70" s="307"/>
      <c r="BV70" s="307"/>
      <c r="BW70" s="307"/>
      <c r="BX70" s="307"/>
      <c r="BY70" s="307"/>
      <c r="BZ70" s="307"/>
      <c r="CA70" s="307"/>
      <c r="CB70" s="307"/>
      <c r="CC70" s="307"/>
      <c r="CD70" s="307"/>
      <c r="CE70" s="307"/>
      <c r="CF70" s="307"/>
      <c r="CG70" s="307"/>
      <c r="CH70" s="307"/>
      <c r="CI70" s="307"/>
      <c r="CJ70" s="307"/>
      <c r="CK70" s="307"/>
      <c r="CL70" s="307"/>
      <c r="CM70" s="307"/>
      <c r="CN70" s="307"/>
      <c r="CO70" s="307"/>
      <c r="CP70" s="307"/>
      <c r="CQ70" s="307"/>
      <c r="CR70" s="307"/>
      <c r="CS70" s="307"/>
      <c r="CT70" s="307"/>
      <c r="CU70" s="307"/>
      <c r="CV70" s="307"/>
      <c r="CW70" s="307"/>
      <c r="CX70" s="307"/>
      <c r="CY70" s="307"/>
      <c r="CZ70" s="307"/>
      <c r="DA70" s="307"/>
      <c r="DB70" s="307"/>
      <c r="DC70" s="307"/>
      <c r="DD70" s="307"/>
      <c r="DE70" s="307"/>
      <c r="DF70" s="307"/>
      <c r="DG70" s="307"/>
      <c r="DH70" s="307"/>
      <c r="DI70" s="307"/>
      <c r="DJ70" s="307"/>
      <c r="DK70" s="307"/>
      <c r="DL70" s="307"/>
      <c r="DM70" s="307"/>
      <c r="DN70" s="307"/>
      <c r="DO70" s="307"/>
      <c r="DP70" s="307"/>
      <c r="DQ70" s="307"/>
      <c r="DR70" s="307"/>
      <c r="DS70" s="307"/>
      <c r="DT70" s="307"/>
      <c r="DU70" s="307"/>
      <c r="DV70" s="307"/>
      <c r="DW70" s="307"/>
      <c r="DX70" s="307"/>
      <c r="DY70" s="307"/>
      <c r="DZ70" s="307"/>
      <c r="EA70" s="307"/>
      <c r="EB70" s="307"/>
      <c r="EC70" s="307"/>
      <c r="ED70" s="307"/>
      <c r="EE70" s="307"/>
      <c r="EF70" s="307"/>
      <c r="EG70" s="307"/>
      <c r="EH70" s="307"/>
      <c r="EI70" s="307"/>
      <c r="EJ70" s="307"/>
      <c r="EK70" s="307"/>
      <c r="EL70" s="307"/>
      <c r="EM70" s="307"/>
      <c r="EN70" s="307"/>
      <c r="EO70" s="307"/>
      <c r="EP70" s="307"/>
      <c r="EQ70" s="307"/>
      <c r="ER70" s="307"/>
      <c r="ES70" s="307"/>
      <c r="ET70" s="307"/>
      <c r="EU70" s="307"/>
      <c r="EV70" s="307"/>
      <c r="EW70" s="307"/>
      <c r="EX70" s="307"/>
      <c r="EY70" s="307"/>
      <c r="EZ70" s="307"/>
      <c r="FA70" s="307"/>
      <c r="FB70" s="307"/>
      <c r="FC70" s="307"/>
      <c r="FD70" s="307"/>
      <c r="FE70" s="307"/>
      <c r="FF70" s="307"/>
      <c r="FG70" s="307"/>
      <c r="FH70" s="307"/>
      <c r="FI70" s="307"/>
      <c r="FJ70" s="307"/>
      <c r="FK70" s="307"/>
      <c r="FL70" s="307"/>
      <c r="FM70" s="307"/>
      <c r="FN70" s="307"/>
      <c r="FO70" s="307"/>
      <c r="FP70" s="307"/>
      <c r="FQ70" s="307"/>
      <c r="FR70" s="307"/>
      <c r="FS70" s="307"/>
      <c r="FT70" s="307"/>
      <c r="FU70" s="307"/>
      <c r="FV70" s="307"/>
      <c r="FW70" s="307"/>
      <c r="FX70" s="307"/>
      <c r="FY70" s="307"/>
      <c r="FZ70" s="307"/>
      <c r="GA70" s="307"/>
      <c r="GB70" s="307"/>
      <c r="GC70" s="307"/>
      <c r="GD70" s="307"/>
      <c r="GE70" s="307"/>
      <c r="GF70" s="307"/>
      <c r="GG70" s="307"/>
      <c r="GH70" s="307"/>
      <c r="GI70" s="307"/>
      <c r="GJ70" s="307"/>
      <c r="GK70" s="307"/>
      <c r="GL70" s="307"/>
      <c r="GM70" s="307"/>
      <c r="GN70" s="307"/>
      <c r="GO70" s="307"/>
      <c r="GP70" s="307"/>
      <c r="GQ70" s="307"/>
      <c r="GR70" s="307"/>
      <c r="GS70" s="307"/>
      <c r="GT70" s="307"/>
      <c r="GU70" s="307"/>
      <c r="GV70" s="307"/>
      <c r="GW70" s="307"/>
      <c r="GX70" s="307"/>
      <c r="GY70" s="307"/>
      <c r="GZ70" s="307"/>
      <c r="HA70" s="307"/>
      <c r="HB70" s="307"/>
      <c r="HC70" s="307"/>
      <c r="HD70" s="307"/>
      <c r="HE70" s="307"/>
      <c r="HF70" s="307"/>
      <c r="HG70" s="307"/>
      <c r="HH70" s="307"/>
      <c r="HI70" s="307"/>
      <c r="HJ70" s="307"/>
      <c r="HK70" s="307"/>
      <c r="HL70" s="307"/>
      <c r="HM70" s="307"/>
      <c r="HN70" s="307"/>
      <c r="HO70" s="307"/>
      <c r="HP70" s="307"/>
      <c r="HQ70" s="307"/>
      <c r="HR70" s="307"/>
      <c r="HS70" s="307"/>
      <c r="HT70" s="307"/>
      <c r="HU70" s="307"/>
      <c r="HV70" s="307"/>
      <c r="HW70" s="307"/>
      <c r="HX70" s="307"/>
      <c r="HY70" s="307"/>
      <c r="HZ70" s="307"/>
      <c r="IA70" s="307"/>
      <c r="IB70" s="307"/>
      <c r="IC70" s="307"/>
      <c r="ID70" s="307"/>
      <c r="IE70" s="307"/>
      <c r="IF70" s="307"/>
      <c r="IG70" s="307"/>
      <c r="IH70" s="307"/>
      <c r="II70" s="307"/>
      <c r="IJ70" s="307"/>
      <c r="IK70" s="307"/>
      <c r="IL70" s="307"/>
      <c r="IM70" s="307"/>
      <c r="IN70" s="307"/>
      <c r="IO70" s="307"/>
      <c r="IP70" s="307"/>
      <c r="IQ70" s="307"/>
      <c r="IR70" s="307"/>
      <c r="IS70" s="307"/>
      <c r="IT70" s="307"/>
      <c r="IU70" s="307"/>
      <c r="IV70" s="307"/>
      <c r="IW70" s="307"/>
    </row>
    <row r="71" spans="1:257" s="415" customFormat="1">
      <c r="A71" s="421" t="s">
        <v>1253</v>
      </c>
      <c r="B71" s="188">
        <v>45394</v>
      </c>
      <c r="C71" s="78" t="s">
        <v>969</v>
      </c>
      <c r="D71" s="381">
        <v>45394</v>
      </c>
      <c r="E71" s="381">
        <v>45395</v>
      </c>
      <c r="F71" s="377" t="s">
        <v>1300</v>
      </c>
      <c r="G71" s="378">
        <v>2</v>
      </c>
      <c r="H71" s="190">
        <v>394.84</v>
      </c>
      <c r="I71" s="191">
        <v>394840</v>
      </c>
      <c r="J71" s="101">
        <v>100000</v>
      </c>
      <c r="K71" s="192">
        <v>294840</v>
      </c>
      <c r="L71" s="192"/>
      <c r="M71" s="192"/>
      <c r="N71" s="192"/>
      <c r="O71" s="192"/>
      <c r="P71" s="461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7"/>
      <c r="BT71" s="307"/>
      <c r="BU71" s="307"/>
      <c r="BV71" s="307"/>
      <c r="BW71" s="307"/>
      <c r="BX71" s="307"/>
      <c r="BY71" s="307"/>
      <c r="BZ71" s="307"/>
      <c r="CA71" s="307"/>
      <c r="CB71" s="307"/>
      <c r="CC71" s="307"/>
      <c r="CD71" s="307"/>
      <c r="CE71" s="307"/>
      <c r="CF71" s="307"/>
      <c r="CG71" s="307"/>
      <c r="CH71" s="307"/>
      <c r="CI71" s="307"/>
      <c r="CJ71" s="307"/>
      <c r="CK71" s="307"/>
      <c r="CL71" s="307"/>
      <c r="CM71" s="307"/>
      <c r="CN71" s="307"/>
      <c r="CO71" s="307"/>
      <c r="CP71" s="307"/>
      <c r="CQ71" s="307"/>
      <c r="CR71" s="307"/>
      <c r="CS71" s="307"/>
      <c r="CT71" s="307"/>
      <c r="CU71" s="307"/>
      <c r="CV71" s="307"/>
      <c r="CW71" s="307"/>
      <c r="CX71" s="307"/>
      <c r="CY71" s="307"/>
      <c r="CZ71" s="307"/>
      <c r="DA71" s="307"/>
      <c r="DB71" s="307"/>
      <c r="DC71" s="307"/>
      <c r="DD71" s="307"/>
      <c r="DE71" s="307"/>
      <c r="DF71" s="307"/>
      <c r="DG71" s="307"/>
      <c r="DH71" s="307"/>
      <c r="DI71" s="307"/>
      <c r="DJ71" s="307"/>
      <c r="DK71" s="307"/>
      <c r="DL71" s="307"/>
      <c r="DM71" s="307"/>
      <c r="DN71" s="307"/>
      <c r="DO71" s="307"/>
      <c r="DP71" s="307"/>
      <c r="DQ71" s="307"/>
      <c r="DR71" s="307"/>
      <c r="DS71" s="307"/>
      <c r="DT71" s="307"/>
      <c r="DU71" s="307"/>
      <c r="DV71" s="307"/>
      <c r="DW71" s="307"/>
      <c r="DX71" s="307"/>
      <c r="DY71" s="307"/>
      <c r="DZ71" s="307"/>
      <c r="EA71" s="307"/>
      <c r="EB71" s="307"/>
      <c r="EC71" s="307"/>
      <c r="ED71" s="307"/>
      <c r="EE71" s="307"/>
      <c r="EF71" s="307"/>
      <c r="EG71" s="307"/>
      <c r="EH71" s="307"/>
      <c r="EI71" s="307"/>
      <c r="EJ71" s="307"/>
      <c r="EK71" s="307"/>
      <c r="EL71" s="307"/>
      <c r="EM71" s="307"/>
      <c r="EN71" s="307"/>
      <c r="EO71" s="307"/>
      <c r="EP71" s="307"/>
      <c r="EQ71" s="307"/>
      <c r="ER71" s="307"/>
      <c r="ES71" s="307"/>
      <c r="ET71" s="307"/>
      <c r="EU71" s="307"/>
      <c r="EV71" s="307"/>
      <c r="EW71" s="307"/>
      <c r="EX71" s="307"/>
      <c r="EY71" s="307"/>
      <c r="EZ71" s="307"/>
      <c r="FA71" s="307"/>
      <c r="FB71" s="307"/>
      <c r="FC71" s="307"/>
      <c r="FD71" s="307"/>
      <c r="FE71" s="307"/>
      <c r="FF71" s="307"/>
      <c r="FG71" s="307"/>
      <c r="FH71" s="307"/>
      <c r="FI71" s="307"/>
      <c r="FJ71" s="307"/>
      <c r="FK71" s="307"/>
      <c r="FL71" s="307"/>
      <c r="FM71" s="307"/>
      <c r="FN71" s="307"/>
      <c r="FO71" s="307"/>
      <c r="FP71" s="307"/>
      <c r="FQ71" s="307"/>
      <c r="FR71" s="307"/>
      <c r="FS71" s="307"/>
      <c r="FT71" s="307"/>
      <c r="FU71" s="307"/>
      <c r="FV71" s="307"/>
      <c r="FW71" s="307"/>
      <c r="FX71" s="307"/>
      <c r="FY71" s="307"/>
      <c r="FZ71" s="307"/>
      <c r="GA71" s="307"/>
      <c r="GB71" s="307"/>
      <c r="GC71" s="307"/>
      <c r="GD71" s="307"/>
      <c r="GE71" s="307"/>
      <c r="GF71" s="307"/>
      <c r="GG71" s="307"/>
      <c r="GH71" s="307"/>
      <c r="GI71" s="307"/>
      <c r="GJ71" s="307"/>
      <c r="GK71" s="307"/>
      <c r="GL71" s="307"/>
      <c r="GM71" s="307"/>
      <c r="GN71" s="307"/>
      <c r="GO71" s="307"/>
      <c r="GP71" s="307"/>
      <c r="GQ71" s="307"/>
      <c r="GR71" s="307"/>
      <c r="GS71" s="307"/>
      <c r="GT71" s="307"/>
      <c r="GU71" s="307"/>
      <c r="GV71" s="307"/>
      <c r="GW71" s="307"/>
      <c r="GX71" s="307"/>
      <c r="GY71" s="307"/>
      <c r="GZ71" s="307"/>
      <c r="HA71" s="307"/>
      <c r="HB71" s="307"/>
      <c r="HC71" s="307"/>
      <c r="HD71" s="307"/>
      <c r="HE71" s="307"/>
      <c r="HF71" s="307"/>
      <c r="HG71" s="307"/>
      <c r="HH71" s="307"/>
      <c r="HI71" s="307"/>
      <c r="HJ71" s="307"/>
      <c r="HK71" s="307"/>
      <c r="HL71" s="307"/>
      <c r="HM71" s="307"/>
      <c r="HN71" s="307"/>
      <c r="HO71" s="307"/>
      <c r="HP71" s="307"/>
      <c r="HQ71" s="307"/>
      <c r="HR71" s="307"/>
      <c r="HS71" s="307"/>
      <c r="HT71" s="307"/>
      <c r="HU71" s="307"/>
      <c r="HV71" s="307"/>
      <c r="HW71" s="307"/>
      <c r="HX71" s="307"/>
      <c r="HY71" s="307"/>
      <c r="HZ71" s="307"/>
      <c r="IA71" s="307"/>
      <c r="IB71" s="307"/>
      <c r="IC71" s="307"/>
      <c r="ID71" s="307"/>
      <c r="IE71" s="307"/>
      <c r="IF71" s="307"/>
      <c r="IG71" s="307"/>
      <c r="IH71" s="307"/>
      <c r="II71" s="307"/>
      <c r="IJ71" s="307"/>
      <c r="IK71" s="307"/>
      <c r="IL71" s="307"/>
      <c r="IM71" s="307"/>
      <c r="IN71" s="307"/>
      <c r="IO71" s="307"/>
      <c r="IP71" s="307"/>
      <c r="IQ71" s="307"/>
      <c r="IR71" s="307"/>
      <c r="IS71" s="307"/>
      <c r="IT71" s="307"/>
      <c r="IU71" s="307"/>
      <c r="IV71" s="307"/>
      <c r="IW71" s="307"/>
    </row>
    <row r="72" spans="1:257" s="415" customFormat="1">
      <c r="A72" s="421" t="s">
        <v>1254</v>
      </c>
      <c r="B72" s="188">
        <v>45395</v>
      </c>
      <c r="C72" s="78" t="s">
        <v>975</v>
      </c>
      <c r="D72" s="381">
        <v>45395</v>
      </c>
      <c r="E72" s="381">
        <v>45396</v>
      </c>
      <c r="F72" s="377" t="s">
        <v>1304</v>
      </c>
      <c r="G72" s="378">
        <v>1</v>
      </c>
      <c r="H72" s="190">
        <v>684.45</v>
      </c>
      <c r="I72" s="191">
        <v>684450</v>
      </c>
      <c r="J72" s="101"/>
      <c r="K72" s="192">
        <f>I72</f>
        <v>684450</v>
      </c>
      <c r="L72" s="192"/>
      <c r="M72" s="192"/>
      <c r="N72" s="192"/>
      <c r="O72" s="192"/>
      <c r="P72" s="461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307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7"/>
      <c r="BT72" s="307"/>
      <c r="BU72" s="307"/>
      <c r="BV72" s="307"/>
      <c r="BW72" s="307"/>
      <c r="BX72" s="307"/>
      <c r="BY72" s="307"/>
      <c r="BZ72" s="307"/>
      <c r="CA72" s="307"/>
      <c r="CB72" s="307"/>
      <c r="CC72" s="307"/>
      <c r="CD72" s="307"/>
      <c r="CE72" s="307"/>
      <c r="CF72" s="307"/>
      <c r="CG72" s="307"/>
      <c r="CH72" s="307"/>
      <c r="CI72" s="307"/>
      <c r="CJ72" s="307"/>
      <c r="CK72" s="307"/>
      <c r="CL72" s="307"/>
      <c r="CM72" s="307"/>
      <c r="CN72" s="307"/>
      <c r="CO72" s="307"/>
      <c r="CP72" s="307"/>
      <c r="CQ72" s="307"/>
      <c r="CR72" s="307"/>
      <c r="CS72" s="307"/>
      <c r="CT72" s="307"/>
      <c r="CU72" s="307"/>
      <c r="CV72" s="307"/>
      <c r="CW72" s="307"/>
      <c r="CX72" s="307"/>
      <c r="CY72" s="307"/>
      <c r="CZ72" s="307"/>
      <c r="DA72" s="307"/>
      <c r="DB72" s="307"/>
      <c r="DC72" s="307"/>
      <c r="DD72" s="307"/>
      <c r="DE72" s="307"/>
      <c r="DF72" s="307"/>
      <c r="DG72" s="307"/>
      <c r="DH72" s="307"/>
      <c r="DI72" s="307"/>
      <c r="DJ72" s="307"/>
      <c r="DK72" s="307"/>
      <c r="DL72" s="307"/>
      <c r="DM72" s="307"/>
      <c r="DN72" s="307"/>
      <c r="DO72" s="307"/>
      <c r="DP72" s="307"/>
      <c r="DQ72" s="307"/>
      <c r="DR72" s="307"/>
      <c r="DS72" s="307"/>
      <c r="DT72" s="307"/>
      <c r="DU72" s="307"/>
      <c r="DV72" s="307"/>
      <c r="DW72" s="307"/>
      <c r="DX72" s="307"/>
      <c r="DY72" s="307"/>
      <c r="DZ72" s="307"/>
      <c r="EA72" s="307"/>
      <c r="EB72" s="307"/>
      <c r="EC72" s="307"/>
      <c r="ED72" s="307"/>
      <c r="EE72" s="307"/>
      <c r="EF72" s="307"/>
      <c r="EG72" s="307"/>
      <c r="EH72" s="307"/>
      <c r="EI72" s="307"/>
      <c r="EJ72" s="307"/>
      <c r="EK72" s="307"/>
      <c r="EL72" s="307"/>
      <c r="EM72" s="307"/>
      <c r="EN72" s="307"/>
      <c r="EO72" s="307"/>
      <c r="EP72" s="307"/>
      <c r="EQ72" s="307"/>
      <c r="ER72" s="307"/>
      <c r="ES72" s="307"/>
      <c r="ET72" s="307"/>
      <c r="EU72" s="307"/>
      <c r="EV72" s="307"/>
      <c r="EW72" s="307"/>
      <c r="EX72" s="307"/>
      <c r="EY72" s="307"/>
      <c r="EZ72" s="307"/>
      <c r="FA72" s="307"/>
      <c r="FB72" s="307"/>
      <c r="FC72" s="307"/>
      <c r="FD72" s="307"/>
      <c r="FE72" s="307"/>
      <c r="FF72" s="307"/>
      <c r="FG72" s="307"/>
      <c r="FH72" s="307"/>
      <c r="FI72" s="307"/>
      <c r="FJ72" s="307"/>
      <c r="FK72" s="307"/>
      <c r="FL72" s="307"/>
      <c r="FM72" s="307"/>
      <c r="FN72" s="307"/>
      <c r="FO72" s="307"/>
      <c r="FP72" s="307"/>
      <c r="FQ72" s="307"/>
      <c r="FR72" s="307"/>
      <c r="FS72" s="307"/>
      <c r="FT72" s="307"/>
      <c r="FU72" s="307"/>
      <c r="FV72" s="307"/>
      <c r="FW72" s="307"/>
      <c r="FX72" s="307"/>
      <c r="FY72" s="307"/>
      <c r="FZ72" s="307"/>
      <c r="GA72" s="307"/>
      <c r="GB72" s="307"/>
      <c r="GC72" s="307"/>
      <c r="GD72" s="307"/>
      <c r="GE72" s="307"/>
      <c r="GF72" s="307"/>
      <c r="GG72" s="307"/>
      <c r="GH72" s="307"/>
      <c r="GI72" s="307"/>
      <c r="GJ72" s="307"/>
      <c r="GK72" s="307"/>
      <c r="GL72" s="307"/>
      <c r="GM72" s="307"/>
      <c r="GN72" s="307"/>
      <c r="GO72" s="307"/>
      <c r="GP72" s="307"/>
      <c r="GQ72" s="307"/>
      <c r="GR72" s="307"/>
      <c r="GS72" s="307"/>
      <c r="GT72" s="307"/>
      <c r="GU72" s="307"/>
      <c r="GV72" s="307"/>
      <c r="GW72" s="307"/>
      <c r="GX72" s="307"/>
      <c r="GY72" s="307"/>
      <c r="GZ72" s="307"/>
      <c r="HA72" s="307"/>
      <c r="HB72" s="307"/>
      <c r="HC72" s="307"/>
      <c r="HD72" s="307"/>
      <c r="HE72" s="307"/>
      <c r="HF72" s="307"/>
      <c r="HG72" s="307"/>
      <c r="HH72" s="307"/>
      <c r="HI72" s="307"/>
      <c r="HJ72" s="307"/>
      <c r="HK72" s="307"/>
      <c r="HL72" s="307"/>
      <c r="HM72" s="307"/>
      <c r="HN72" s="307"/>
      <c r="HO72" s="307"/>
      <c r="HP72" s="307"/>
      <c r="HQ72" s="307"/>
      <c r="HR72" s="307"/>
      <c r="HS72" s="307"/>
      <c r="HT72" s="307"/>
      <c r="HU72" s="307"/>
      <c r="HV72" s="307"/>
      <c r="HW72" s="307"/>
      <c r="HX72" s="307"/>
      <c r="HY72" s="307"/>
      <c r="HZ72" s="307"/>
      <c r="IA72" s="307"/>
      <c r="IB72" s="307"/>
      <c r="IC72" s="307"/>
      <c r="ID72" s="307"/>
      <c r="IE72" s="307"/>
      <c r="IF72" s="307"/>
      <c r="IG72" s="307"/>
      <c r="IH72" s="307"/>
      <c r="II72" s="307"/>
      <c r="IJ72" s="307"/>
      <c r="IK72" s="307"/>
      <c r="IL72" s="307"/>
      <c r="IM72" s="307"/>
      <c r="IN72" s="307"/>
      <c r="IO72" s="307"/>
      <c r="IP72" s="307"/>
      <c r="IQ72" s="307"/>
      <c r="IR72" s="307"/>
      <c r="IS72" s="307"/>
      <c r="IT72" s="307"/>
      <c r="IU72" s="307"/>
      <c r="IV72" s="307"/>
      <c r="IW72" s="307"/>
    </row>
    <row r="73" spans="1:257" s="415" customFormat="1">
      <c r="A73" s="421" t="s">
        <v>1255</v>
      </c>
      <c r="B73" s="188">
        <v>45395</v>
      </c>
      <c r="C73" s="78" t="s">
        <v>978</v>
      </c>
      <c r="D73" s="381">
        <v>45395</v>
      </c>
      <c r="E73" s="381">
        <v>45396</v>
      </c>
      <c r="F73" s="377" t="s">
        <v>1301</v>
      </c>
      <c r="G73" s="378">
        <v>1</v>
      </c>
      <c r="H73" s="190">
        <v>342.63</v>
      </c>
      <c r="I73" s="191">
        <v>342630</v>
      </c>
      <c r="J73" s="101"/>
      <c r="K73" s="192">
        <f>I73</f>
        <v>342630</v>
      </c>
      <c r="L73" s="192"/>
      <c r="M73" s="192"/>
      <c r="N73" s="192"/>
      <c r="O73" s="192"/>
      <c r="P73" s="461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7"/>
      <c r="BT73" s="307"/>
      <c r="BU73" s="307"/>
      <c r="BV73" s="307"/>
      <c r="BW73" s="307"/>
      <c r="BX73" s="307"/>
      <c r="BY73" s="307"/>
      <c r="BZ73" s="307"/>
      <c r="CA73" s="307"/>
      <c r="CB73" s="307"/>
      <c r="CC73" s="307"/>
      <c r="CD73" s="307"/>
      <c r="CE73" s="307"/>
      <c r="CF73" s="307"/>
      <c r="CG73" s="307"/>
      <c r="CH73" s="307"/>
      <c r="CI73" s="307"/>
      <c r="CJ73" s="307"/>
      <c r="CK73" s="307"/>
      <c r="CL73" s="307"/>
      <c r="CM73" s="307"/>
      <c r="CN73" s="307"/>
      <c r="CO73" s="307"/>
      <c r="CP73" s="307"/>
      <c r="CQ73" s="307"/>
      <c r="CR73" s="307"/>
      <c r="CS73" s="307"/>
      <c r="CT73" s="307"/>
      <c r="CU73" s="307"/>
      <c r="CV73" s="307"/>
      <c r="CW73" s="307"/>
      <c r="CX73" s="307"/>
      <c r="CY73" s="307"/>
      <c r="CZ73" s="307"/>
      <c r="DA73" s="307"/>
      <c r="DB73" s="307"/>
      <c r="DC73" s="307"/>
      <c r="DD73" s="307"/>
      <c r="DE73" s="307"/>
      <c r="DF73" s="307"/>
      <c r="DG73" s="307"/>
      <c r="DH73" s="307"/>
      <c r="DI73" s="307"/>
      <c r="DJ73" s="307"/>
      <c r="DK73" s="307"/>
      <c r="DL73" s="307"/>
      <c r="DM73" s="307"/>
      <c r="DN73" s="307"/>
      <c r="DO73" s="307"/>
      <c r="DP73" s="307"/>
      <c r="DQ73" s="307"/>
      <c r="DR73" s="307"/>
      <c r="DS73" s="307"/>
      <c r="DT73" s="307"/>
      <c r="DU73" s="307"/>
      <c r="DV73" s="307"/>
      <c r="DW73" s="307"/>
      <c r="DX73" s="307"/>
      <c r="DY73" s="307"/>
      <c r="DZ73" s="307"/>
      <c r="EA73" s="307"/>
      <c r="EB73" s="307"/>
      <c r="EC73" s="307"/>
      <c r="ED73" s="307"/>
      <c r="EE73" s="307"/>
      <c r="EF73" s="307"/>
      <c r="EG73" s="307"/>
      <c r="EH73" s="307"/>
      <c r="EI73" s="307"/>
      <c r="EJ73" s="307"/>
      <c r="EK73" s="307"/>
      <c r="EL73" s="307"/>
      <c r="EM73" s="307"/>
      <c r="EN73" s="307"/>
      <c r="EO73" s="307"/>
      <c r="EP73" s="307"/>
      <c r="EQ73" s="307"/>
      <c r="ER73" s="307"/>
      <c r="ES73" s="307"/>
      <c r="ET73" s="307"/>
      <c r="EU73" s="307"/>
      <c r="EV73" s="307"/>
      <c r="EW73" s="307"/>
      <c r="EX73" s="307"/>
      <c r="EY73" s="307"/>
      <c r="EZ73" s="307"/>
      <c r="FA73" s="307"/>
      <c r="FB73" s="307"/>
      <c r="FC73" s="307"/>
      <c r="FD73" s="307"/>
      <c r="FE73" s="307"/>
      <c r="FF73" s="307"/>
      <c r="FG73" s="307"/>
      <c r="FH73" s="307"/>
      <c r="FI73" s="307"/>
      <c r="FJ73" s="307"/>
      <c r="FK73" s="307"/>
      <c r="FL73" s="307"/>
      <c r="FM73" s="307"/>
      <c r="FN73" s="307"/>
      <c r="FO73" s="307"/>
      <c r="FP73" s="307"/>
      <c r="FQ73" s="307"/>
      <c r="FR73" s="307"/>
      <c r="FS73" s="307"/>
      <c r="FT73" s="307"/>
      <c r="FU73" s="307"/>
      <c r="FV73" s="307"/>
      <c r="FW73" s="307"/>
      <c r="FX73" s="307"/>
      <c r="FY73" s="307"/>
      <c r="FZ73" s="307"/>
      <c r="GA73" s="307"/>
      <c r="GB73" s="307"/>
      <c r="GC73" s="307"/>
      <c r="GD73" s="307"/>
      <c r="GE73" s="307"/>
      <c r="GF73" s="307"/>
      <c r="GG73" s="307"/>
      <c r="GH73" s="307"/>
      <c r="GI73" s="307"/>
      <c r="GJ73" s="307"/>
      <c r="GK73" s="307"/>
      <c r="GL73" s="307"/>
      <c r="GM73" s="307"/>
      <c r="GN73" s="307"/>
      <c r="GO73" s="307"/>
      <c r="GP73" s="307"/>
      <c r="GQ73" s="307"/>
      <c r="GR73" s="307"/>
      <c r="GS73" s="307"/>
      <c r="GT73" s="307"/>
      <c r="GU73" s="307"/>
      <c r="GV73" s="307"/>
      <c r="GW73" s="307"/>
      <c r="GX73" s="307"/>
      <c r="GY73" s="307"/>
      <c r="GZ73" s="307"/>
      <c r="HA73" s="307"/>
      <c r="HB73" s="307"/>
      <c r="HC73" s="307"/>
      <c r="HD73" s="307"/>
      <c r="HE73" s="307"/>
      <c r="HF73" s="307"/>
      <c r="HG73" s="307"/>
      <c r="HH73" s="307"/>
      <c r="HI73" s="307"/>
      <c r="HJ73" s="307"/>
      <c r="HK73" s="307"/>
      <c r="HL73" s="307"/>
      <c r="HM73" s="307"/>
      <c r="HN73" s="307"/>
      <c r="HO73" s="307"/>
      <c r="HP73" s="307"/>
      <c r="HQ73" s="307"/>
      <c r="HR73" s="307"/>
      <c r="HS73" s="307"/>
      <c r="HT73" s="307"/>
      <c r="HU73" s="307"/>
      <c r="HV73" s="307"/>
      <c r="HW73" s="307"/>
      <c r="HX73" s="307"/>
      <c r="HY73" s="307"/>
      <c r="HZ73" s="307"/>
      <c r="IA73" s="307"/>
      <c r="IB73" s="307"/>
      <c r="IC73" s="307"/>
      <c r="ID73" s="307"/>
      <c r="IE73" s="307"/>
      <c r="IF73" s="307"/>
      <c r="IG73" s="307"/>
      <c r="IH73" s="307"/>
      <c r="II73" s="307"/>
      <c r="IJ73" s="307"/>
      <c r="IK73" s="307"/>
      <c r="IL73" s="307"/>
      <c r="IM73" s="307"/>
      <c r="IN73" s="307"/>
      <c r="IO73" s="307"/>
      <c r="IP73" s="307"/>
      <c r="IQ73" s="307"/>
      <c r="IR73" s="307"/>
      <c r="IS73" s="307"/>
      <c r="IT73" s="307"/>
      <c r="IU73" s="307"/>
      <c r="IV73" s="307"/>
      <c r="IW73" s="307"/>
    </row>
    <row r="74" spans="1:257" s="415" customFormat="1">
      <c r="A74" s="421" t="s">
        <v>1256</v>
      </c>
      <c r="B74" s="188">
        <v>45395</v>
      </c>
      <c r="C74" s="78" t="s">
        <v>979</v>
      </c>
      <c r="D74" s="381">
        <v>45395</v>
      </c>
      <c r="E74" s="381">
        <v>45396</v>
      </c>
      <c r="F74" s="377" t="s">
        <v>1304</v>
      </c>
      <c r="G74" s="378">
        <v>1</v>
      </c>
      <c r="H74" s="190">
        <v>666.28200000000004</v>
      </c>
      <c r="I74" s="191">
        <v>666282</v>
      </c>
      <c r="J74" s="101"/>
      <c r="K74" s="192">
        <f>I74</f>
        <v>666282</v>
      </c>
      <c r="L74" s="192"/>
      <c r="M74" s="192"/>
      <c r="N74" s="192"/>
      <c r="O74" s="192"/>
      <c r="P74" s="461"/>
      <c r="Q74" s="307"/>
      <c r="R74" s="307"/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7"/>
      <c r="BT74" s="307"/>
      <c r="BU74" s="307"/>
      <c r="BV74" s="307"/>
      <c r="BW74" s="307"/>
      <c r="BX74" s="307"/>
      <c r="BY74" s="307"/>
      <c r="BZ74" s="307"/>
      <c r="CA74" s="307"/>
      <c r="CB74" s="307"/>
      <c r="CC74" s="307"/>
      <c r="CD74" s="307"/>
      <c r="CE74" s="307"/>
      <c r="CF74" s="307"/>
      <c r="CG74" s="307"/>
      <c r="CH74" s="307"/>
      <c r="CI74" s="307"/>
      <c r="CJ74" s="307"/>
      <c r="CK74" s="307"/>
      <c r="CL74" s="307"/>
      <c r="CM74" s="307"/>
      <c r="CN74" s="307"/>
      <c r="CO74" s="307"/>
      <c r="CP74" s="307"/>
      <c r="CQ74" s="307"/>
      <c r="CR74" s="307"/>
      <c r="CS74" s="307"/>
      <c r="CT74" s="307"/>
      <c r="CU74" s="307"/>
      <c r="CV74" s="307"/>
      <c r="CW74" s="307"/>
      <c r="CX74" s="307"/>
      <c r="CY74" s="307"/>
      <c r="CZ74" s="307"/>
      <c r="DA74" s="307"/>
      <c r="DB74" s="307"/>
      <c r="DC74" s="307"/>
      <c r="DD74" s="307"/>
      <c r="DE74" s="307"/>
      <c r="DF74" s="307"/>
      <c r="DG74" s="307"/>
      <c r="DH74" s="307"/>
      <c r="DI74" s="307"/>
      <c r="DJ74" s="307"/>
      <c r="DK74" s="307"/>
      <c r="DL74" s="307"/>
      <c r="DM74" s="307"/>
      <c r="DN74" s="307"/>
      <c r="DO74" s="307"/>
      <c r="DP74" s="307"/>
      <c r="DQ74" s="307"/>
      <c r="DR74" s="307"/>
      <c r="DS74" s="307"/>
      <c r="DT74" s="307"/>
      <c r="DU74" s="307"/>
      <c r="DV74" s="307"/>
      <c r="DW74" s="307"/>
      <c r="DX74" s="307"/>
      <c r="DY74" s="307"/>
      <c r="DZ74" s="307"/>
      <c r="EA74" s="307"/>
      <c r="EB74" s="307"/>
      <c r="EC74" s="307"/>
      <c r="ED74" s="307"/>
      <c r="EE74" s="307"/>
      <c r="EF74" s="307"/>
      <c r="EG74" s="307"/>
      <c r="EH74" s="307"/>
      <c r="EI74" s="307"/>
      <c r="EJ74" s="307"/>
      <c r="EK74" s="307"/>
      <c r="EL74" s="307"/>
      <c r="EM74" s="307"/>
      <c r="EN74" s="307"/>
      <c r="EO74" s="307"/>
      <c r="EP74" s="307"/>
      <c r="EQ74" s="307"/>
      <c r="ER74" s="307"/>
      <c r="ES74" s="307"/>
      <c r="ET74" s="307"/>
      <c r="EU74" s="307"/>
      <c r="EV74" s="307"/>
      <c r="EW74" s="307"/>
      <c r="EX74" s="307"/>
      <c r="EY74" s="307"/>
      <c r="EZ74" s="307"/>
      <c r="FA74" s="307"/>
      <c r="FB74" s="307"/>
      <c r="FC74" s="307"/>
      <c r="FD74" s="307"/>
      <c r="FE74" s="307"/>
      <c r="FF74" s="307"/>
      <c r="FG74" s="307"/>
      <c r="FH74" s="307"/>
      <c r="FI74" s="307"/>
      <c r="FJ74" s="307"/>
      <c r="FK74" s="307"/>
      <c r="FL74" s="307"/>
      <c r="FM74" s="307"/>
      <c r="FN74" s="307"/>
      <c r="FO74" s="307"/>
      <c r="FP74" s="307"/>
      <c r="FQ74" s="307"/>
      <c r="FR74" s="307"/>
      <c r="FS74" s="307"/>
      <c r="FT74" s="307"/>
      <c r="FU74" s="307"/>
      <c r="FV74" s="307"/>
      <c r="FW74" s="307"/>
      <c r="FX74" s="307"/>
      <c r="FY74" s="307"/>
      <c r="FZ74" s="307"/>
      <c r="GA74" s="307"/>
      <c r="GB74" s="307"/>
      <c r="GC74" s="307"/>
      <c r="GD74" s="307"/>
      <c r="GE74" s="307"/>
      <c r="GF74" s="307"/>
      <c r="GG74" s="307"/>
      <c r="GH74" s="307"/>
      <c r="GI74" s="307"/>
      <c r="GJ74" s="307"/>
      <c r="GK74" s="307"/>
      <c r="GL74" s="307"/>
      <c r="GM74" s="307"/>
      <c r="GN74" s="307"/>
      <c r="GO74" s="307"/>
      <c r="GP74" s="307"/>
      <c r="GQ74" s="307"/>
      <c r="GR74" s="307"/>
      <c r="GS74" s="307"/>
      <c r="GT74" s="307"/>
      <c r="GU74" s="307"/>
      <c r="GV74" s="307"/>
      <c r="GW74" s="307"/>
      <c r="GX74" s="307"/>
      <c r="GY74" s="307"/>
      <c r="GZ74" s="307"/>
      <c r="HA74" s="307"/>
      <c r="HB74" s="307"/>
      <c r="HC74" s="307"/>
      <c r="HD74" s="307"/>
      <c r="HE74" s="307"/>
      <c r="HF74" s="307"/>
      <c r="HG74" s="307"/>
      <c r="HH74" s="307"/>
      <c r="HI74" s="307"/>
      <c r="HJ74" s="307"/>
      <c r="HK74" s="307"/>
      <c r="HL74" s="307"/>
      <c r="HM74" s="307"/>
      <c r="HN74" s="307"/>
      <c r="HO74" s="307"/>
      <c r="HP74" s="307"/>
      <c r="HQ74" s="307"/>
      <c r="HR74" s="307"/>
      <c r="HS74" s="307"/>
      <c r="HT74" s="307"/>
      <c r="HU74" s="307"/>
      <c r="HV74" s="307"/>
      <c r="HW74" s="307"/>
      <c r="HX74" s="307"/>
      <c r="HY74" s="307"/>
      <c r="HZ74" s="307"/>
      <c r="IA74" s="307"/>
      <c r="IB74" s="307"/>
      <c r="IC74" s="307"/>
      <c r="ID74" s="307"/>
      <c r="IE74" s="307"/>
      <c r="IF74" s="307"/>
      <c r="IG74" s="307"/>
      <c r="IH74" s="307"/>
      <c r="II74" s="307"/>
      <c r="IJ74" s="307"/>
      <c r="IK74" s="307"/>
      <c r="IL74" s="307"/>
      <c r="IM74" s="307"/>
      <c r="IN74" s="307"/>
      <c r="IO74" s="307"/>
      <c r="IP74" s="307"/>
      <c r="IQ74" s="307"/>
      <c r="IR74" s="307"/>
      <c r="IS74" s="307"/>
      <c r="IT74" s="307"/>
      <c r="IU74" s="307"/>
      <c r="IV74" s="307"/>
      <c r="IW74" s="307"/>
    </row>
    <row r="75" spans="1:257" s="415" customFormat="1">
      <c r="A75" s="421" t="s">
        <v>1257</v>
      </c>
      <c r="B75" s="188">
        <v>45395</v>
      </c>
      <c r="C75" s="78" t="s">
        <v>981</v>
      </c>
      <c r="D75" s="381">
        <v>45395</v>
      </c>
      <c r="E75" s="381">
        <v>45396</v>
      </c>
      <c r="F75" s="377" t="s">
        <v>1304</v>
      </c>
      <c r="G75" s="378">
        <v>1</v>
      </c>
      <c r="H75" s="190">
        <v>650</v>
      </c>
      <c r="I75" s="191">
        <v>650000</v>
      </c>
      <c r="J75" s="101"/>
      <c r="K75" s="192"/>
      <c r="L75" s="192"/>
      <c r="M75" s="192">
        <v>200000</v>
      </c>
      <c r="N75" s="198">
        <v>450000</v>
      </c>
      <c r="O75" s="192"/>
      <c r="P75" s="463" t="s">
        <v>1310</v>
      </c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7"/>
      <c r="BT75" s="307"/>
      <c r="BU75" s="307"/>
      <c r="BV75" s="307"/>
      <c r="BW75" s="307"/>
      <c r="BX75" s="307"/>
      <c r="BY75" s="307"/>
      <c r="BZ75" s="307"/>
      <c r="CA75" s="307"/>
      <c r="CB75" s="307"/>
      <c r="CC75" s="307"/>
      <c r="CD75" s="307"/>
      <c r="CE75" s="307"/>
      <c r="CF75" s="307"/>
      <c r="CG75" s="307"/>
      <c r="CH75" s="307"/>
      <c r="CI75" s="307"/>
      <c r="CJ75" s="307"/>
      <c r="CK75" s="307"/>
      <c r="CL75" s="307"/>
      <c r="CM75" s="307"/>
      <c r="CN75" s="307"/>
      <c r="CO75" s="307"/>
      <c r="CP75" s="307"/>
      <c r="CQ75" s="307"/>
      <c r="CR75" s="307"/>
      <c r="CS75" s="307"/>
      <c r="CT75" s="307"/>
      <c r="CU75" s="307"/>
      <c r="CV75" s="307"/>
      <c r="CW75" s="307"/>
      <c r="CX75" s="307"/>
      <c r="CY75" s="307"/>
      <c r="CZ75" s="307"/>
      <c r="DA75" s="307"/>
      <c r="DB75" s="307"/>
      <c r="DC75" s="307"/>
      <c r="DD75" s="307"/>
      <c r="DE75" s="307"/>
      <c r="DF75" s="307"/>
      <c r="DG75" s="307"/>
      <c r="DH75" s="307"/>
      <c r="DI75" s="307"/>
      <c r="DJ75" s="307"/>
      <c r="DK75" s="307"/>
      <c r="DL75" s="307"/>
      <c r="DM75" s="307"/>
      <c r="DN75" s="307"/>
      <c r="DO75" s="307"/>
      <c r="DP75" s="307"/>
      <c r="DQ75" s="307"/>
      <c r="DR75" s="307"/>
      <c r="DS75" s="307"/>
      <c r="DT75" s="307"/>
      <c r="DU75" s="307"/>
      <c r="DV75" s="307"/>
      <c r="DW75" s="307"/>
      <c r="DX75" s="307"/>
      <c r="DY75" s="307"/>
      <c r="DZ75" s="307"/>
      <c r="EA75" s="307"/>
      <c r="EB75" s="307"/>
      <c r="EC75" s="307"/>
      <c r="ED75" s="307"/>
      <c r="EE75" s="307"/>
      <c r="EF75" s="307"/>
      <c r="EG75" s="307"/>
      <c r="EH75" s="307"/>
      <c r="EI75" s="307"/>
      <c r="EJ75" s="307"/>
      <c r="EK75" s="307"/>
      <c r="EL75" s="307"/>
      <c r="EM75" s="307"/>
      <c r="EN75" s="307"/>
      <c r="EO75" s="307"/>
      <c r="EP75" s="307"/>
      <c r="EQ75" s="307"/>
      <c r="ER75" s="307"/>
      <c r="ES75" s="307"/>
      <c r="ET75" s="307"/>
      <c r="EU75" s="307"/>
      <c r="EV75" s="307"/>
      <c r="EW75" s="307"/>
      <c r="EX75" s="307"/>
      <c r="EY75" s="307"/>
      <c r="EZ75" s="307"/>
      <c r="FA75" s="307"/>
      <c r="FB75" s="307"/>
      <c r="FC75" s="307"/>
      <c r="FD75" s="307"/>
      <c r="FE75" s="307"/>
      <c r="FF75" s="307"/>
      <c r="FG75" s="307"/>
      <c r="FH75" s="307"/>
      <c r="FI75" s="307"/>
      <c r="FJ75" s="307"/>
      <c r="FK75" s="307"/>
      <c r="FL75" s="307"/>
      <c r="FM75" s="307"/>
      <c r="FN75" s="307"/>
      <c r="FO75" s="307"/>
      <c r="FP75" s="307"/>
      <c r="FQ75" s="307"/>
      <c r="FR75" s="307"/>
      <c r="FS75" s="307"/>
      <c r="FT75" s="307"/>
      <c r="FU75" s="307"/>
      <c r="FV75" s="307"/>
      <c r="FW75" s="307"/>
      <c r="FX75" s="307"/>
      <c r="FY75" s="307"/>
      <c r="FZ75" s="307"/>
      <c r="GA75" s="307"/>
      <c r="GB75" s="307"/>
      <c r="GC75" s="307"/>
      <c r="GD75" s="307"/>
      <c r="GE75" s="307"/>
      <c r="GF75" s="307"/>
      <c r="GG75" s="307"/>
      <c r="GH75" s="307"/>
      <c r="GI75" s="307"/>
      <c r="GJ75" s="307"/>
      <c r="GK75" s="307"/>
      <c r="GL75" s="307"/>
      <c r="GM75" s="307"/>
      <c r="GN75" s="307"/>
      <c r="GO75" s="307"/>
      <c r="GP75" s="307"/>
      <c r="GQ75" s="307"/>
      <c r="GR75" s="307"/>
      <c r="GS75" s="307"/>
      <c r="GT75" s="307"/>
      <c r="GU75" s="307"/>
      <c r="GV75" s="307"/>
      <c r="GW75" s="307"/>
      <c r="GX75" s="307"/>
      <c r="GY75" s="307"/>
      <c r="GZ75" s="307"/>
      <c r="HA75" s="307"/>
      <c r="HB75" s="307"/>
      <c r="HC75" s="307"/>
      <c r="HD75" s="307"/>
      <c r="HE75" s="307"/>
      <c r="HF75" s="307"/>
      <c r="HG75" s="307"/>
      <c r="HH75" s="307"/>
      <c r="HI75" s="307"/>
      <c r="HJ75" s="307"/>
      <c r="HK75" s="307"/>
      <c r="HL75" s="307"/>
      <c r="HM75" s="307"/>
      <c r="HN75" s="307"/>
      <c r="HO75" s="307"/>
      <c r="HP75" s="307"/>
      <c r="HQ75" s="307"/>
      <c r="HR75" s="307"/>
      <c r="HS75" s="307"/>
      <c r="HT75" s="307"/>
      <c r="HU75" s="307"/>
      <c r="HV75" s="307"/>
      <c r="HW75" s="307"/>
      <c r="HX75" s="307"/>
      <c r="HY75" s="307"/>
      <c r="HZ75" s="307"/>
      <c r="IA75" s="307"/>
      <c r="IB75" s="307"/>
      <c r="IC75" s="307"/>
      <c r="ID75" s="307"/>
      <c r="IE75" s="307"/>
      <c r="IF75" s="307"/>
      <c r="IG75" s="307"/>
      <c r="IH75" s="307"/>
      <c r="II75" s="307"/>
      <c r="IJ75" s="307"/>
      <c r="IK75" s="307"/>
      <c r="IL75" s="307"/>
      <c r="IM75" s="307"/>
      <c r="IN75" s="307"/>
      <c r="IO75" s="307"/>
      <c r="IP75" s="307"/>
      <c r="IQ75" s="307"/>
      <c r="IR75" s="307"/>
      <c r="IS75" s="307"/>
      <c r="IT75" s="307"/>
      <c r="IU75" s="307"/>
      <c r="IV75" s="307"/>
      <c r="IW75" s="307"/>
    </row>
    <row r="76" spans="1:257" s="415" customFormat="1">
      <c r="A76" s="421" t="s">
        <v>1258</v>
      </c>
      <c r="B76" s="188">
        <v>45395</v>
      </c>
      <c r="C76" s="78" t="s">
        <v>983</v>
      </c>
      <c r="D76" s="381">
        <v>45395</v>
      </c>
      <c r="E76" s="381">
        <v>45396</v>
      </c>
      <c r="F76" s="377" t="s">
        <v>1301</v>
      </c>
      <c r="G76" s="378">
        <v>2</v>
      </c>
      <c r="H76" s="190">
        <v>333.53500000000003</v>
      </c>
      <c r="I76" s="191">
        <v>667070</v>
      </c>
      <c r="J76" s="101"/>
      <c r="K76" s="192"/>
      <c r="L76" s="192">
        <f>I76</f>
        <v>667070</v>
      </c>
      <c r="M76" s="192"/>
      <c r="N76" s="192"/>
      <c r="O76" s="192"/>
      <c r="P76" s="461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7"/>
      <c r="BT76" s="307"/>
      <c r="BU76" s="307"/>
      <c r="BV76" s="307"/>
      <c r="BW76" s="307"/>
      <c r="BX76" s="307"/>
      <c r="BY76" s="307"/>
      <c r="BZ76" s="307"/>
      <c r="CA76" s="307"/>
      <c r="CB76" s="307"/>
      <c r="CC76" s="307"/>
      <c r="CD76" s="307"/>
      <c r="CE76" s="307"/>
      <c r="CF76" s="307"/>
      <c r="CG76" s="307"/>
      <c r="CH76" s="307"/>
      <c r="CI76" s="307"/>
      <c r="CJ76" s="307"/>
      <c r="CK76" s="307"/>
      <c r="CL76" s="307"/>
      <c r="CM76" s="307"/>
      <c r="CN76" s="307"/>
      <c r="CO76" s="307"/>
      <c r="CP76" s="307"/>
      <c r="CQ76" s="307"/>
      <c r="CR76" s="307"/>
      <c r="CS76" s="307"/>
      <c r="CT76" s="307"/>
      <c r="CU76" s="307"/>
      <c r="CV76" s="307"/>
      <c r="CW76" s="307"/>
      <c r="CX76" s="307"/>
      <c r="CY76" s="307"/>
      <c r="CZ76" s="307"/>
      <c r="DA76" s="307"/>
      <c r="DB76" s="307"/>
      <c r="DC76" s="307"/>
      <c r="DD76" s="307"/>
      <c r="DE76" s="307"/>
      <c r="DF76" s="307"/>
      <c r="DG76" s="307"/>
      <c r="DH76" s="307"/>
      <c r="DI76" s="307"/>
      <c r="DJ76" s="307"/>
      <c r="DK76" s="307"/>
      <c r="DL76" s="307"/>
      <c r="DM76" s="307"/>
      <c r="DN76" s="307"/>
      <c r="DO76" s="307"/>
      <c r="DP76" s="307"/>
      <c r="DQ76" s="307"/>
      <c r="DR76" s="307"/>
      <c r="DS76" s="307"/>
      <c r="DT76" s="307"/>
      <c r="DU76" s="307"/>
      <c r="DV76" s="307"/>
      <c r="DW76" s="307"/>
      <c r="DX76" s="307"/>
      <c r="DY76" s="307"/>
      <c r="DZ76" s="307"/>
      <c r="EA76" s="307"/>
      <c r="EB76" s="307"/>
      <c r="EC76" s="307"/>
      <c r="ED76" s="307"/>
      <c r="EE76" s="307"/>
      <c r="EF76" s="307"/>
      <c r="EG76" s="307"/>
      <c r="EH76" s="307"/>
      <c r="EI76" s="307"/>
      <c r="EJ76" s="307"/>
      <c r="EK76" s="307"/>
      <c r="EL76" s="307"/>
      <c r="EM76" s="307"/>
      <c r="EN76" s="307"/>
      <c r="EO76" s="307"/>
      <c r="EP76" s="307"/>
      <c r="EQ76" s="307"/>
      <c r="ER76" s="307"/>
      <c r="ES76" s="307"/>
      <c r="ET76" s="307"/>
      <c r="EU76" s="307"/>
      <c r="EV76" s="307"/>
      <c r="EW76" s="307"/>
      <c r="EX76" s="307"/>
      <c r="EY76" s="307"/>
      <c r="EZ76" s="307"/>
      <c r="FA76" s="307"/>
      <c r="FB76" s="307"/>
      <c r="FC76" s="307"/>
      <c r="FD76" s="307"/>
      <c r="FE76" s="307"/>
      <c r="FF76" s="307"/>
      <c r="FG76" s="307"/>
      <c r="FH76" s="307"/>
      <c r="FI76" s="307"/>
      <c r="FJ76" s="307"/>
      <c r="FK76" s="307"/>
      <c r="FL76" s="307"/>
      <c r="FM76" s="307"/>
      <c r="FN76" s="307"/>
      <c r="FO76" s="307"/>
      <c r="FP76" s="307"/>
      <c r="FQ76" s="307"/>
      <c r="FR76" s="307"/>
      <c r="FS76" s="307"/>
      <c r="FT76" s="307"/>
      <c r="FU76" s="307"/>
      <c r="FV76" s="307"/>
      <c r="FW76" s="307"/>
      <c r="FX76" s="307"/>
      <c r="FY76" s="307"/>
      <c r="FZ76" s="307"/>
      <c r="GA76" s="307"/>
      <c r="GB76" s="307"/>
      <c r="GC76" s="307"/>
      <c r="GD76" s="307"/>
      <c r="GE76" s="307"/>
      <c r="GF76" s="307"/>
      <c r="GG76" s="307"/>
      <c r="GH76" s="307"/>
      <c r="GI76" s="307"/>
      <c r="GJ76" s="307"/>
      <c r="GK76" s="307"/>
      <c r="GL76" s="307"/>
      <c r="GM76" s="307"/>
      <c r="GN76" s="307"/>
      <c r="GO76" s="307"/>
      <c r="GP76" s="307"/>
      <c r="GQ76" s="307"/>
      <c r="GR76" s="307"/>
      <c r="GS76" s="307"/>
      <c r="GT76" s="307"/>
      <c r="GU76" s="307"/>
      <c r="GV76" s="307"/>
      <c r="GW76" s="307"/>
      <c r="GX76" s="307"/>
      <c r="GY76" s="307"/>
      <c r="GZ76" s="307"/>
      <c r="HA76" s="307"/>
      <c r="HB76" s="307"/>
      <c r="HC76" s="307"/>
      <c r="HD76" s="307"/>
      <c r="HE76" s="307"/>
      <c r="HF76" s="307"/>
      <c r="HG76" s="307"/>
      <c r="HH76" s="307"/>
      <c r="HI76" s="307"/>
      <c r="HJ76" s="307"/>
      <c r="HK76" s="307"/>
      <c r="HL76" s="307"/>
      <c r="HM76" s="307"/>
      <c r="HN76" s="307"/>
      <c r="HO76" s="307"/>
      <c r="HP76" s="307"/>
      <c r="HQ76" s="307"/>
      <c r="HR76" s="307"/>
      <c r="HS76" s="307"/>
      <c r="HT76" s="307"/>
      <c r="HU76" s="307"/>
      <c r="HV76" s="307"/>
      <c r="HW76" s="307"/>
      <c r="HX76" s="307"/>
      <c r="HY76" s="307"/>
      <c r="HZ76" s="307"/>
      <c r="IA76" s="307"/>
      <c r="IB76" s="307"/>
      <c r="IC76" s="307"/>
      <c r="ID76" s="307"/>
      <c r="IE76" s="307"/>
      <c r="IF76" s="307"/>
      <c r="IG76" s="307"/>
      <c r="IH76" s="307"/>
      <c r="II76" s="307"/>
      <c r="IJ76" s="307"/>
      <c r="IK76" s="307"/>
      <c r="IL76" s="307"/>
      <c r="IM76" s="307"/>
      <c r="IN76" s="307"/>
      <c r="IO76" s="307"/>
      <c r="IP76" s="307"/>
      <c r="IQ76" s="307"/>
      <c r="IR76" s="307"/>
      <c r="IS76" s="307"/>
      <c r="IT76" s="307"/>
      <c r="IU76" s="307"/>
      <c r="IV76" s="307"/>
      <c r="IW76" s="307"/>
    </row>
    <row r="77" spans="1:257" s="415" customFormat="1">
      <c r="A77" s="421" t="s">
        <v>1259</v>
      </c>
      <c r="B77" s="188">
        <v>45395</v>
      </c>
      <c r="C77" s="78" t="s">
        <v>982</v>
      </c>
      <c r="D77" s="381">
        <v>45395</v>
      </c>
      <c r="E77" s="381">
        <v>45396</v>
      </c>
      <c r="F77" s="377" t="s">
        <v>1301</v>
      </c>
      <c r="G77" s="378">
        <v>2</v>
      </c>
      <c r="H77" s="190">
        <v>342.63</v>
      </c>
      <c r="I77" s="191">
        <v>342630</v>
      </c>
      <c r="J77" s="101"/>
      <c r="K77" s="192">
        <f>I77</f>
        <v>342630</v>
      </c>
      <c r="L77" s="192"/>
      <c r="M77" s="192"/>
      <c r="N77" s="192"/>
      <c r="O77" s="192"/>
      <c r="P77" s="461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7"/>
      <c r="BT77" s="307"/>
      <c r="BU77" s="307"/>
      <c r="BV77" s="307"/>
      <c r="BW77" s="307"/>
      <c r="BX77" s="307"/>
      <c r="BY77" s="307"/>
      <c r="BZ77" s="307"/>
      <c r="CA77" s="307"/>
      <c r="CB77" s="307"/>
      <c r="CC77" s="307"/>
      <c r="CD77" s="307"/>
      <c r="CE77" s="307"/>
      <c r="CF77" s="307"/>
      <c r="CG77" s="307"/>
      <c r="CH77" s="307"/>
      <c r="CI77" s="307"/>
      <c r="CJ77" s="307"/>
      <c r="CK77" s="307"/>
      <c r="CL77" s="307"/>
      <c r="CM77" s="307"/>
      <c r="CN77" s="307"/>
      <c r="CO77" s="307"/>
      <c r="CP77" s="307"/>
      <c r="CQ77" s="307"/>
      <c r="CR77" s="307"/>
      <c r="CS77" s="307"/>
      <c r="CT77" s="307"/>
      <c r="CU77" s="307"/>
      <c r="CV77" s="307"/>
      <c r="CW77" s="307"/>
      <c r="CX77" s="307"/>
      <c r="CY77" s="307"/>
      <c r="CZ77" s="307"/>
      <c r="DA77" s="307"/>
      <c r="DB77" s="307"/>
      <c r="DC77" s="307"/>
      <c r="DD77" s="307"/>
      <c r="DE77" s="307"/>
      <c r="DF77" s="307"/>
      <c r="DG77" s="307"/>
      <c r="DH77" s="307"/>
      <c r="DI77" s="307"/>
      <c r="DJ77" s="307"/>
      <c r="DK77" s="307"/>
      <c r="DL77" s="307"/>
      <c r="DM77" s="307"/>
      <c r="DN77" s="307"/>
      <c r="DO77" s="307"/>
      <c r="DP77" s="307"/>
      <c r="DQ77" s="307"/>
      <c r="DR77" s="307"/>
      <c r="DS77" s="307"/>
      <c r="DT77" s="307"/>
      <c r="DU77" s="307"/>
      <c r="DV77" s="307"/>
      <c r="DW77" s="307"/>
      <c r="DX77" s="307"/>
      <c r="DY77" s="307"/>
      <c r="DZ77" s="307"/>
      <c r="EA77" s="307"/>
      <c r="EB77" s="307"/>
      <c r="EC77" s="307"/>
      <c r="ED77" s="307"/>
      <c r="EE77" s="307"/>
      <c r="EF77" s="307"/>
      <c r="EG77" s="307"/>
      <c r="EH77" s="307"/>
      <c r="EI77" s="307"/>
      <c r="EJ77" s="307"/>
      <c r="EK77" s="307"/>
      <c r="EL77" s="307"/>
      <c r="EM77" s="307"/>
      <c r="EN77" s="307"/>
      <c r="EO77" s="307"/>
      <c r="EP77" s="307"/>
      <c r="EQ77" s="307"/>
      <c r="ER77" s="307"/>
      <c r="ES77" s="307"/>
      <c r="ET77" s="307"/>
      <c r="EU77" s="307"/>
      <c r="EV77" s="307"/>
      <c r="EW77" s="307"/>
      <c r="EX77" s="307"/>
      <c r="EY77" s="307"/>
      <c r="EZ77" s="307"/>
      <c r="FA77" s="307"/>
      <c r="FB77" s="307"/>
      <c r="FC77" s="307"/>
      <c r="FD77" s="307"/>
      <c r="FE77" s="307"/>
      <c r="FF77" s="307"/>
      <c r="FG77" s="307"/>
      <c r="FH77" s="307"/>
      <c r="FI77" s="307"/>
      <c r="FJ77" s="307"/>
      <c r="FK77" s="307"/>
      <c r="FL77" s="307"/>
      <c r="FM77" s="307"/>
      <c r="FN77" s="307"/>
      <c r="FO77" s="307"/>
      <c r="FP77" s="307"/>
      <c r="FQ77" s="307"/>
      <c r="FR77" s="307"/>
      <c r="FS77" s="307"/>
      <c r="FT77" s="307"/>
      <c r="FU77" s="307"/>
      <c r="FV77" s="307"/>
      <c r="FW77" s="307"/>
      <c r="FX77" s="307"/>
      <c r="FY77" s="307"/>
      <c r="FZ77" s="307"/>
      <c r="GA77" s="307"/>
      <c r="GB77" s="307"/>
      <c r="GC77" s="307"/>
      <c r="GD77" s="307"/>
      <c r="GE77" s="307"/>
      <c r="GF77" s="307"/>
      <c r="GG77" s="307"/>
      <c r="GH77" s="307"/>
      <c r="GI77" s="307"/>
      <c r="GJ77" s="307"/>
      <c r="GK77" s="307"/>
      <c r="GL77" s="307"/>
      <c r="GM77" s="307"/>
      <c r="GN77" s="307"/>
      <c r="GO77" s="307"/>
      <c r="GP77" s="307"/>
      <c r="GQ77" s="307"/>
      <c r="GR77" s="307"/>
      <c r="GS77" s="307"/>
      <c r="GT77" s="307"/>
      <c r="GU77" s="307"/>
      <c r="GV77" s="307"/>
      <c r="GW77" s="307"/>
      <c r="GX77" s="307"/>
      <c r="GY77" s="307"/>
      <c r="GZ77" s="307"/>
      <c r="HA77" s="307"/>
      <c r="HB77" s="307"/>
      <c r="HC77" s="307"/>
      <c r="HD77" s="307"/>
      <c r="HE77" s="307"/>
      <c r="HF77" s="307"/>
      <c r="HG77" s="307"/>
      <c r="HH77" s="307"/>
      <c r="HI77" s="307"/>
      <c r="HJ77" s="307"/>
      <c r="HK77" s="307"/>
      <c r="HL77" s="307"/>
      <c r="HM77" s="307"/>
      <c r="HN77" s="307"/>
      <c r="HO77" s="307"/>
      <c r="HP77" s="307"/>
      <c r="HQ77" s="307"/>
      <c r="HR77" s="307"/>
      <c r="HS77" s="307"/>
      <c r="HT77" s="307"/>
      <c r="HU77" s="307"/>
      <c r="HV77" s="307"/>
      <c r="HW77" s="307"/>
      <c r="HX77" s="307"/>
      <c r="HY77" s="307"/>
      <c r="HZ77" s="307"/>
      <c r="IA77" s="307"/>
      <c r="IB77" s="307"/>
      <c r="IC77" s="307"/>
      <c r="ID77" s="307"/>
      <c r="IE77" s="307"/>
      <c r="IF77" s="307"/>
      <c r="IG77" s="307"/>
      <c r="IH77" s="307"/>
      <c r="II77" s="307"/>
      <c r="IJ77" s="307"/>
      <c r="IK77" s="307"/>
      <c r="IL77" s="307"/>
      <c r="IM77" s="307"/>
      <c r="IN77" s="307"/>
      <c r="IO77" s="307"/>
      <c r="IP77" s="307"/>
      <c r="IQ77" s="307"/>
      <c r="IR77" s="307"/>
      <c r="IS77" s="307"/>
      <c r="IT77" s="307"/>
      <c r="IU77" s="307"/>
      <c r="IV77" s="307"/>
      <c r="IW77" s="307"/>
    </row>
    <row r="78" spans="1:257" s="415" customFormat="1">
      <c r="A78" s="421" t="s">
        <v>1260</v>
      </c>
      <c r="B78" s="188">
        <v>45395</v>
      </c>
      <c r="C78" s="78" t="s">
        <v>985</v>
      </c>
      <c r="D78" s="101"/>
      <c r="E78" s="381"/>
      <c r="F78" s="377"/>
      <c r="G78" s="378"/>
      <c r="H78" s="190"/>
      <c r="I78" s="191"/>
      <c r="J78" s="101"/>
      <c r="K78" s="192"/>
      <c r="L78" s="192"/>
      <c r="M78" s="192"/>
      <c r="N78" s="192"/>
      <c r="O78" s="192"/>
      <c r="P78" s="461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307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7"/>
      <c r="BT78" s="307"/>
      <c r="BU78" s="307"/>
      <c r="BV78" s="307"/>
      <c r="BW78" s="307"/>
      <c r="BX78" s="307"/>
      <c r="BY78" s="307"/>
      <c r="BZ78" s="307"/>
      <c r="CA78" s="307"/>
      <c r="CB78" s="307"/>
      <c r="CC78" s="307"/>
      <c r="CD78" s="307"/>
      <c r="CE78" s="307"/>
      <c r="CF78" s="307"/>
      <c r="CG78" s="307"/>
      <c r="CH78" s="307"/>
      <c r="CI78" s="307"/>
      <c r="CJ78" s="307"/>
      <c r="CK78" s="307"/>
      <c r="CL78" s="307"/>
      <c r="CM78" s="307"/>
      <c r="CN78" s="307"/>
      <c r="CO78" s="307"/>
      <c r="CP78" s="307"/>
      <c r="CQ78" s="307"/>
      <c r="CR78" s="307"/>
      <c r="CS78" s="307"/>
      <c r="CT78" s="307"/>
      <c r="CU78" s="307"/>
      <c r="CV78" s="307"/>
      <c r="CW78" s="307"/>
      <c r="CX78" s="307"/>
      <c r="CY78" s="307"/>
      <c r="CZ78" s="307"/>
      <c r="DA78" s="307"/>
      <c r="DB78" s="307"/>
      <c r="DC78" s="307"/>
      <c r="DD78" s="307"/>
      <c r="DE78" s="307"/>
      <c r="DF78" s="307"/>
      <c r="DG78" s="307"/>
      <c r="DH78" s="307"/>
      <c r="DI78" s="307"/>
      <c r="DJ78" s="307"/>
      <c r="DK78" s="307"/>
      <c r="DL78" s="307"/>
      <c r="DM78" s="307"/>
      <c r="DN78" s="307"/>
      <c r="DO78" s="307"/>
      <c r="DP78" s="307"/>
      <c r="DQ78" s="307"/>
      <c r="DR78" s="307"/>
      <c r="DS78" s="307"/>
      <c r="DT78" s="307"/>
      <c r="DU78" s="307"/>
      <c r="DV78" s="307"/>
      <c r="DW78" s="307"/>
      <c r="DX78" s="307"/>
      <c r="DY78" s="307"/>
      <c r="DZ78" s="307"/>
      <c r="EA78" s="307"/>
      <c r="EB78" s="307"/>
      <c r="EC78" s="307"/>
      <c r="ED78" s="307"/>
      <c r="EE78" s="307"/>
      <c r="EF78" s="307"/>
      <c r="EG78" s="307"/>
      <c r="EH78" s="307"/>
      <c r="EI78" s="307"/>
      <c r="EJ78" s="307"/>
      <c r="EK78" s="307"/>
      <c r="EL78" s="307"/>
      <c r="EM78" s="307"/>
      <c r="EN78" s="307"/>
      <c r="EO78" s="307"/>
      <c r="EP78" s="307"/>
      <c r="EQ78" s="307"/>
      <c r="ER78" s="307"/>
      <c r="ES78" s="307"/>
      <c r="ET78" s="307"/>
      <c r="EU78" s="307"/>
      <c r="EV78" s="307"/>
      <c r="EW78" s="307"/>
      <c r="EX78" s="307"/>
      <c r="EY78" s="307"/>
      <c r="EZ78" s="307"/>
      <c r="FA78" s="307"/>
      <c r="FB78" s="307"/>
      <c r="FC78" s="307"/>
      <c r="FD78" s="307"/>
      <c r="FE78" s="307"/>
      <c r="FF78" s="307"/>
      <c r="FG78" s="307"/>
      <c r="FH78" s="307"/>
      <c r="FI78" s="307"/>
      <c r="FJ78" s="307"/>
      <c r="FK78" s="307"/>
      <c r="FL78" s="307"/>
      <c r="FM78" s="307"/>
      <c r="FN78" s="307"/>
      <c r="FO78" s="307"/>
      <c r="FP78" s="307"/>
      <c r="FQ78" s="307"/>
      <c r="FR78" s="307"/>
      <c r="FS78" s="307"/>
      <c r="FT78" s="307"/>
      <c r="FU78" s="307"/>
      <c r="FV78" s="307"/>
      <c r="FW78" s="307"/>
      <c r="FX78" s="307"/>
      <c r="FY78" s="307"/>
      <c r="FZ78" s="307"/>
      <c r="GA78" s="307"/>
      <c r="GB78" s="307"/>
      <c r="GC78" s="307"/>
      <c r="GD78" s="307"/>
      <c r="GE78" s="307"/>
      <c r="GF78" s="307"/>
      <c r="GG78" s="307"/>
      <c r="GH78" s="307"/>
      <c r="GI78" s="307"/>
      <c r="GJ78" s="307"/>
      <c r="GK78" s="307"/>
      <c r="GL78" s="307"/>
      <c r="GM78" s="307"/>
      <c r="GN78" s="307"/>
      <c r="GO78" s="307"/>
      <c r="GP78" s="307"/>
      <c r="GQ78" s="307"/>
      <c r="GR78" s="307"/>
      <c r="GS78" s="307"/>
      <c r="GT78" s="307"/>
      <c r="GU78" s="307"/>
      <c r="GV78" s="307"/>
      <c r="GW78" s="307"/>
      <c r="GX78" s="307"/>
      <c r="GY78" s="307"/>
      <c r="GZ78" s="307"/>
      <c r="HA78" s="307"/>
      <c r="HB78" s="307"/>
      <c r="HC78" s="307"/>
      <c r="HD78" s="307"/>
      <c r="HE78" s="307"/>
      <c r="HF78" s="307"/>
      <c r="HG78" s="307"/>
      <c r="HH78" s="307"/>
      <c r="HI78" s="307"/>
      <c r="HJ78" s="307"/>
      <c r="HK78" s="307"/>
      <c r="HL78" s="307"/>
      <c r="HM78" s="307"/>
      <c r="HN78" s="307"/>
      <c r="HO78" s="307"/>
      <c r="HP78" s="307"/>
      <c r="HQ78" s="307"/>
      <c r="HR78" s="307"/>
      <c r="HS78" s="307"/>
      <c r="HT78" s="307"/>
      <c r="HU78" s="307"/>
      <c r="HV78" s="307"/>
      <c r="HW78" s="307"/>
      <c r="HX78" s="307"/>
      <c r="HY78" s="307"/>
      <c r="HZ78" s="307"/>
      <c r="IA78" s="307"/>
      <c r="IB78" s="307"/>
      <c r="IC78" s="307"/>
      <c r="ID78" s="307"/>
      <c r="IE78" s="307"/>
      <c r="IF78" s="307"/>
      <c r="IG78" s="307"/>
      <c r="IH78" s="307"/>
      <c r="II78" s="307"/>
      <c r="IJ78" s="307"/>
      <c r="IK78" s="307"/>
      <c r="IL78" s="307"/>
      <c r="IM78" s="307"/>
      <c r="IN78" s="307"/>
      <c r="IO78" s="307"/>
      <c r="IP78" s="307"/>
      <c r="IQ78" s="307"/>
      <c r="IR78" s="307"/>
      <c r="IS78" s="307"/>
      <c r="IT78" s="307"/>
      <c r="IU78" s="307"/>
      <c r="IV78" s="307"/>
      <c r="IW78" s="307"/>
    </row>
    <row r="79" spans="1:257" s="415" customFormat="1">
      <c r="A79" s="421" t="s">
        <v>1261</v>
      </c>
      <c r="B79" s="188">
        <v>45395</v>
      </c>
      <c r="C79" s="78" t="s">
        <v>986</v>
      </c>
      <c r="D79" s="381">
        <v>45395</v>
      </c>
      <c r="E79" s="381">
        <v>45397</v>
      </c>
      <c r="F79" s="377" t="s">
        <v>1304</v>
      </c>
      <c r="G79" s="378">
        <v>2</v>
      </c>
      <c r="H79" s="190">
        <v>684.45</v>
      </c>
      <c r="I79" s="191">
        <v>1368900</v>
      </c>
      <c r="J79" s="101"/>
      <c r="K79" s="192">
        <f>I79</f>
        <v>1368900</v>
      </c>
      <c r="L79" s="192"/>
      <c r="M79" s="192"/>
      <c r="N79" s="192"/>
      <c r="O79" s="192"/>
      <c r="P79" s="461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7"/>
      <c r="BT79" s="307"/>
      <c r="BU79" s="307"/>
      <c r="BV79" s="307"/>
      <c r="BW79" s="307"/>
      <c r="BX79" s="307"/>
      <c r="BY79" s="307"/>
      <c r="BZ79" s="307"/>
      <c r="CA79" s="307"/>
      <c r="CB79" s="307"/>
      <c r="CC79" s="307"/>
      <c r="CD79" s="307"/>
      <c r="CE79" s="307"/>
      <c r="CF79" s="307"/>
      <c r="CG79" s="307"/>
      <c r="CH79" s="307"/>
      <c r="CI79" s="307"/>
      <c r="CJ79" s="307"/>
      <c r="CK79" s="307"/>
      <c r="CL79" s="307"/>
      <c r="CM79" s="307"/>
      <c r="CN79" s="307"/>
      <c r="CO79" s="307"/>
      <c r="CP79" s="307"/>
      <c r="CQ79" s="307"/>
      <c r="CR79" s="307"/>
      <c r="CS79" s="307"/>
      <c r="CT79" s="307"/>
      <c r="CU79" s="307"/>
      <c r="CV79" s="307"/>
      <c r="CW79" s="307"/>
      <c r="CX79" s="307"/>
      <c r="CY79" s="307"/>
      <c r="CZ79" s="307"/>
      <c r="DA79" s="307"/>
      <c r="DB79" s="307"/>
      <c r="DC79" s="307"/>
      <c r="DD79" s="307"/>
      <c r="DE79" s="307"/>
      <c r="DF79" s="307"/>
      <c r="DG79" s="307"/>
      <c r="DH79" s="307"/>
      <c r="DI79" s="307"/>
      <c r="DJ79" s="307"/>
      <c r="DK79" s="307"/>
      <c r="DL79" s="307"/>
      <c r="DM79" s="307"/>
      <c r="DN79" s="307"/>
      <c r="DO79" s="307"/>
      <c r="DP79" s="307"/>
      <c r="DQ79" s="307"/>
      <c r="DR79" s="307"/>
      <c r="DS79" s="307"/>
      <c r="DT79" s="307"/>
      <c r="DU79" s="307"/>
      <c r="DV79" s="307"/>
      <c r="DW79" s="307"/>
      <c r="DX79" s="307"/>
      <c r="DY79" s="307"/>
      <c r="DZ79" s="307"/>
      <c r="EA79" s="307"/>
      <c r="EB79" s="307"/>
      <c r="EC79" s="307"/>
      <c r="ED79" s="307"/>
      <c r="EE79" s="307"/>
      <c r="EF79" s="307"/>
      <c r="EG79" s="307"/>
      <c r="EH79" s="307"/>
      <c r="EI79" s="307"/>
      <c r="EJ79" s="307"/>
      <c r="EK79" s="307"/>
      <c r="EL79" s="307"/>
      <c r="EM79" s="307"/>
      <c r="EN79" s="307"/>
      <c r="EO79" s="307"/>
      <c r="EP79" s="307"/>
      <c r="EQ79" s="307"/>
      <c r="ER79" s="307"/>
      <c r="ES79" s="307"/>
      <c r="ET79" s="307"/>
      <c r="EU79" s="307"/>
      <c r="EV79" s="307"/>
      <c r="EW79" s="307"/>
      <c r="EX79" s="307"/>
      <c r="EY79" s="307"/>
      <c r="EZ79" s="307"/>
      <c r="FA79" s="307"/>
      <c r="FB79" s="307"/>
      <c r="FC79" s="307"/>
      <c r="FD79" s="307"/>
      <c r="FE79" s="307"/>
      <c r="FF79" s="307"/>
      <c r="FG79" s="307"/>
      <c r="FH79" s="307"/>
      <c r="FI79" s="307"/>
      <c r="FJ79" s="307"/>
      <c r="FK79" s="307"/>
      <c r="FL79" s="307"/>
      <c r="FM79" s="307"/>
      <c r="FN79" s="307"/>
      <c r="FO79" s="307"/>
      <c r="FP79" s="307"/>
      <c r="FQ79" s="307"/>
      <c r="FR79" s="307"/>
      <c r="FS79" s="307"/>
      <c r="FT79" s="307"/>
      <c r="FU79" s="307"/>
      <c r="FV79" s="307"/>
      <c r="FW79" s="307"/>
      <c r="FX79" s="307"/>
      <c r="FY79" s="307"/>
      <c r="FZ79" s="307"/>
      <c r="GA79" s="307"/>
      <c r="GB79" s="307"/>
      <c r="GC79" s="307"/>
      <c r="GD79" s="307"/>
      <c r="GE79" s="307"/>
      <c r="GF79" s="307"/>
      <c r="GG79" s="307"/>
      <c r="GH79" s="307"/>
      <c r="GI79" s="307"/>
      <c r="GJ79" s="307"/>
      <c r="GK79" s="307"/>
      <c r="GL79" s="307"/>
      <c r="GM79" s="307"/>
      <c r="GN79" s="307"/>
      <c r="GO79" s="307"/>
      <c r="GP79" s="307"/>
      <c r="GQ79" s="307"/>
      <c r="GR79" s="307"/>
      <c r="GS79" s="307"/>
      <c r="GT79" s="307"/>
      <c r="GU79" s="307"/>
      <c r="GV79" s="307"/>
      <c r="GW79" s="307"/>
      <c r="GX79" s="307"/>
      <c r="GY79" s="307"/>
      <c r="GZ79" s="307"/>
      <c r="HA79" s="307"/>
      <c r="HB79" s="307"/>
      <c r="HC79" s="307"/>
      <c r="HD79" s="307"/>
      <c r="HE79" s="307"/>
      <c r="HF79" s="307"/>
      <c r="HG79" s="307"/>
      <c r="HH79" s="307"/>
      <c r="HI79" s="307"/>
      <c r="HJ79" s="307"/>
      <c r="HK79" s="307"/>
      <c r="HL79" s="307"/>
      <c r="HM79" s="307"/>
      <c r="HN79" s="307"/>
      <c r="HO79" s="307"/>
      <c r="HP79" s="307"/>
      <c r="HQ79" s="307"/>
      <c r="HR79" s="307"/>
      <c r="HS79" s="307"/>
      <c r="HT79" s="307"/>
      <c r="HU79" s="307"/>
      <c r="HV79" s="307"/>
      <c r="HW79" s="307"/>
      <c r="HX79" s="307"/>
      <c r="HY79" s="307"/>
      <c r="HZ79" s="307"/>
      <c r="IA79" s="307"/>
      <c r="IB79" s="307"/>
      <c r="IC79" s="307"/>
      <c r="ID79" s="307"/>
      <c r="IE79" s="307"/>
      <c r="IF79" s="307"/>
      <c r="IG79" s="307"/>
      <c r="IH79" s="307"/>
      <c r="II79" s="307"/>
      <c r="IJ79" s="307"/>
      <c r="IK79" s="307"/>
      <c r="IL79" s="307"/>
      <c r="IM79" s="307"/>
      <c r="IN79" s="307"/>
      <c r="IO79" s="307"/>
      <c r="IP79" s="307"/>
      <c r="IQ79" s="307"/>
      <c r="IR79" s="307"/>
      <c r="IS79" s="307"/>
      <c r="IT79" s="307"/>
      <c r="IU79" s="307"/>
      <c r="IV79" s="307"/>
      <c r="IW79" s="307"/>
    </row>
    <row r="80" spans="1:257" s="415" customFormat="1">
      <c r="A80" s="421" t="s">
        <v>1262</v>
      </c>
      <c r="B80" s="188">
        <v>45395</v>
      </c>
      <c r="C80" s="78" t="s">
        <v>988</v>
      </c>
      <c r="D80" s="381">
        <v>45395</v>
      </c>
      <c r="E80" s="381">
        <v>45397</v>
      </c>
      <c r="F80" s="377" t="s">
        <v>1301</v>
      </c>
      <c r="G80" s="378">
        <v>2</v>
      </c>
      <c r="H80" s="190">
        <v>545.13</v>
      </c>
      <c r="I80" s="191">
        <v>545130</v>
      </c>
      <c r="J80" s="101"/>
      <c r="K80" s="192">
        <f>I80</f>
        <v>545130</v>
      </c>
      <c r="L80" s="192"/>
      <c r="M80" s="192"/>
      <c r="N80" s="192"/>
      <c r="O80" s="192"/>
      <c r="P80" s="461"/>
      <c r="Q80" s="307"/>
      <c r="R80" s="307"/>
      <c r="S80" s="307"/>
      <c r="T80" s="307"/>
      <c r="U80" s="307"/>
      <c r="V80" s="307"/>
      <c r="W80" s="307"/>
      <c r="X80" s="307"/>
      <c r="Y80" s="307"/>
      <c r="Z80" s="307"/>
      <c r="AA80" s="307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7"/>
      <c r="BT80" s="307"/>
      <c r="BU80" s="307"/>
      <c r="BV80" s="307"/>
      <c r="BW80" s="307"/>
      <c r="BX80" s="307"/>
      <c r="BY80" s="307"/>
      <c r="BZ80" s="307"/>
      <c r="CA80" s="307"/>
      <c r="CB80" s="307"/>
      <c r="CC80" s="307"/>
      <c r="CD80" s="307"/>
      <c r="CE80" s="307"/>
      <c r="CF80" s="307"/>
      <c r="CG80" s="307"/>
      <c r="CH80" s="307"/>
      <c r="CI80" s="307"/>
      <c r="CJ80" s="307"/>
      <c r="CK80" s="307"/>
      <c r="CL80" s="307"/>
      <c r="CM80" s="307"/>
      <c r="CN80" s="307"/>
      <c r="CO80" s="307"/>
      <c r="CP80" s="307"/>
      <c r="CQ80" s="307"/>
      <c r="CR80" s="307"/>
      <c r="CS80" s="307"/>
      <c r="CT80" s="307"/>
      <c r="CU80" s="307"/>
      <c r="CV80" s="307"/>
      <c r="CW80" s="307"/>
      <c r="CX80" s="307"/>
      <c r="CY80" s="307"/>
      <c r="CZ80" s="307"/>
      <c r="DA80" s="307"/>
      <c r="DB80" s="307"/>
      <c r="DC80" s="307"/>
      <c r="DD80" s="307"/>
      <c r="DE80" s="307"/>
      <c r="DF80" s="307"/>
      <c r="DG80" s="307"/>
      <c r="DH80" s="307"/>
      <c r="DI80" s="307"/>
      <c r="DJ80" s="307"/>
      <c r="DK80" s="307"/>
      <c r="DL80" s="307"/>
      <c r="DM80" s="307"/>
      <c r="DN80" s="307"/>
      <c r="DO80" s="307"/>
      <c r="DP80" s="307"/>
      <c r="DQ80" s="307"/>
      <c r="DR80" s="307"/>
      <c r="DS80" s="307"/>
      <c r="DT80" s="307"/>
      <c r="DU80" s="307"/>
      <c r="DV80" s="307"/>
      <c r="DW80" s="307"/>
      <c r="DX80" s="307"/>
      <c r="DY80" s="307"/>
      <c r="DZ80" s="307"/>
      <c r="EA80" s="307"/>
      <c r="EB80" s="307"/>
      <c r="EC80" s="307"/>
      <c r="ED80" s="307"/>
      <c r="EE80" s="307"/>
      <c r="EF80" s="307"/>
      <c r="EG80" s="307"/>
      <c r="EH80" s="307"/>
      <c r="EI80" s="307"/>
      <c r="EJ80" s="307"/>
      <c r="EK80" s="307"/>
      <c r="EL80" s="307"/>
      <c r="EM80" s="307"/>
      <c r="EN80" s="307"/>
      <c r="EO80" s="307"/>
      <c r="EP80" s="307"/>
      <c r="EQ80" s="307"/>
      <c r="ER80" s="307"/>
      <c r="ES80" s="307"/>
      <c r="ET80" s="307"/>
      <c r="EU80" s="307"/>
      <c r="EV80" s="307"/>
      <c r="EW80" s="307"/>
      <c r="EX80" s="307"/>
      <c r="EY80" s="307"/>
      <c r="EZ80" s="307"/>
      <c r="FA80" s="307"/>
      <c r="FB80" s="307"/>
      <c r="FC80" s="307"/>
      <c r="FD80" s="307"/>
      <c r="FE80" s="307"/>
      <c r="FF80" s="307"/>
      <c r="FG80" s="307"/>
      <c r="FH80" s="307"/>
      <c r="FI80" s="307"/>
      <c r="FJ80" s="307"/>
      <c r="FK80" s="307"/>
      <c r="FL80" s="307"/>
      <c r="FM80" s="307"/>
      <c r="FN80" s="307"/>
      <c r="FO80" s="307"/>
      <c r="FP80" s="307"/>
      <c r="FQ80" s="307"/>
      <c r="FR80" s="307"/>
      <c r="FS80" s="307"/>
      <c r="FT80" s="307"/>
      <c r="FU80" s="307"/>
      <c r="FV80" s="307"/>
      <c r="FW80" s="307"/>
      <c r="FX80" s="307"/>
      <c r="FY80" s="307"/>
      <c r="FZ80" s="307"/>
      <c r="GA80" s="307"/>
      <c r="GB80" s="307"/>
      <c r="GC80" s="307"/>
      <c r="GD80" s="307"/>
      <c r="GE80" s="307"/>
      <c r="GF80" s="307"/>
      <c r="GG80" s="307"/>
      <c r="GH80" s="307"/>
      <c r="GI80" s="307"/>
      <c r="GJ80" s="307"/>
      <c r="GK80" s="307"/>
      <c r="GL80" s="307"/>
      <c r="GM80" s="307"/>
      <c r="GN80" s="307"/>
      <c r="GO80" s="307"/>
      <c r="GP80" s="307"/>
      <c r="GQ80" s="307"/>
      <c r="GR80" s="307"/>
      <c r="GS80" s="307"/>
      <c r="GT80" s="307"/>
      <c r="GU80" s="307"/>
      <c r="GV80" s="307"/>
      <c r="GW80" s="307"/>
      <c r="GX80" s="307"/>
      <c r="GY80" s="307"/>
      <c r="GZ80" s="307"/>
      <c r="HA80" s="307"/>
      <c r="HB80" s="307"/>
      <c r="HC80" s="307"/>
      <c r="HD80" s="307"/>
      <c r="HE80" s="307"/>
      <c r="HF80" s="307"/>
      <c r="HG80" s="307"/>
      <c r="HH80" s="307"/>
      <c r="HI80" s="307"/>
      <c r="HJ80" s="307"/>
      <c r="HK80" s="307"/>
      <c r="HL80" s="307"/>
      <c r="HM80" s="307"/>
      <c r="HN80" s="307"/>
      <c r="HO80" s="307"/>
      <c r="HP80" s="307"/>
      <c r="HQ80" s="307"/>
      <c r="HR80" s="307"/>
      <c r="HS80" s="307"/>
      <c r="HT80" s="307"/>
      <c r="HU80" s="307"/>
      <c r="HV80" s="307"/>
      <c r="HW80" s="307"/>
      <c r="HX80" s="307"/>
      <c r="HY80" s="307"/>
      <c r="HZ80" s="307"/>
      <c r="IA80" s="307"/>
      <c r="IB80" s="307"/>
      <c r="IC80" s="307"/>
      <c r="ID80" s="307"/>
      <c r="IE80" s="307"/>
      <c r="IF80" s="307"/>
      <c r="IG80" s="307"/>
      <c r="IH80" s="307"/>
      <c r="II80" s="307"/>
      <c r="IJ80" s="307"/>
      <c r="IK80" s="307"/>
      <c r="IL80" s="307"/>
      <c r="IM80" s="307"/>
      <c r="IN80" s="307"/>
      <c r="IO80" s="307"/>
      <c r="IP80" s="307"/>
      <c r="IQ80" s="307"/>
      <c r="IR80" s="307"/>
      <c r="IS80" s="307"/>
      <c r="IT80" s="307"/>
      <c r="IU80" s="307"/>
      <c r="IV80" s="307"/>
      <c r="IW80" s="307"/>
    </row>
    <row r="81" spans="1:257" s="415" customFormat="1">
      <c r="A81" s="421" t="s">
        <v>1263</v>
      </c>
      <c r="B81" s="188">
        <v>45395</v>
      </c>
      <c r="C81" s="78" t="s">
        <v>989</v>
      </c>
      <c r="D81" s="381">
        <v>45395</v>
      </c>
      <c r="E81" s="381">
        <v>45396</v>
      </c>
      <c r="F81" s="377" t="s">
        <v>1301</v>
      </c>
      <c r="G81" s="378">
        <v>1</v>
      </c>
      <c r="H81" s="190">
        <v>333.53500000000003</v>
      </c>
      <c r="I81" s="191">
        <v>333535</v>
      </c>
      <c r="J81" s="101"/>
      <c r="K81" s="192"/>
      <c r="L81" s="192">
        <f>I81</f>
        <v>333535</v>
      </c>
      <c r="M81" s="192"/>
      <c r="N81" s="192"/>
      <c r="O81" s="192"/>
      <c r="P81" s="461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7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7"/>
      <c r="BT81" s="307"/>
      <c r="BU81" s="307"/>
      <c r="BV81" s="307"/>
      <c r="BW81" s="307"/>
      <c r="BX81" s="307"/>
      <c r="BY81" s="307"/>
      <c r="BZ81" s="307"/>
      <c r="CA81" s="307"/>
      <c r="CB81" s="307"/>
      <c r="CC81" s="307"/>
      <c r="CD81" s="307"/>
      <c r="CE81" s="307"/>
      <c r="CF81" s="307"/>
      <c r="CG81" s="307"/>
      <c r="CH81" s="307"/>
      <c r="CI81" s="307"/>
      <c r="CJ81" s="307"/>
      <c r="CK81" s="307"/>
      <c r="CL81" s="307"/>
      <c r="CM81" s="307"/>
      <c r="CN81" s="307"/>
      <c r="CO81" s="307"/>
      <c r="CP81" s="307"/>
      <c r="CQ81" s="307"/>
      <c r="CR81" s="307"/>
      <c r="CS81" s="307"/>
      <c r="CT81" s="307"/>
      <c r="CU81" s="307"/>
      <c r="CV81" s="307"/>
      <c r="CW81" s="307"/>
      <c r="CX81" s="307"/>
      <c r="CY81" s="307"/>
      <c r="CZ81" s="307"/>
      <c r="DA81" s="307"/>
      <c r="DB81" s="307"/>
      <c r="DC81" s="307"/>
      <c r="DD81" s="307"/>
      <c r="DE81" s="307"/>
      <c r="DF81" s="307"/>
      <c r="DG81" s="307"/>
      <c r="DH81" s="307"/>
      <c r="DI81" s="307"/>
      <c r="DJ81" s="307"/>
      <c r="DK81" s="307"/>
      <c r="DL81" s="307"/>
      <c r="DM81" s="307"/>
      <c r="DN81" s="307"/>
      <c r="DO81" s="307"/>
      <c r="DP81" s="307"/>
      <c r="DQ81" s="307"/>
      <c r="DR81" s="307"/>
      <c r="DS81" s="307"/>
      <c r="DT81" s="307"/>
      <c r="DU81" s="307"/>
      <c r="DV81" s="307"/>
      <c r="DW81" s="307"/>
      <c r="DX81" s="307"/>
      <c r="DY81" s="307"/>
      <c r="DZ81" s="307"/>
      <c r="EA81" s="307"/>
      <c r="EB81" s="307"/>
      <c r="EC81" s="307"/>
      <c r="ED81" s="307"/>
      <c r="EE81" s="307"/>
      <c r="EF81" s="307"/>
      <c r="EG81" s="307"/>
      <c r="EH81" s="307"/>
      <c r="EI81" s="307"/>
      <c r="EJ81" s="307"/>
      <c r="EK81" s="307"/>
      <c r="EL81" s="307"/>
      <c r="EM81" s="307"/>
      <c r="EN81" s="307"/>
      <c r="EO81" s="307"/>
      <c r="EP81" s="307"/>
      <c r="EQ81" s="307"/>
      <c r="ER81" s="307"/>
      <c r="ES81" s="307"/>
      <c r="ET81" s="307"/>
      <c r="EU81" s="307"/>
      <c r="EV81" s="307"/>
      <c r="EW81" s="307"/>
      <c r="EX81" s="307"/>
      <c r="EY81" s="307"/>
      <c r="EZ81" s="307"/>
      <c r="FA81" s="307"/>
      <c r="FB81" s="307"/>
      <c r="FC81" s="307"/>
      <c r="FD81" s="307"/>
      <c r="FE81" s="307"/>
      <c r="FF81" s="307"/>
      <c r="FG81" s="307"/>
      <c r="FH81" s="307"/>
      <c r="FI81" s="307"/>
      <c r="FJ81" s="307"/>
      <c r="FK81" s="307"/>
      <c r="FL81" s="307"/>
      <c r="FM81" s="307"/>
      <c r="FN81" s="307"/>
      <c r="FO81" s="307"/>
      <c r="FP81" s="307"/>
      <c r="FQ81" s="307"/>
      <c r="FR81" s="307"/>
      <c r="FS81" s="307"/>
      <c r="FT81" s="307"/>
      <c r="FU81" s="307"/>
      <c r="FV81" s="307"/>
      <c r="FW81" s="307"/>
      <c r="FX81" s="307"/>
      <c r="FY81" s="307"/>
      <c r="FZ81" s="307"/>
      <c r="GA81" s="307"/>
      <c r="GB81" s="307"/>
      <c r="GC81" s="307"/>
      <c r="GD81" s="307"/>
      <c r="GE81" s="307"/>
      <c r="GF81" s="307"/>
      <c r="GG81" s="307"/>
      <c r="GH81" s="307"/>
      <c r="GI81" s="307"/>
      <c r="GJ81" s="307"/>
      <c r="GK81" s="307"/>
      <c r="GL81" s="307"/>
      <c r="GM81" s="307"/>
      <c r="GN81" s="307"/>
      <c r="GO81" s="307"/>
      <c r="GP81" s="307"/>
      <c r="GQ81" s="307"/>
      <c r="GR81" s="307"/>
      <c r="GS81" s="307"/>
      <c r="GT81" s="307"/>
      <c r="GU81" s="307"/>
      <c r="GV81" s="307"/>
      <c r="GW81" s="307"/>
      <c r="GX81" s="307"/>
      <c r="GY81" s="307"/>
      <c r="GZ81" s="307"/>
      <c r="HA81" s="307"/>
      <c r="HB81" s="307"/>
      <c r="HC81" s="307"/>
      <c r="HD81" s="307"/>
      <c r="HE81" s="307"/>
      <c r="HF81" s="307"/>
      <c r="HG81" s="307"/>
      <c r="HH81" s="307"/>
      <c r="HI81" s="307"/>
      <c r="HJ81" s="307"/>
      <c r="HK81" s="307"/>
      <c r="HL81" s="307"/>
      <c r="HM81" s="307"/>
      <c r="HN81" s="307"/>
      <c r="HO81" s="307"/>
      <c r="HP81" s="307"/>
      <c r="HQ81" s="307"/>
      <c r="HR81" s="307"/>
      <c r="HS81" s="307"/>
      <c r="HT81" s="307"/>
      <c r="HU81" s="307"/>
      <c r="HV81" s="307"/>
      <c r="HW81" s="307"/>
      <c r="HX81" s="307"/>
      <c r="HY81" s="307"/>
      <c r="HZ81" s="307"/>
      <c r="IA81" s="307"/>
      <c r="IB81" s="307"/>
      <c r="IC81" s="307"/>
      <c r="ID81" s="307"/>
      <c r="IE81" s="307"/>
      <c r="IF81" s="307"/>
      <c r="IG81" s="307"/>
      <c r="IH81" s="307"/>
      <c r="II81" s="307"/>
      <c r="IJ81" s="307"/>
      <c r="IK81" s="307"/>
      <c r="IL81" s="307"/>
      <c r="IM81" s="307"/>
      <c r="IN81" s="307"/>
      <c r="IO81" s="307"/>
      <c r="IP81" s="307"/>
      <c r="IQ81" s="307"/>
      <c r="IR81" s="307"/>
      <c r="IS81" s="307"/>
      <c r="IT81" s="307"/>
      <c r="IU81" s="307"/>
      <c r="IV81" s="307"/>
      <c r="IW81" s="307"/>
    </row>
    <row r="82" spans="1:257" s="415" customFormat="1">
      <c r="A82" s="421" t="s">
        <v>1264</v>
      </c>
      <c r="B82" s="188">
        <v>45395</v>
      </c>
      <c r="C82" s="78" t="s">
        <v>990</v>
      </c>
      <c r="D82" s="381">
        <v>45395</v>
      </c>
      <c r="E82" s="381">
        <v>45397</v>
      </c>
      <c r="F82" s="377" t="s">
        <v>1304</v>
      </c>
      <c r="G82" s="378">
        <v>2</v>
      </c>
      <c r="H82" s="190">
        <v>666.28200000000004</v>
      </c>
      <c r="I82" s="191">
        <v>1332564</v>
      </c>
      <c r="J82" s="101"/>
      <c r="K82" s="192"/>
      <c r="L82" s="192">
        <f>I82</f>
        <v>1332564</v>
      </c>
      <c r="M82" s="192"/>
      <c r="N82" s="192"/>
      <c r="O82" s="192"/>
      <c r="P82" s="461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7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7"/>
      <c r="BT82" s="307"/>
      <c r="BU82" s="307"/>
      <c r="BV82" s="307"/>
      <c r="BW82" s="307"/>
      <c r="BX82" s="307"/>
      <c r="BY82" s="307"/>
      <c r="BZ82" s="307"/>
      <c r="CA82" s="307"/>
      <c r="CB82" s="307"/>
      <c r="CC82" s="307"/>
      <c r="CD82" s="307"/>
      <c r="CE82" s="307"/>
      <c r="CF82" s="307"/>
      <c r="CG82" s="307"/>
      <c r="CH82" s="307"/>
      <c r="CI82" s="307"/>
      <c r="CJ82" s="307"/>
      <c r="CK82" s="307"/>
      <c r="CL82" s="307"/>
      <c r="CM82" s="307"/>
      <c r="CN82" s="307"/>
      <c r="CO82" s="307"/>
      <c r="CP82" s="307"/>
      <c r="CQ82" s="307"/>
      <c r="CR82" s="307"/>
      <c r="CS82" s="307"/>
      <c r="CT82" s="307"/>
      <c r="CU82" s="307"/>
      <c r="CV82" s="307"/>
      <c r="CW82" s="307"/>
      <c r="CX82" s="307"/>
      <c r="CY82" s="307"/>
      <c r="CZ82" s="307"/>
      <c r="DA82" s="307"/>
      <c r="DB82" s="307"/>
      <c r="DC82" s="307"/>
      <c r="DD82" s="307"/>
      <c r="DE82" s="307"/>
      <c r="DF82" s="307"/>
      <c r="DG82" s="307"/>
      <c r="DH82" s="307"/>
      <c r="DI82" s="307"/>
      <c r="DJ82" s="307"/>
      <c r="DK82" s="307"/>
      <c r="DL82" s="307"/>
      <c r="DM82" s="307"/>
      <c r="DN82" s="307"/>
      <c r="DO82" s="307"/>
      <c r="DP82" s="307"/>
      <c r="DQ82" s="307"/>
      <c r="DR82" s="307"/>
      <c r="DS82" s="307"/>
      <c r="DT82" s="307"/>
      <c r="DU82" s="307"/>
      <c r="DV82" s="307"/>
      <c r="DW82" s="307"/>
      <c r="DX82" s="307"/>
      <c r="DY82" s="307"/>
      <c r="DZ82" s="307"/>
      <c r="EA82" s="307"/>
      <c r="EB82" s="307"/>
      <c r="EC82" s="307"/>
      <c r="ED82" s="307"/>
      <c r="EE82" s="307"/>
      <c r="EF82" s="307"/>
      <c r="EG82" s="307"/>
      <c r="EH82" s="307"/>
      <c r="EI82" s="307"/>
      <c r="EJ82" s="307"/>
      <c r="EK82" s="307"/>
      <c r="EL82" s="307"/>
      <c r="EM82" s="307"/>
      <c r="EN82" s="307"/>
      <c r="EO82" s="307"/>
      <c r="EP82" s="307"/>
      <c r="EQ82" s="307"/>
      <c r="ER82" s="307"/>
      <c r="ES82" s="307"/>
      <c r="ET82" s="307"/>
      <c r="EU82" s="307"/>
      <c r="EV82" s="307"/>
      <c r="EW82" s="307"/>
      <c r="EX82" s="307"/>
      <c r="EY82" s="307"/>
      <c r="EZ82" s="307"/>
      <c r="FA82" s="307"/>
      <c r="FB82" s="307"/>
      <c r="FC82" s="307"/>
      <c r="FD82" s="307"/>
      <c r="FE82" s="307"/>
      <c r="FF82" s="307"/>
      <c r="FG82" s="307"/>
      <c r="FH82" s="307"/>
      <c r="FI82" s="307"/>
      <c r="FJ82" s="307"/>
      <c r="FK82" s="307"/>
      <c r="FL82" s="307"/>
      <c r="FM82" s="307"/>
      <c r="FN82" s="307"/>
      <c r="FO82" s="307"/>
      <c r="FP82" s="307"/>
      <c r="FQ82" s="307"/>
      <c r="FR82" s="307"/>
      <c r="FS82" s="307"/>
      <c r="FT82" s="307"/>
      <c r="FU82" s="307"/>
      <c r="FV82" s="307"/>
      <c r="FW82" s="307"/>
      <c r="FX82" s="307"/>
      <c r="FY82" s="307"/>
      <c r="FZ82" s="307"/>
      <c r="GA82" s="307"/>
      <c r="GB82" s="307"/>
      <c r="GC82" s="307"/>
      <c r="GD82" s="307"/>
      <c r="GE82" s="307"/>
      <c r="GF82" s="307"/>
      <c r="GG82" s="307"/>
      <c r="GH82" s="307"/>
      <c r="GI82" s="307"/>
      <c r="GJ82" s="307"/>
      <c r="GK82" s="307"/>
      <c r="GL82" s="307"/>
      <c r="GM82" s="307"/>
      <c r="GN82" s="307"/>
      <c r="GO82" s="307"/>
      <c r="GP82" s="307"/>
      <c r="GQ82" s="307"/>
      <c r="GR82" s="307"/>
      <c r="GS82" s="307"/>
      <c r="GT82" s="307"/>
      <c r="GU82" s="307"/>
      <c r="GV82" s="307"/>
      <c r="GW82" s="307"/>
      <c r="GX82" s="307"/>
      <c r="GY82" s="307"/>
      <c r="GZ82" s="307"/>
      <c r="HA82" s="307"/>
      <c r="HB82" s="307"/>
      <c r="HC82" s="307"/>
      <c r="HD82" s="307"/>
      <c r="HE82" s="307"/>
      <c r="HF82" s="307"/>
      <c r="HG82" s="307"/>
      <c r="HH82" s="307"/>
      <c r="HI82" s="307"/>
      <c r="HJ82" s="307"/>
      <c r="HK82" s="307"/>
      <c r="HL82" s="307"/>
      <c r="HM82" s="307"/>
      <c r="HN82" s="307"/>
      <c r="HO82" s="307"/>
      <c r="HP82" s="307"/>
      <c r="HQ82" s="307"/>
      <c r="HR82" s="307"/>
      <c r="HS82" s="307"/>
      <c r="HT82" s="307"/>
      <c r="HU82" s="307"/>
      <c r="HV82" s="307"/>
      <c r="HW82" s="307"/>
      <c r="HX82" s="307"/>
      <c r="HY82" s="307"/>
      <c r="HZ82" s="307"/>
      <c r="IA82" s="307"/>
      <c r="IB82" s="307"/>
      <c r="IC82" s="307"/>
      <c r="ID82" s="307"/>
      <c r="IE82" s="307"/>
      <c r="IF82" s="307"/>
      <c r="IG82" s="307"/>
      <c r="IH82" s="307"/>
      <c r="II82" s="307"/>
      <c r="IJ82" s="307"/>
      <c r="IK82" s="307"/>
      <c r="IL82" s="307"/>
      <c r="IM82" s="307"/>
      <c r="IN82" s="307"/>
      <c r="IO82" s="307"/>
      <c r="IP82" s="307"/>
      <c r="IQ82" s="307"/>
      <c r="IR82" s="307"/>
      <c r="IS82" s="307"/>
      <c r="IT82" s="307"/>
      <c r="IU82" s="307"/>
      <c r="IV82" s="307"/>
      <c r="IW82" s="307"/>
    </row>
    <row r="83" spans="1:257" s="415" customFormat="1">
      <c r="A83" s="421" t="s">
        <v>1265</v>
      </c>
      <c r="B83" s="188">
        <v>45395</v>
      </c>
      <c r="C83" s="78" t="s">
        <v>991</v>
      </c>
      <c r="D83" s="381">
        <v>45395</v>
      </c>
      <c r="E83" s="381">
        <v>45397</v>
      </c>
      <c r="F83" s="377" t="s">
        <v>1300</v>
      </c>
      <c r="G83" s="378">
        <v>2</v>
      </c>
      <c r="H83" s="190">
        <v>497.34</v>
      </c>
      <c r="I83" s="191">
        <v>497340</v>
      </c>
      <c r="J83" s="101"/>
      <c r="K83" s="192">
        <f>I83</f>
        <v>497340</v>
      </c>
      <c r="L83" s="192"/>
      <c r="M83" s="192"/>
      <c r="N83" s="192"/>
      <c r="O83" s="192"/>
      <c r="P83" s="461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7"/>
      <c r="BT83" s="307"/>
      <c r="BU83" s="307"/>
      <c r="BV83" s="307"/>
      <c r="BW83" s="307"/>
      <c r="BX83" s="307"/>
      <c r="BY83" s="307"/>
      <c r="BZ83" s="307"/>
      <c r="CA83" s="307"/>
      <c r="CB83" s="307"/>
      <c r="CC83" s="307"/>
      <c r="CD83" s="307"/>
      <c r="CE83" s="307"/>
      <c r="CF83" s="307"/>
      <c r="CG83" s="307"/>
      <c r="CH83" s="307"/>
      <c r="CI83" s="307"/>
      <c r="CJ83" s="307"/>
      <c r="CK83" s="307"/>
      <c r="CL83" s="307"/>
      <c r="CM83" s="307"/>
      <c r="CN83" s="307"/>
      <c r="CO83" s="307"/>
      <c r="CP83" s="307"/>
      <c r="CQ83" s="307"/>
      <c r="CR83" s="307"/>
      <c r="CS83" s="307"/>
      <c r="CT83" s="307"/>
      <c r="CU83" s="307"/>
      <c r="CV83" s="307"/>
      <c r="CW83" s="307"/>
      <c r="CX83" s="307"/>
      <c r="CY83" s="307"/>
      <c r="CZ83" s="307"/>
      <c r="DA83" s="307"/>
      <c r="DB83" s="307"/>
      <c r="DC83" s="307"/>
      <c r="DD83" s="307"/>
      <c r="DE83" s="307"/>
      <c r="DF83" s="307"/>
      <c r="DG83" s="307"/>
      <c r="DH83" s="307"/>
      <c r="DI83" s="307"/>
      <c r="DJ83" s="307"/>
      <c r="DK83" s="307"/>
      <c r="DL83" s="307"/>
      <c r="DM83" s="307"/>
      <c r="DN83" s="307"/>
      <c r="DO83" s="307"/>
      <c r="DP83" s="307"/>
      <c r="DQ83" s="307"/>
      <c r="DR83" s="307"/>
      <c r="DS83" s="307"/>
      <c r="DT83" s="307"/>
      <c r="DU83" s="307"/>
      <c r="DV83" s="307"/>
      <c r="DW83" s="307"/>
      <c r="DX83" s="307"/>
      <c r="DY83" s="307"/>
      <c r="DZ83" s="307"/>
      <c r="EA83" s="307"/>
      <c r="EB83" s="307"/>
      <c r="EC83" s="307"/>
      <c r="ED83" s="307"/>
      <c r="EE83" s="307"/>
      <c r="EF83" s="307"/>
      <c r="EG83" s="307"/>
      <c r="EH83" s="307"/>
      <c r="EI83" s="307"/>
      <c r="EJ83" s="307"/>
      <c r="EK83" s="307"/>
      <c r="EL83" s="307"/>
      <c r="EM83" s="307"/>
      <c r="EN83" s="307"/>
      <c r="EO83" s="307"/>
      <c r="EP83" s="307"/>
      <c r="EQ83" s="307"/>
      <c r="ER83" s="307"/>
      <c r="ES83" s="307"/>
      <c r="ET83" s="307"/>
      <c r="EU83" s="307"/>
      <c r="EV83" s="307"/>
      <c r="EW83" s="307"/>
      <c r="EX83" s="307"/>
      <c r="EY83" s="307"/>
      <c r="EZ83" s="307"/>
      <c r="FA83" s="307"/>
      <c r="FB83" s="307"/>
      <c r="FC83" s="307"/>
      <c r="FD83" s="307"/>
      <c r="FE83" s="307"/>
      <c r="FF83" s="307"/>
      <c r="FG83" s="307"/>
      <c r="FH83" s="307"/>
      <c r="FI83" s="307"/>
      <c r="FJ83" s="307"/>
      <c r="FK83" s="307"/>
      <c r="FL83" s="307"/>
      <c r="FM83" s="307"/>
      <c r="FN83" s="307"/>
      <c r="FO83" s="307"/>
      <c r="FP83" s="307"/>
      <c r="FQ83" s="307"/>
      <c r="FR83" s="307"/>
      <c r="FS83" s="307"/>
      <c r="FT83" s="307"/>
      <c r="FU83" s="307"/>
      <c r="FV83" s="307"/>
      <c r="FW83" s="307"/>
      <c r="FX83" s="307"/>
      <c r="FY83" s="307"/>
      <c r="FZ83" s="307"/>
      <c r="GA83" s="307"/>
      <c r="GB83" s="307"/>
      <c r="GC83" s="307"/>
      <c r="GD83" s="307"/>
      <c r="GE83" s="307"/>
      <c r="GF83" s="307"/>
      <c r="GG83" s="307"/>
      <c r="GH83" s="307"/>
      <c r="GI83" s="307"/>
      <c r="GJ83" s="307"/>
      <c r="GK83" s="307"/>
      <c r="GL83" s="307"/>
      <c r="GM83" s="307"/>
      <c r="GN83" s="307"/>
      <c r="GO83" s="307"/>
      <c r="GP83" s="307"/>
      <c r="GQ83" s="307"/>
      <c r="GR83" s="307"/>
      <c r="GS83" s="307"/>
      <c r="GT83" s="307"/>
      <c r="GU83" s="307"/>
      <c r="GV83" s="307"/>
      <c r="GW83" s="307"/>
      <c r="GX83" s="307"/>
      <c r="GY83" s="307"/>
      <c r="GZ83" s="307"/>
      <c r="HA83" s="307"/>
      <c r="HB83" s="307"/>
      <c r="HC83" s="307"/>
      <c r="HD83" s="307"/>
      <c r="HE83" s="307"/>
      <c r="HF83" s="307"/>
      <c r="HG83" s="307"/>
      <c r="HH83" s="307"/>
      <c r="HI83" s="307"/>
      <c r="HJ83" s="307"/>
      <c r="HK83" s="307"/>
      <c r="HL83" s="307"/>
      <c r="HM83" s="307"/>
      <c r="HN83" s="307"/>
      <c r="HO83" s="307"/>
      <c r="HP83" s="307"/>
      <c r="HQ83" s="307"/>
      <c r="HR83" s="307"/>
      <c r="HS83" s="307"/>
      <c r="HT83" s="307"/>
      <c r="HU83" s="307"/>
      <c r="HV83" s="307"/>
      <c r="HW83" s="307"/>
      <c r="HX83" s="307"/>
      <c r="HY83" s="307"/>
      <c r="HZ83" s="307"/>
      <c r="IA83" s="307"/>
      <c r="IB83" s="307"/>
      <c r="IC83" s="307"/>
      <c r="ID83" s="307"/>
      <c r="IE83" s="307"/>
      <c r="IF83" s="307"/>
      <c r="IG83" s="307"/>
      <c r="IH83" s="307"/>
      <c r="II83" s="307"/>
      <c r="IJ83" s="307"/>
      <c r="IK83" s="307"/>
      <c r="IL83" s="307"/>
      <c r="IM83" s="307"/>
      <c r="IN83" s="307"/>
      <c r="IO83" s="307"/>
      <c r="IP83" s="307"/>
      <c r="IQ83" s="307"/>
      <c r="IR83" s="307"/>
      <c r="IS83" s="307"/>
      <c r="IT83" s="307"/>
      <c r="IU83" s="307"/>
      <c r="IV83" s="307"/>
      <c r="IW83" s="307"/>
    </row>
    <row r="84" spans="1:257" s="415" customFormat="1">
      <c r="A84" s="421" t="s">
        <v>1266</v>
      </c>
      <c r="B84" s="188">
        <v>45395</v>
      </c>
      <c r="C84" s="78" t="s">
        <v>992</v>
      </c>
      <c r="D84" s="381">
        <v>45395</v>
      </c>
      <c r="E84" s="381">
        <v>45396</v>
      </c>
      <c r="F84" s="377" t="s">
        <v>1301</v>
      </c>
      <c r="G84" s="378">
        <v>1</v>
      </c>
      <c r="H84" s="190">
        <v>325</v>
      </c>
      <c r="I84" s="191">
        <v>325000</v>
      </c>
      <c r="J84" s="101">
        <v>325000</v>
      </c>
      <c r="K84" s="192"/>
      <c r="L84" s="192"/>
      <c r="M84" s="192"/>
      <c r="N84" s="192"/>
      <c r="O84" s="192"/>
      <c r="P84" s="461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7"/>
      <c r="BT84" s="307"/>
      <c r="BU84" s="307"/>
      <c r="BV84" s="307"/>
      <c r="BW84" s="307"/>
      <c r="BX84" s="307"/>
      <c r="BY84" s="307"/>
      <c r="BZ84" s="307"/>
      <c r="CA84" s="307"/>
      <c r="CB84" s="307"/>
      <c r="CC84" s="307"/>
      <c r="CD84" s="307"/>
      <c r="CE84" s="307"/>
      <c r="CF84" s="307"/>
      <c r="CG84" s="307"/>
      <c r="CH84" s="307"/>
      <c r="CI84" s="307"/>
      <c r="CJ84" s="307"/>
      <c r="CK84" s="307"/>
      <c r="CL84" s="307"/>
      <c r="CM84" s="307"/>
      <c r="CN84" s="307"/>
      <c r="CO84" s="307"/>
      <c r="CP84" s="307"/>
      <c r="CQ84" s="307"/>
      <c r="CR84" s="307"/>
      <c r="CS84" s="307"/>
      <c r="CT84" s="307"/>
      <c r="CU84" s="307"/>
      <c r="CV84" s="307"/>
      <c r="CW84" s="307"/>
      <c r="CX84" s="307"/>
      <c r="CY84" s="307"/>
      <c r="CZ84" s="307"/>
      <c r="DA84" s="307"/>
      <c r="DB84" s="307"/>
      <c r="DC84" s="307"/>
      <c r="DD84" s="307"/>
      <c r="DE84" s="307"/>
      <c r="DF84" s="307"/>
      <c r="DG84" s="307"/>
      <c r="DH84" s="307"/>
      <c r="DI84" s="307"/>
      <c r="DJ84" s="307"/>
      <c r="DK84" s="307"/>
      <c r="DL84" s="307"/>
      <c r="DM84" s="307"/>
      <c r="DN84" s="307"/>
      <c r="DO84" s="307"/>
      <c r="DP84" s="307"/>
      <c r="DQ84" s="307"/>
      <c r="DR84" s="307"/>
      <c r="DS84" s="307"/>
      <c r="DT84" s="307"/>
      <c r="DU84" s="307"/>
      <c r="DV84" s="307"/>
      <c r="DW84" s="307"/>
      <c r="DX84" s="307"/>
      <c r="DY84" s="307"/>
      <c r="DZ84" s="307"/>
      <c r="EA84" s="307"/>
      <c r="EB84" s="307"/>
      <c r="EC84" s="307"/>
      <c r="ED84" s="307"/>
      <c r="EE84" s="307"/>
      <c r="EF84" s="307"/>
      <c r="EG84" s="307"/>
      <c r="EH84" s="307"/>
      <c r="EI84" s="307"/>
      <c r="EJ84" s="307"/>
      <c r="EK84" s="307"/>
      <c r="EL84" s="307"/>
      <c r="EM84" s="307"/>
      <c r="EN84" s="307"/>
      <c r="EO84" s="307"/>
      <c r="EP84" s="307"/>
      <c r="EQ84" s="307"/>
      <c r="ER84" s="307"/>
      <c r="ES84" s="307"/>
      <c r="ET84" s="307"/>
      <c r="EU84" s="307"/>
      <c r="EV84" s="307"/>
      <c r="EW84" s="307"/>
      <c r="EX84" s="307"/>
      <c r="EY84" s="307"/>
      <c r="EZ84" s="307"/>
      <c r="FA84" s="307"/>
      <c r="FB84" s="307"/>
      <c r="FC84" s="307"/>
      <c r="FD84" s="307"/>
      <c r="FE84" s="307"/>
      <c r="FF84" s="307"/>
      <c r="FG84" s="307"/>
      <c r="FH84" s="307"/>
      <c r="FI84" s="307"/>
      <c r="FJ84" s="307"/>
      <c r="FK84" s="307"/>
      <c r="FL84" s="307"/>
      <c r="FM84" s="307"/>
      <c r="FN84" s="307"/>
      <c r="FO84" s="307"/>
      <c r="FP84" s="307"/>
      <c r="FQ84" s="307"/>
      <c r="FR84" s="307"/>
      <c r="FS84" s="307"/>
      <c r="FT84" s="307"/>
      <c r="FU84" s="307"/>
      <c r="FV84" s="307"/>
      <c r="FW84" s="307"/>
      <c r="FX84" s="307"/>
      <c r="FY84" s="307"/>
      <c r="FZ84" s="307"/>
      <c r="GA84" s="307"/>
      <c r="GB84" s="307"/>
      <c r="GC84" s="307"/>
      <c r="GD84" s="307"/>
      <c r="GE84" s="307"/>
      <c r="GF84" s="307"/>
      <c r="GG84" s="307"/>
      <c r="GH84" s="307"/>
      <c r="GI84" s="307"/>
      <c r="GJ84" s="307"/>
      <c r="GK84" s="307"/>
      <c r="GL84" s="307"/>
      <c r="GM84" s="307"/>
      <c r="GN84" s="307"/>
      <c r="GO84" s="307"/>
      <c r="GP84" s="307"/>
      <c r="GQ84" s="307"/>
      <c r="GR84" s="307"/>
      <c r="GS84" s="307"/>
      <c r="GT84" s="307"/>
      <c r="GU84" s="307"/>
      <c r="GV84" s="307"/>
      <c r="GW84" s="307"/>
      <c r="GX84" s="307"/>
      <c r="GY84" s="307"/>
      <c r="GZ84" s="307"/>
      <c r="HA84" s="307"/>
      <c r="HB84" s="307"/>
      <c r="HC84" s="307"/>
      <c r="HD84" s="307"/>
      <c r="HE84" s="307"/>
      <c r="HF84" s="307"/>
      <c r="HG84" s="307"/>
      <c r="HH84" s="307"/>
      <c r="HI84" s="307"/>
      <c r="HJ84" s="307"/>
      <c r="HK84" s="307"/>
      <c r="HL84" s="307"/>
      <c r="HM84" s="307"/>
      <c r="HN84" s="307"/>
      <c r="HO84" s="307"/>
      <c r="HP84" s="307"/>
      <c r="HQ84" s="307"/>
      <c r="HR84" s="307"/>
      <c r="HS84" s="307"/>
      <c r="HT84" s="307"/>
      <c r="HU84" s="307"/>
      <c r="HV84" s="307"/>
      <c r="HW84" s="307"/>
      <c r="HX84" s="307"/>
      <c r="HY84" s="307"/>
      <c r="HZ84" s="307"/>
      <c r="IA84" s="307"/>
      <c r="IB84" s="307"/>
      <c r="IC84" s="307"/>
      <c r="ID84" s="307"/>
      <c r="IE84" s="307"/>
      <c r="IF84" s="307"/>
      <c r="IG84" s="307"/>
      <c r="IH84" s="307"/>
      <c r="II84" s="307"/>
      <c r="IJ84" s="307"/>
      <c r="IK84" s="307"/>
      <c r="IL84" s="307"/>
      <c r="IM84" s="307"/>
      <c r="IN84" s="307"/>
      <c r="IO84" s="307"/>
      <c r="IP84" s="307"/>
      <c r="IQ84" s="307"/>
      <c r="IR84" s="307"/>
      <c r="IS84" s="307"/>
      <c r="IT84" s="307"/>
      <c r="IU84" s="307"/>
      <c r="IV84" s="307"/>
      <c r="IW84" s="307"/>
    </row>
    <row r="85" spans="1:257">
      <c r="A85" s="421" t="s">
        <v>1267</v>
      </c>
      <c r="B85" s="188">
        <v>45395</v>
      </c>
      <c r="C85" s="78" t="s">
        <v>993</v>
      </c>
      <c r="D85" s="381">
        <v>45395</v>
      </c>
      <c r="E85" s="381">
        <v>45396</v>
      </c>
      <c r="F85" s="377" t="s">
        <v>1301</v>
      </c>
      <c r="G85" s="378">
        <v>3</v>
      </c>
      <c r="H85" s="190">
        <v>325</v>
      </c>
      <c r="I85" s="191">
        <v>975000</v>
      </c>
      <c r="J85" s="101">
        <v>975000</v>
      </c>
      <c r="K85" s="192"/>
      <c r="L85" s="192"/>
      <c r="M85" s="192"/>
      <c r="N85" s="192"/>
      <c r="O85" s="192"/>
      <c r="P85" s="461"/>
    </row>
    <row r="86" spans="1:257">
      <c r="A86" s="421" t="s">
        <v>1268</v>
      </c>
      <c r="B86" s="188">
        <v>45396</v>
      </c>
      <c r="C86" s="78" t="s">
        <v>994</v>
      </c>
      <c r="D86" s="381">
        <v>45396</v>
      </c>
      <c r="E86" s="381">
        <v>45397</v>
      </c>
      <c r="F86" s="377" t="s">
        <v>1301</v>
      </c>
      <c r="G86" s="378">
        <v>1</v>
      </c>
      <c r="H86" s="190">
        <v>230</v>
      </c>
      <c r="I86" s="191">
        <v>230000</v>
      </c>
      <c r="J86" s="101"/>
      <c r="K86" s="192"/>
      <c r="L86" s="192"/>
      <c r="M86" s="192"/>
      <c r="N86" s="198">
        <f>I86</f>
        <v>230000</v>
      </c>
      <c r="O86" s="192"/>
      <c r="P86" s="461"/>
    </row>
    <row r="87" spans="1:257">
      <c r="A87" s="421" t="s">
        <v>1269</v>
      </c>
      <c r="B87" s="188">
        <v>45396</v>
      </c>
      <c r="C87" s="78" t="s">
        <v>995</v>
      </c>
      <c r="D87" s="381">
        <v>45395</v>
      </c>
      <c r="E87" s="381">
        <v>45396</v>
      </c>
      <c r="F87" s="377" t="s">
        <v>1304</v>
      </c>
      <c r="G87" s="378">
        <v>1</v>
      </c>
      <c r="H87" s="190">
        <v>650</v>
      </c>
      <c r="I87" s="191">
        <v>650000</v>
      </c>
      <c r="J87" s="101"/>
      <c r="K87" s="192"/>
      <c r="L87" s="192"/>
      <c r="M87" s="192">
        <v>300000</v>
      </c>
      <c r="N87" s="198">
        <v>350000</v>
      </c>
      <c r="O87" s="192"/>
      <c r="P87" s="461" t="s">
        <v>1311</v>
      </c>
    </row>
    <row r="88" spans="1:257">
      <c r="A88" s="421" t="s">
        <v>1270</v>
      </c>
      <c r="B88" s="188">
        <v>45396</v>
      </c>
      <c r="C88" s="78" t="s">
        <v>1001</v>
      </c>
      <c r="D88" s="381">
        <v>45396</v>
      </c>
      <c r="E88" s="381">
        <v>45397</v>
      </c>
      <c r="F88" s="377" t="s">
        <v>1299</v>
      </c>
      <c r="G88" s="378">
        <v>2</v>
      </c>
      <c r="H88" s="190">
        <v>273.77999999999997</v>
      </c>
      <c r="I88" s="191">
        <v>547560</v>
      </c>
      <c r="J88" s="101"/>
      <c r="K88" s="192">
        <f>I88</f>
        <v>547560</v>
      </c>
      <c r="L88" s="192"/>
      <c r="M88" s="192"/>
      <c r="N88" s="192"/>
      <c r="O88" s="192"/>
      <c r="P88" s="461"/>
    </row>
    <row r="89" spans="1:257">
      <c r="A89" s="421" t="s">
        <v>1271</v>
      </c>
      <c r="B89" s="188">
        <v>45396</v>
      </c>
      <c r="C89" s="78" t="s">
        <v>1002</v>
      </c>
      <c r="D89" s="381">
        <v>45396</v>
      </c>
      <c r="E89" s="381">
        <v>45397</v>
      </c>
      <c r="F89" s="377" t="s">
        <v>1300</v>
      </c>
      <c r="G89" s="378">
        <v>1</v>
      </c>
      <c r="H89" s="190">
        <v>202.5</v>
      </c>
      <c r="I89" s="191">
        <v>202500</v>
      </c>
      <c r="J89" s="101"/>
      <c r="K89" s="192">
        <f>I89</f>
        <v>202500</v>
      </c>
      <c r="L89" s="192"/>
      <c r="M89" s="192"/>
      <c r="N89" s="192"/>
      <c r="O89" s="192"/>
      <c r="P89" s="461"/>
    </row>
    <row r="90" spans="1:257">
      <c r="A90" s="421" t="s">
        <v>1272</v>
      </c>
      <c r="B90" s="188">
        <v>45396</v>
      </c>
      <c r="C90" s="78" t="s">
        <v>1003</v>
      </c>
      <c r="D90" s="381">
        <v>45396</v>
      </c>
      <c r="E90" s="381">
        <v>45397</v>
      </c>
      <c r="F90" s="377" t="s">
        <v>1304</v>
      </c>
      <c r="G90" s="378">
        <v>1</v>
      </c>
      <c r="H90" s="190">
        <v>445.50099999999998</v>
      </c>
      <c r="I90" s="191">
        <v>445501</v>
      </c>
      <c r="J90" s="101"/>
      <c r="K90" s="192">
        <f>I90</f>
        <v>445501</v>
      </c>
      <c r="L90" s="192"/>
      <c r="M90" s="192"/>
      <c r="N90" s="192"/>
      <c r="O90" s="192"/>
      <c r="P90" s="461"/>
    </row>
    <row r="91" spans="1:257">
      <c r="A91" s="421" t="s">
        <v>1273</v>
      </c>
      <c r="B91" s="188">
        <v>45396</v>
      </c>
      <c r="C91" s="78" t="s">
        <v>1004</v>
      </c>
      <c r="D91" s="381">
        <v>45396</v>
      </c>
      <c r="E91" s="381">
        <v>45397</v>
      </c>
      <c r="F91" s="377" t="s">
        <v>1300</v>
      </c>
      <c r="G91" s="378">
        <v>2</v>
      </c>
      <c r="H91" s="190">
        <v>197.17</v>
      </c>
      <c r="I91" s="191">
        <v>394250</v>
      </c>
      <c r="J91" s="101"/>
      <c r="K91" s="192"/>
      <c r="L91" s="192">
        <f>I91</f>
        <v>394250</v>
      </c>
      <c r="M91" s="192"/>
      <c r="N91" s="192"/>
      <c r="O91" s="192"/>
      <c r="P91" s="461"/>
    </row>
    <row r="92" spans="1:257">
      <c r="A92" s="421" t="s">
        <v>1274</v>
      </c>
      <c r="B92" s="188">
        <v>45396</v>
      </c>
      <c r="C92" s="78" t="s">
        <v>1005</v>
      </c>
      <c r="D92" s="381">
        <v>45396</v>
      </c>
      <c r="E92" s="381">
        <v>45397</v>
      </c>
      <c r="F92" s="377" t="s">
        <v>1299</v>
      </c>
      <c r="G92" s="378">
        <v>1</v>
      </c>
      <c r="H92" s="190">
        <v>273.18</v>
      </c>
      <c r="I92" s="191">
        <v>273280</v>
      </c>
      <c r="J92" s="101"/>
      <c r="K92" s="192">
        <f t="shared" ref="K92:K99" si="2">I92</f>
        <v>273280</v>
      </c>
      <c r="L92" s="192"/>
      <c r="M92" s="192"/>
      <c r="N92" s="192"/>
      <c r="O92" s="192"/>
      <c r="P92" s="461"/>
    </row>
    <row r="93" spans="1:257">
      <c r="A93" s="421" t="s">
        <v>1275</v>
      </c>
      <c r="B93" s="188">
        <v>45396</v>
      </c>
      <c r="C93" s="78" t="s">
        <v>1006</v>
      </c>
      <c r="D93" s="381">
        <v>45396</v>
      </c>
      <c r="E93" s="381">
        <v>45397</v>
      </c>
      <c r="F93" s="377" t="s">
        <v>1300</v>
      </c>
      <c r="G93" s="378">
        <v>1</v>
      </c>
      <c r="H93" s="190">
        <v>202.5</v>
      </c>
      <c r="I93" s="191">
        <v>202500</v>
      </c>
      <c r="J93" s="101"/>
      <c r="K93" s="192">
        <f t="shared" si="2"/>
        <v>202500</v>
      </c>
      <c r="L93" s="192"/>
      <c r="M93" s="192"/>
      <c r="N93" s="192"/>
      <c r="O93" s="192"/>
      <c r="P93" s="461"/>
    </row>
    <row r="94" spans="1:257">
      <c r="A94" s="421" t="s">
        <v>1276</v>
      </c>
      <c r="B94" s="188">
        <v>45396</v>
      </c>
      <c r="C94" s="78" t="s">
        <v>1007</v>
      </c>
      <c r="D94" s="381">
        <v>45396</v>
      </c>
      <c r="E94" s="381">
        <v>45397</v>
      </c>
      <c r="F94" s="377" t="s">
        <v>1300</v>
      </c>
      <c r="G94" s="378">
        <v>1</v>
      </c>
      <c r="H94" s="190">
        <v>202.5</v>
      </c>
      <c r="I94" s="191">
        <v>202500</v>
      </c>
      <c r="J94" s="101"/>
      <c r="K94" s="192">
        <f t="shared" si="2"/>
        <v>202500</v>
      </c>
      <c r="L94" s="192"/>
      <c r="M94" s="192"/>
      <c r="N94" s="192"/>
      <c r="O94" s="192"/>
      <c r="P94" s="461"/>
    </row>
    <row r="95" spans="1:257">
      <c r="A95" s="421" t="s">
        <v>1277</v>
      </c>
      <c r="B95" s="188">
        <v>45396</v>
      </c>
      <c r="C95" s="78" t="s">
        <v>1008</v>
      </c>
      <c r="D95" s="381">
        <v>45396</v>
      </c>
      <c r="E95" s="381">
        <v>45397</v>
      </c>
      <c r="F95" s="377" t="s">
        <v>1300</v>
      </c>
      <c r="G95" s="378">
        <v>3</v>
      </c>
      <c r="H95" s="190">
        <v>202.5</v>
      </c>
      <c r="I95" s="191">
        <v>607500</v>
      </c>
      <c r="J95" s="101"/>
      <c r="K95" s="192">
        <f t="shared" si="2"/>
        <v>607500</v>
      </c>
      <c r="L95" s="192"/>
      <c r="M95" s="192"/>
      <c r="N95" s="192"/>
      <c r="O95" s="192"/>
      <c r="P95" s="461"/>
    </row>
    <row r="96" spans="1:257">
      <c r="A96" s="421" t="s">
        <v>1278</v>
      </c>
      <c r="B96" s="188">
        <v>45396</v>
      </c>
      <c r="C96" s="78" t="s">
        <v>1009</v>
      </c>
      <c r="D96" s="381">
        <v>45396</v>
      </c>
      <c r="E96" s="381">
        <v>45397</v>
      </c>
      <c r="F96" s="377" t="s">
        <v>1301</v>
      </c>
      <c r="G96" s="378">
        <v>1</v>
      </c>
      <c r="H96" s="190">
        <v>234.9</v>
      </c>
      <c r="I96" s="191">
        <v>234900</v>
      </c>
      <c r="J96" s="101"/>
      <c r="K96" s="192">
        <f t="shared" si="2"/>
        <v>234900</v>
      </c>
      <c r="L96" s="192"/>
      <c r="M96" s="192"/>
      <c r="N96" s="192"/>
      <c r="O96" s="192"/>
      <c r="P96" s="461"/>
    </row>
    <row r="97" spans="1:16">
      <c r="A97" s="421" t="s">
        <v>1279</v>
      </c>
      <c r="B97" s="188">
        <v>45396</v>
      </c>
      <c r="C97" s="78" t="s">
        <v>1011</v>
      </c>
      <c r="D97" s="381">
        <v>45396</v>
      </c>
      <c r="E97" s="381">
        <v>45397</v>
      </c>
      <c r="F97" s="377" t="s">
        <v>1300</v>
      </c>
      <c r="G97" s="378">
        <v>1</v>
      </c>
      <c r="H97" s="190">
        <v>202.5</v>
      </c>
      <c r="I97" s="191">
        <v>202500</v>
      </c>
      <c r="J97" s="101"/>
      <c r="K97" s="192">
        <f t="shared" si="2"/>
        <v>202500</v>
      </c>
      <c r="L97" s="192"/>
      <c r="M97" s="192"/>
      <c r="N97" s="192"/>
      <c r="O97" s="192"/>
      <c r="P97" s="461"/>
    </row>
    <row r="98" spans="1:16">
      <c r="A98" s="421" t="s">
        <v>1280</v>
      </c>
      <c r="B98" s="188">
        <v>45396</v>
      </c>
      <c r="C98" s="78" t="s">
        <v>1012</v>
      </c>
      <c r="D98" s="381">
        <v>45396</v>
      </c>
      <c r="E98" s="381">
        <v>45397</v>
      </c>
      <c r="F98" s="377" t="s">
        <v>1301</v>
      </c>
      <c r="G98" s="378">
        <v>1</v>
      </c>
      <c r="H98" s="190">
        <v>313.66500000000002</v>
      </c>
      <c r="I98" s="191">
        <v>313665</v>
      </c>
      <c r="J98" s="101"/>
      <c r="K98" s="192">
        <f t="shared" si="2"/>
        <v>313665</v>
      </c>
      <c r="L98" s="192"/>
      <c r="M98" s="192"/>
      <c r="N98" s="192"/>
      <c r="O98" s="192"/>
      <c r="P98" s="461"/>
    </row>
    <row r="99" spans="1:16">
      <c r="A99" s="421" t="s">
        <v>1281</v>
      </c>
      <c r="B99" s="188">
        <v>45396</v>
      </c>
      <c r="C99" s="78" t="s">
        <v>1016</v>
      </c>
      <c r="D99" s="381">
        <v>45396</v>
      </c>
      <c r="E99" s="381">
        <v>45397</v>
      </c>
      <c r="F99" s="377" t="s">
        <v>1301</v>
      </c>
      <c r="G99" s="378">
        <v>2</v>
      </c>
      <c r="H99" s="190">
        <v>234.9</v>
      </c>
      <c r="I99" s="191">
        <v>469800</v>
      </c>
      <c r="J99" s="101"/>
      <c r="K99" s="192">
        <f t="shared" si="2"/>
        <v>469800</v>
      </c>
      <c r="L99" s="192"/>
      <c r="M99" s="192"/>
      <c r="N99" s="192"/>
      <c r="O99" s="192"/>
      <c r="P99" s="461"/>
    </row>
    <row r="100" spans="1:16">
      <c r="A100" s="421" t="s">
        <v>1282</v>
      </c>
      <c r="B100" s="188">
        <v>45396</v>
      </c>
      <c r="C100" s="78" t="s">
        <v>1017</v>
      </c>
      <c r="D100" s="381">
        <v>45396</v>
      </c>
      <c r="E100" s="381">
        <v>45397</v>
      </c>
      <c r="F100" s="377" t="s">
        <v>1301</v>
      </c>
      <c r="G100" s="378">
        <v>1</v>
      </c>
      <c r="H100" s="190">
        <v>228.66499999999999</v>
      </c>
      <c r="I100" s="191">
        <v>228665</v>
      </c>
      <c r="J100" s="101"/>
      <c r="K100" s="192"/>
      <c r="L100" s="192">
        <f>I100</f>
        <v>228665</v>
      </c>
      <c r="M100" s="192"/>
      <c r="N100" s="192"/>
      <c r="O100" s="192"/>
      <c r="P100" s="461"/>
    </row>
    <row r="101" spans="1:16">
      <c r="A101" s="421" t="s">
        <v>1283</v>
      </c>
      <c r="B101" s="188">
        <v>45396</v>
      </c>
      <c r="C101" s="78" t="s">
        <v>1018</v>
      </c>
      <c r="D101" s="381">
        <v>45396</v>
      </c>
      <c r="E101" s="381">
        <v>45397</v>
      </c>
      <c r="F101" s="377" t="s">
        <v>1304</v>
      </c>
      <c r="G101" s="378">
        <v>1</v>
      </c>
      <c r="H101" s="190">
        <v>719.28099999999995</v>
      </c>
      <c r="I101" s="191">
        <v>719281</v>
      </c>
      <c r="J101" s="101"/>
      <c r="K101" s="192">
        <f>I101</f>
        <v>719281</v>
      </c>
      <c r="L101" s="192"/>
      <c r="M101" s="192"/>
      <c r="N101" s="192"/>
      <c r="O101" s="192"/>
      <c r="P101" s="461"/>
    </row>
    <row r="102" spans="1:16">
      <c r="A102" s="421" t="s">
        <v>1284</v>
      </c>
      <c r="B102" s="188">
        <v>45396</v>
      </c>
      <c r="C102" s="78" t="s">
        <v>1019</v>
      </c>
      <c r="D102" s="381">
        <v>45396</v>
      </c>
      <c r="E102" s="381">
        <v>45397</v>
      </c>
      <c r="F102" s="377" t="s">
        <v>1304</v>
      </c>
      <c r="G102" s="378">
        <v>1</v>
      </c>
      <c r="H102" s="190">
        <v>445.5</v>
      </c>
      <c r="I102" s="191">
        <v>445500</v>
      </c>
      <c r="J102" s="101"/>
      <c r="K102" s="192">
        <f>I102</f>
        <v>445500</v>
      </c>
      <c r="L102" s="192"/>
      <c r="M102" s="192"/>
      <c r="N102" s="192"/>
      <c r="O102" s="192"/>
      <c r="P102" s="461"/>
    </row>
    <row r="103" spans="1:16">
      <c r="A103" s="421" t="s">
        <v>1285</v>
      </c>
      <c r="B103" s="188">
        <v>45396</v>
      </c>
      <c r="C103" s="78" t="s">
        <v>1020</v>
      </c>
      <c r="D103" s="381">
        <v>45396</v>
      </c>
      <c r="E103" s="381">
        <v>45397</v>
      </c>
      <c r="F103" s="377" t="s">
        <v>1299</v>
      </c>
      <c r="G103" s="378">
        <v>2</v>
      </c>
      <c r="H103" s="190">
        <v>273.77999999999997</v>
      </c>
      <c r="I103" s="191">
        <v>547560</v>
      </c>
      <c r="J103" s="101"/>
      <c r="K103" s="192">
        <f>I103</f>
        <v>547560</v>
      </c>
      <c r="L103" s="192"/>
      <c r="M103" s="192"/>
      <c r="N103" s="192"/>
      <c r="O103" s="192"/>
      <c r="P103" s="461"/>
    </row>
    <row r="104" spans="1:16">
      <c r="A104" s="421" t="s">
        <v>1286</v>
      </c>
      <c r="B104" s="188">
        <v>45396</v>
      </c>
      <c r="C104" s="78" t="s">
        <v>1022</v>
      </c>
      <c r="D104" s="381">
        <v>45396</v>
      </c>
      <c r="E104" s="381">
        <v>45397</v>
      </c>
      <c r="F104" s="377" t="s">
        <v>1301</v>
      </c>
      <c r="G104" s="378">
        <v>3</v>
      </c>
      <c r="H104" s="190">
        <v>234.9</v>
      </c>
      <c r="I104" s="191">
        <v>704700</v>
      </c>
      <c r="J104" s="101"/>
      <c r="K104" s="192">
        <f>I104</f>
        <v>704700</v>
      </c>
      <c r="L104" s="192"/>
      <c r="M104" s="192"/>
      <c r="N104" s="192"/>
      <c r="O104" s="192"/>
      <c r="P104" s="461"/>
    </row>
    <row r="105" spans="1:16">
      <c r="A105" s="421" t="s">
        <v>1287</v>
      </c>
      <c r="B105" s="188">
        <v>45396</v>
      </c>
      <c r="C105" s="78" t="s">
        <v>1023</v>
      </c>
      <c r="D105" s="381">
        <v>45396</v>
      </c>
      <c r="E105" s="381">
        <v>45397</v>
      </c>
      <c r="F105" s="377" t="s">
        <v>1300</v>
      </c>
      <c r="G105" s="378">
        <v>1</v>
      </c>
      <c r="H105" s="190">
        <v>202.5</v>
      </c>
      <c r="I105" s="191">
        <v>405000</v>
      </c>
      <c r="J105" s="101"/>
      <c r="K105" s="192">
        <f>I105</f>
        <v>405000</v>
      </c>
      <c r="L105" s="192"/>
      <c r="M105" s="192"/>
      <c r="N105" s="192"/>
      <c r="O105" s="192"/>
      <c r="P105" s="461"/>
    </row>
    <row r="106" spans="1:16">
      <c r="A106" s="421" t="s">
        <v>1288</v>
      </c>
      <c r="B106" s="188">
        <v>45396</v>
      </c>
      <c r="C106" s="78" t="s">
        <v>1024</v>
      </c>
      <c r="D106" s="381">
        <v>45396</v>
      </c>
      <c r="E106" s="381">
        <v>45397</v>
      </c>
      <c r="F106" s="377" t="s">
        <v>1299</v>
      </c>
      <c r="G106" s="378">
        <v>1</v>
      </c>
      <c r="H106" s="190">
        <v>270</v>
      </c>
      <c r="I106" s="191">
        <v>270000</v>
      </c>
      <c r="J106" s="101">
        <v>270000</v>
      </c>
      <c r="K106" s="192"/>
      <c r="L106" s="192"/>
      <c r="M106" s="192"/>
      <c r="N106" s="192"/>
      <c r="O106" s="192"/>
      <c r="P106" s="461"/>
    </row>
    <row r="107" spans="1:16">
      <c r="A107" s="421" t="s">
        <v>1289</v>
      </c>
      <c r="B107" s="188">
        <v>45396</v>
      </c>
      <c r="C107" s="78" t="s">
        <v>1026</v>
      </c>
      <c r="D107" s="381">
        <v>45396</v>
      </c>
      <c r="E107" s="381">
        <v>45397</v>
      </c>
      <c r="F107" s="377" t="s">
        <v>1299</v>
      </c>
      <c r="G107" s="378">
        <v>1</v>
      </c>
      <c r="H107" s="190">
        <v>334.53</v>
      </c>
      <c r="I107" s="191">
        <v>334530</v>
      </c>
      <c r="J107" s="101"/>
      <c r="K107" s="192">
        <f>I107</f>
        <v>334530</v>
      </c>
      <c r="L107" s="192"/>
      <c r="M107" s="192"/>
      <c r="N107" s="192"/>
      <c r="O107" s="192"/>
      <c r="P107" s="461"/>
    </row>
    <row r="108" spans="1:16">
      <c r="A108" s="421" t="s">
        <v>1290</v>
      </c>
      <c r="B108" s="188">
        <v>45396</v>
      </c>
      <c r="C108" s="78" t="s">
        <v>1027</v>
      </c>
      <c r="D108" s="381">
        <v>45396</v>
      </c>
      <c r="E108" s="381">
        <v>45397</v>
      </c>
      <c r="F108" s="377" t="s">
        <v>1301</v>
      </c>
      <c r="G108" s="378">
        <v>1</v>
      </c>
      <c r="H108" s="190">
        <v>234.9</v>
      </c>
      <c r="I108" s="191">
        <v>469800</v>
      </c>
      <c r="J108" s="101"/>
      <c r="K108" s="192">
        <f>I108</f>
        <v>469800</v>
      </c>
      <c r="L108" s="192"/>
      <c r="M108" s="192"/>
      <c r="N108" s="192"/>
      <c r="O108" s="192"/>
      <c r="P108" s="461"/>
    </row>
    <row r="109" spans="1:16">
      <c r="A109" s="421" t="s">
        <v>1291</v>
      </c>
      <c r="B109" s="188">
        <v>45396</v>
      </c>
      <c r="C109" s="78" t="s">
        <v>1028</v>
      </c>
      <c r="D109" s="381">
        <v>45396</v>
      </c>
      <c r="E109" s="381">
        <v>45397</v>
      </c>
      <c r="F109" s="377" t="s">
        <v>1299</v>
      </c>
      <c r="G109" s="378">
        <v>1</v>
      </c>
      <c r="H109" s="190">
        <v>270</v>
      </c>
      <c r="I109" s="191">
        <v>270000</v>
      </c>
      <c r="J109" s="101">
        <v>270000</v>
      </c>
      <c r="K109" s="192"/>
      <c r="L109" s="192"/>
      <c r="M109" s="192"/>
      <c r="N109" s="192"/>
      <c r="O109" s="192"/>
      <c r="P109" s="461"/>
    </row>
    <row r="110" spans="1:16">
      <c r="A110" s="421" t="s">
        <v>1292</v>
      </c>
      <c r="B110" s="188">
        <v>45396</v>
      </c>
      <c r="C110" s="78" t="s">
        <v>1029</v>
      </c>
      <c r="D110" s="381">
        <v>45396</v>
      </c>
      <c r="E110" s="381">
        <v>45397</v>
      </c>
      <c r="F110" s="377" t="s">
        <v>1304</v>
      </c>
      <c r="G110" s="378">
        <v>1</v>
      </c>
      <c r="H110" s="190">
        <v>445.5</v>
      </c>
      <c r="I110" s="191">
        <v>445500</v>
      </c>
      <c r="J110" s="101"/>
      <c r="K110" s="192">
        <f>I110</f>
        <v>445500</v>
      </c>
      <c r="L110" s="192"/>
      <c r="M110" s="192"/>
      <c r="N110" s="192"/>
      <c r="O110" s="192"/>
      <c r="P110" s="461"/>
    </row>
    <row r="111" spans="1:16">
      <c r="A111" s="421" t="s">
        <v>1293</v>
      </c>
      <c r="B111" s="188">
        <v>45396</v>
      </c>
      <c r="C111" s="78" t="s">
        <v>1030</v>
      </c>
      <c r="D111" s="381">
        <v>45396</v>
      </c>
      <c r="E111" s="381">
        <v>45397</v>
      </c>
      <c r="F111" s="377" t="s">
        <v>1304</v>
      </c>
      <c r="G111" s="378">
        <v>2</v>
      </c>
      <c r="H111" s="190">
        <v>715.5</v>
      </c>
      <c r="I111" s="191">
        <v>715500</v>
      </c>
      <c r="J111" s="101"/>
      <c r="K111" s="192">
        <v>445500</v>
      </c>
      <c r="L111" s="192"/>
      <c r="M111" s="192"/>
      <c r="N111" s="198">
        <v>270000</v>
      </c>
      <c r="O111" s="192"/>
      <c r="P111" s="461"/>
    </row>
    <row r="112" spans="1:16">
      <c r="A112" s="421" t="s">
        <v>1294</v>
      </c>
      <c r="B112" s="188">
        <v>45396</v>
      </c>
      <c r="C112" s="78" t="s">
        <v>1031</v>
      </c>
      <c r="D112" s="381">
        <v>45396</v>
      </c>
      <c r="E112" s="381">
        <v>45397</v>
      </c>
      <c r="F112" s="377" t="s">
        <v>1301</v>
      </c>
      <c r="G112" s="378">
        <v>1</v>
      </c>
      <c r="H112" s="190">
        <v>230</v>
      </c>
      <c r="I112" s="191">
        <v>230000</v>
      </c>
      <c r="J112" s="101">
        <v>230000</v>
      </c>
      <c r="K112" s="192"/>
      <c r="L112" s="192"/>
      <c r="M112" s="192"/>
      <c r="N112" s="192"/>
      <c r="O112" s="192"/>
      <c r="P112" s="461"/>
    </row>
    <row r="113" spans="1:257">
      <c r="A113" s="421" t="s">
        <v>1295</v>
      </c>
      <c r="B113" s="188">
        <v>45397</v>
      </c>
      <c r="C113" s="78" t="s">
        <v>1034</v>
      </c>
      <c r="D113" s="381">
        <v>45397</v>
      </c>
      <c r="E113" s="381">
        <v>45398</v>
      </c>
      <c r="F113" s="377" t="s">
        <v>1301</v>
      </c>
      <c r="G113" s="378">
        <v>1</v>
      </c>
      <c r="H113" s="190">
        <v>230</v>
      </c>
      <c r="I113" s="191">
        <v>230000</v>
      </c>
      <c r="J113" s="101"/>
      <c r="K113" s="192"/>
      <c r="L113" s="192"/>
      <c r="M113" s="192"/>
      <c r="N113" s="198">
        <f>I113</f>
        <v>230000</v>
      </c>
      <c r="O113" s="192"/>
      <c r="P113" s="461"/>
    </row>
    <row r="114" spans="1:257">
      <c r="A114" s="421" t="s">
        <v>1296</v>
      </c>
      <c r="B114" s="188">
        <v>45397</v>
      </c>
      <c r="C114" s="78" t="s">
        <v>1035</v>
      </c>
      <c r="D114" s="381">
        <v>45397</v>
      </c>
      <c r="E114" s="381">
        <v>45398</v>
      </c>
      <c r="F114" s="377" t="s">
        <v>1301</v>
      </c>
      <c r="G114" s="378">
        <v>1</v>
      </c>
      <c r="H114" s="190">
        <v>230</v>
      </c>
      <c r="I114" s="191">
        <v>230000</v>
      </c>
      <c r="J114" s="101"/>
      <c r="K114" s="192"/>
      <c r="L114" s="192"/>
      <c r="M114" s="192"/>
      <c r="N114" s="198">
        <f>I114</f>
        <v>230000</v>
      </c>
      <c r="O114" s="192"/>
      <c r="P114" s="461"/>
    </row>
    <row r="115" spans="1:257">
      <c r="A115" s="421" t="s">
        <v>1297</v>
      </c>
      <c r="B115" s="188">
        <v>45397</v>
      </c>
      <c r="C115" s="78" t="s">
        <v>1037</v>
      </c>
      <c r="D115" s="381">
        <v>45397</v>
      </c>
      <c r="E115" s="381">
        <v>45398</v>
      </c>
      <c r="F115" s="377" t="s">
        <v>1304</v>
      </c>
      <c r="G115" s="378">
        <v>1</v>
      </c>
      <c r="H115" s="190">
        <v>515</v>
      </c>
      <c r="I115" s="191">
        <v>515000</v>
      </c>
      <c r="J115" s="101">
        <f>I115</f>
        <v>515000</v>
      </c>
      <c r="K115" s="192"/>
      <c r="L115" s="192"/>
      <c r="M115" s="192"/>
      <c r="N115" s="192"/>
      <c r="O115" s="192"/>
      <c r="P115" s="461"/>
    </row>
    <row r="116" spans="1:257">
      <c r="A116" s="421" t="s">
        <v>1298</v>
      </c>
      <c r="B116" s="188">
        <v>45397</v>
      </c>
      <c r="C116" s="78" t="s">
        <v>1038</v>
      </c>
      <c r="D116" s="381">
        <v>45397</v>
      </c>
      <c r="E116" s="381">
        <v>45398</v>
      </c>
      <c r="F116" s="377" t="s">
        <v>1301</v>
      </c>
      <c r="G116" s="378">
        <v>1</v>
      </c>
      <c r="H116" s="190">
        <v>230</v>
      </c>
      <c r="I116" s="191">
        <v>230000</v>
      </c>
      <c r="J116" s="101"/>
      <c r="K116" s="192"/>
      <c r="L116" s="192"/>
      <c r="M116" s="192"/>
      <c r="N116" s="198">
        <f>I116</f>
        <v>230000</v>
      </c>
      <c r="O116" s="192"/>
      <c r="P116" s="461"/>
    </row>
    <row r="117" spans="1:257" s="415" customFormat="1">
      <c r="A117" s="421" t="s">
        <v>1312</v>
      </c>
      <c r="B117" s="188">
        <v>45397</v>
      </c>
      <c r="C117" s="78" t="s">
        <v>1039</v>
      </c>
      <c r="D117" s="381">
        <v>45397</v>
      </c>
      <c r="E117" s="381">
        <v>45398</v>
      </c>
      <c r="F117" s="377" t="s">
        <v>1301</v>
      </c>
      <c r="G117" s="378">
        <v>1</v>
      </c>
      <c r="H117" s="190">
        <v>230</v>
      </c>
      <c r="I117" s="191">
        <v>230000</v>
      </c>
      <c r="J117" s="101"/>
      <c r="K117" s="192"/>
      <c r="L117" s="192"/>
      <c r="M117" s="192"/>
      <c r="N117" s="198">
        <f>I117</f>
        <v>230000</v>
      </c>
      <c r="O117" s="192"/>
      <c r="P117" s="461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307"/>
      <c r="AB117" s="307"/>
      <c r="AC117" s="307"/>
      <c r="AD117" s="307"/>
      <c r="AE117" s="307"/>
      <c r="AF117" s="307"/>
      <c r="AG117" s="307"/>
      <c r="AH117" s="307"/>
      <c r="AI117" s="307"/>
      <c r="AJ117" s="307"/>
      <c r="AK117" s="307"/>
      <c r="AL117" s="307"/>
      <c r="AM117" s="307"/>
      <c r="AN117" s="307"/>
      <c r="AO117" s="307"/>
      <c r="AP117" s="307"/>
      <c r="AQ117" s="307"/>
      <c r="AR117" s="307"/>
      <c r="AS117" s="307"/>
      <c r="AT117" s="307"/>
      <c r="AU117" s="307"/>
      <c r="AV117" s="307"/>
      <c r="AW117" s="307"/>
      <c r="AX117" s="307"/>
      <c r="AY117" s="307"/>
      <c r="AZ117" s="307"/>
      <c r="BA117" s="307"/>
      <c r="BB117" s="307"/>
      <c r="BC117" s="307"/>
      <c r="BD117" s="307"/>
      <c r="BE117" s="307"/>
      <c r="BF117" s="307"/>
      <c r="BG117" s="307"/>
      <c r="BH117" s="307"/>
      <c r="BI117" s="307"/>
      <c r="BJ117" s="307"/>
      <c r="BK117" s="307"/>
      <c r="BL117" s="307"/>
      <c r="BM117" s="307"/>
      <c r="BN117" s="307"/>
      <c r="BO117" s="307"/>
      <c r="BP117" s="307"/>
      <c r="BQ117" s="307"/>
      <c r="BR117" s="307"/>
      <c r="BS117" s="307"/>
      <c r="BT117" s="307"/>
      <c r="BU117" s="307"/>
      <c r="BV117" s="307"/>
      <c r="BW117" s="307"/>
      <c r="BX117" s="307"/>
      <c r="BY117" s="307"/>
      <c r="BZ117" s="307"/>
      <c r="CA117" s="307"/>
      <c r="CB117" s="307"/>
      <c r="CC117" s="307"/>
      <c r="CD117" s="307"/>
      <c r="CE117" s="307"/>
      <c r="CF117" s="307"/>
      <c r="CG117" s="307"/>
      <c r="CH117" s="307"/>
      <c r="CI117" s="307"/>
      <c r="CJ117" s="307"/>
      <c r="CK117" s="307"/>
      <c r="CL117" s="307"/>
      <c r="CM117" s="307"/>
      <c r="CN117" s="307"/>
      <c r="CO117" s="307"/>
      <c r="CP117" s="307"/>
      <c r="CQ117" s="307"/>
      <c r="CR117" s="307"/>
      <c r="CS117" s="307"/>
      <c r="CT117" s="307"/>
      <c r="CU117" s="307"/>
      <c r="CV117" s="307"/>
      <c r="CW117" s="307"/>
      <c r="CX117" s="307"/>
      <c r="CY117" s="307"/>
      <c r="CZ117" s="307"/>
      <c r="DA117" s="307"/>
      <c r="DB117" s="307"/>
      <c r="DC117" s="307"/>
      <c r="DD117" s="307"/>
      <c r="DE117" s="307"/>
      <c r="DF117" s="307"/>
      <c r="DG117" s="307"/>
      <c r="DH117" s="307"/>
      <c r="DI117" s="307"/>
      <c r="DJ117" s="307"/>
      <c r="DK117" s="307"/>
      <c r="DL117" s="307"/>
      <c r="DM117" s="307"/>
      <c r="DN117" s="307"/>
      <c r="DO117" s="307"/>
      <c r="DP117" s="307"/>
      <c r="DQ117" s="307"/>
      <c r="DR117" s="307"/>
      <c r="DS117" s="307"/>
      <c r="DT117" s="307"/>
      <c r="DU117" s="307"/>
      <c r="DV117" s="307"/>
      <c r="DW117" s="307"/>
      <c r="DX117" s="307"/>
      <c r="DY117" s="307"/>
      <c r="DZ117" s="307"/>
      <c r="EA117" s="307"/>
      <c r="EB117" s="307"/>
      <c r="EC117" s="307"/>
      <c r="ED117" s="307"/>
      <c r="EE117" s="307"/>
      <c r="EF117" s="307"/>
      <c r="EG117" s="307"/>
      <c r="EH117" s="307"/>
      <c r="EI117" s="307"/>
      <c r="EJ117" s="307"/>
      <c r="EK117" s="307"/>
      <c r="EL117" s="307"/>
      <c r="EM117" s="307"/>
      <c r="EN117" s="307"/>
      <c r="EO117" s="307"/>
      <c r="EP117" s="307"/>
      <c r="EQ117" s="307"/>
      <c r="ER117" s="307"/>
      <c r="ES117" s="307"/>
      <c r="ET117" s="307"/>
      <c r="EU117" s="307"/>
      <c r="EV117" s="307"/>
      <c r="EW117" s="307"/>
      <c r="EX117" s="307"/>
      <c r="EY117" s="307"/>
      <c r="EZ117" s="307"/>
      <c r="FA117" s="307"/>
      <c r="FB117" s="307"/>
      <c r="FC117" s="307"/>
      <c r="FD117" s="307"/>
      <c r="FE117" s="307"/>
      <c r="FF117" s="307"/>
      <c r="FG117" s="307"/>
      <c r="FH117" s="307"/>
      <c r="FI117" s="307"/>
      <c r="FJ117" s="307"/>
      <c r="FK117" s="307"/>
      <c r="FL117" s="307"/>
      <c r="FM117" s="307"/>
      <c r="FN117" s="307"/>
      <c r="FO117" s="307"/>
      <c r="FP117" s="307"/>
      <c r="FQ117" s="307"/>
      <c r="FR117" s="307"/>
      <c r="FS117" s="307"/>
      <c r="FT117" s="307"/>
      <c r="FU117" s="307"/>
      <c r="FV117" s="307"/>
      <c r="FW117" s="307"/>
      <c r="FX117" s="307"/>
      <c r="FY117" s="307"/>
      <c r="FZ117" s="307"/>
      <c r="GA117" s="307"/>
      <c r="GB117" s="307"/>
      <c r="GC117" s="307"/>
      <c r="GD117" s="307"/>
      <c r="GE117" s="307"/>
      <c r="GF117" s="307"/>
      <c r="GG117" s="307"/>
      <c r="GH117" s="307"/>
      <c r="GI117" s="307"/>
      <c r="GJ117" s="307"/>
      <c r="GK117" s="307"/>
      <c r="GL117" s="307"/>
      <c r="GM117" s="307"/>
      <c r="GN117" s="307"/>
      <c r="GO117" s="307"/>
      <c r="GP117" s="307"/>
      <c r="GQ117" s="307"/>
      <c r="GR117" s="307"/>
      <c r="GS117" s="307"/>
      <c r="GT117" s="307"/>
      <c r="GU117" s="307"/>
      <c r="GV117" s="307"/>
      <c r="GW117" s="307"/>
      <c r="GX117" s="307"/>
      <c r="GY117" s="307"/>
      <c r="GZ117" s="307"/>
      <c r="HA117" s="307"/>
      <c r="HB117" s="307"/>
      <c r="HC117" s="307"/>
      <c r="HD117" s="307"/>
      <c r="HE117" s="307"/>
      <c r="HF117" s="307"/>
      <c r="HG117" s="307"/>
      <c r="HH117" s="307"/>
      <c r="HI117" s="307"/>
      <c r="HJ117" s="307"/>
      <c r="HK117" s="307"/>
      <c r="HL117" s="307"/>
      <c r="HM117" s="307"/>
      <c r="HN117" s="307"/>
      <c r="HO117" s="307"/>
      <c r="HP117" s="307"/>
      <c r="HQ117" s="307"/>
      <c r="HR117" s="307"/>
      <c r="HS117" s="307"/>
      <c r="HT117" s="307"/>
      <c r="HU117" s="307"/>
      <c r="HV117" s="307"/>
      <c r="HW117" s="307"/>
      <c r="HX117" s="307"/>
      <c r="HY117" s="307"/>
      <c r="HZ117" s="307"/>
      <c r="IA117" s="307"/>
      <c r="IB117" s="307"/>
      <c r="IC117" s="307"/>
      <c r="ID117" s="307"/>
      <c r="IE117" s="307"/>
      <c r="IF117" s="307"/>
      <c r="IG117" s="307"/>
      <c r="IH117" s="307"/>
      <c r="II117" s="307"/>
      <c r="IJ117" s="307"/>
      <c r="IK117" s="307"/>
      <c r="IL117" s="307"/>
      <c r="IM117" s="307"/>
      <c r="IN117" s="307"/>
      <c r="IO117" s="307"/>
      <c r="IP117" s="307"/>
      <c r="IQ117" s="307"/>
      <c r="IR117" s="307"/>
      <c r="IS117" s="307"/>
      <c r="IT117" s="307"/>
      <c r="IU117" s="307"/>
      <c r="IV117" s="307"/>
      <c r="IW117" s="307"/>
    </row>
    <row r="118" spans="1:257" s="415" customFormat="1">
      <c r="A118" s="421" t="s">
        <v>1313</v>
      </c>
      <c r="B118" s="188">
        <v>45397</v>
      </c>
      <c r="C118" s="78" t="s">
        <v>1040</v>
      </c>
      <c r="D118" s="381">
        <v>45397</v>
      </c>
      <c r="E118" s="381">
        <v>45398</v>
      </c>
      <c r="F118" s="377" t="s">
        <v>1304</v>
      </c>
      <c r="G118" s="378">
        <v>1</v>
      </c>
      <c r="H118" s="190">
        <v>445.5</v>
      </c>
      <c r="I118" s="191">
        <v>445500</v>
      </c>
      <c r="J118" s="101"/>
      <c r="K118" s="192">
        <f>I118</f>
        <v>445500</v>
      </c>
      <c r="L118" s="192"/>
      <c r="M118" s="192"/>
      <c r="N118" s="192"/>
      <c r="O118" s="192"/>
      <c r="P118" s="461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  <c r="AA118" s="307"/>
      <c r="AB118" s="307"/>
      <c r="AC118" s="307"/>
      <c r="AD118" s="307"/>
      <c r="AE118" s="307"/>
      <c r="AF118" s="307"/>
      <c r="AG118" s="307"/>
      <c r="AH118" s="307"/>
      <c r="AI118" s="307"/>
      <c r="AJ118" s="307"/>
      <c r="AK118" s="307"/>
      <c r="AL118" s="307"/>
      <c r="AM118" s="307"/>
      <c r="AN118" s="307"/>
      <c r="AO118" s="307"/>
      <c r="AP118" s="307"/>
      <c r="AQ118" s="307"/>
      <c r="AR118" s="307"/>
      <c r="AS118" s="307"/>
      <c r="AT118" s="307"/>
      <c r="AU118" s="307"/>
      <c r="AV118" s="307"/>
      <c r="AW118" s="307"/>
      <c r="AX118" s="307"/>
      <c r="AY118" s="307"/>
      <c r="AZ118" s="307"/>
      <c r="BA118" s="307"/>
      <c r="BB118" s="307"/>
      <c r="BC118" s="307"/>
      <c r="BD118" s="307"/>
      <c r="BE118" s="307"/>
      <c r="BF118" s="307"/>
      <c r="BG118" s="307"/>
      <c r="BH118" s="307"/>
      <c r="BI118" s="307"/>
      <c r="BJ118" s="307"/>
      <c r="BK118" s="307"/>
      <c r="BL118" s="307"/>
      <c r="BM118" s="307"/>
      <c r="BN118" s="307"/>
      <c r="BO118" s="307"/>
      <c r="BP118" s="307"/>
      <c r="BQ118" s="307"/>
      <c r="BR118" s="307"/>
      <c r="BS118" s="307"/>
      <c r="BT118" s="307"/>
      <c r="BU118" s="307"/>
      <c r="BV118" s="307"/>
      <c r="BW118" s="307"/>
      <c r="BX118" s="307"/>
      <c r="BY118" s="307"/>
      <c r="BZ118" s="307"/>
      <c r="CA118" s="307"/>
      <c r="CB118" s="307"/>
      <c r="CC118" s="307"/>
      <c r="CD118" s="307"/>
      <c r="CE118" s="307"/>
      <c r="CF118" s="307"/>
      <c r="CG118" s="307"/>
      <c r="CH118" s="307"/>
      <c r="CI118" s="307"/>
      <c r="CJ118" s="307"/>
      <c r="CK118" s="307"/>
      <c r="CL118" s="307"/>
      <c r="CM118" s="307"/>
      <c r="CN118" s="307"/>
      <c r="CO118" s="307"/>
      <c r="CP118" s="307"/>
      <c r="CQ118" s="307"/>
      <c r="CR118" s="307"/>
      <c r="CS118" s="307"/>
      <c r="CT118" s="307"/>
      <c r="CU118" s="307"/>
      <c r="CV118" s="307"/>
      <c r="CW118" s="307"/>
      <c r="CX118" s="307"/>
      <c r="CY118" s="307"/>
      <c r="CZ118" s="307"/>
      <c r="DA118" s="307"/>
      <c r="DB118" s="307"/>
      <c r="DC118" s="307"/>
      <c r="DD118" s="307"/>
      <c r="DE118" s="307"/>
      <c r="DF118" s="307"/>
      <c r="DG118" s="307"/>
      <c r="DH118" s="307"/>
      <c r="DI118" s="307"/>
      <c r="DJ118" s="307"/>
      <c r="DK118" s="307"/>
      <c r="DL118" s="307"/>
      <c r="DM118" s="307"/>
      <c r="DN118" s="307"/>
      <c r="DO118" s="307"/>
      <c r="DP118" s="307"/>
      <c r="DQ118" s="307"/>
      <c r="DR118" s="307"/>
      <c r="DS118" s="307"/>
      <c r="DT118" s="307"/>
      <c r="DU118" s="307"/>
      <c r="DV118" s="307"/>
      <c r="DW118" s="307"/>
      <c r="DX118" s="307"/>
      <c r="DY118" s="307"/>
      <c r="DZ118" s="307"/>
      <c r="EA118" s="307"/>
      <c r="EB118" s="307"/>
      <c r="EC118" s="307"/>
      <c r="ED118" s="307"/>
      <c r="EE118" s="307"/>
      <c r="EF118" s="307"/>
      <c r="EG118" s="307"/>
      <c r="EH118" s="307"/>
      <c r="EI118" s="307"/>
      <c r="EJ118" s="307"/>
      <c r="EK118" s="307"/>
      <c r="EL118" s="307"/>
      <c r="EM118" s="307"/>
      <c r="EN118" s="307"/>
      <c r="EO118" s="307"/>
      <c r="EP118" s="307"/>
      <c r="EQ118" s="307"/>
      <c r="ER118" s="307"/>
      <c r="ES118" s="307"/>
      <c r="ET118" s="307"/>
      <c r="EU118" s="307"/>
      <c r="EV118" s="307"/>
      <c r="EW118" s="307"/>
      <c r="EX118" s="307"/>
      <c r="EY118" s="307"/>
      <c r="EZ118" s="307"/>
      <c r="FA118" s="307"/>
      <c r="FB118" s="307"/>
      <c r="FC118" s="307"/>
      <c r="FD118" s="307"/>
      <c r="FE118" s="307"/>
      <c r="FF118" s="307"/>
      <c r="FG118" s="307"/>
      <c r="FH118" s="307"/>
      <c r="FI118" s="307"/>
      <c r="FJ118" s="307"/>
      <c r="FK118" s="307"/>
      <c r="FL118" s="307"/>
      <c r="FM118" s="307"/>
      <c r="FN118" s="307"/>
      <c r="FO118" s="307"/>
      <c r="FP118" s="307"/>
      <c r="FQ118" s="307"/>
      <c r="FR118" s="307"/>
      <c r="FS118" s="307"/>
      <c r="FT118" s="307"/>
      <c r="FU118" s="307"/>
      <c r="FV118" s="307"/>
      <c r="FW118" s="307"/>
      <c r="FX118" s="307"/>
      <c r="FY118" s="307"/>
      <c r="FZ118" s="307"/>
      <c r="GA118" s="307"/>
      <c r="GB118" s="307"/>
      <c r="GC118" s="307"/>
      <c r="GD118" s="307"/>
      <c r="GE118" s="307"/>
      <c r="GF118" s="307"/>
      <c r="GG118" s="307"/>
      <c r="GH118" s="307"/>
      <c r="GI118" s="307"/>
      <c r="GJ118" s="307"/>
      <c r="GK118" s="307"/>
      <c r="GL118" s="307"/>
      <c r="GM118" s="307"/>
      <c r="GN118" s="307"/>
      <c r="GO118" s="307"/>
      <c r="GP118" s="307"/>
      <c r="GQ118" s="307"/>
      <c r="GR118" s="307"/>
      <c r="GS118" s="307"/>
      <c r="GT118" s="307"/>
      <c r="GU118" s="307"/>
      <c r="GV118" s="307"/>
      <c r="GW118" s="307"/>
      <c r="GX118" s="307"/>
      <c r="GY118" s="307"/>
      <c r="GZ118" s="307"/>
      <c r="HA118" s="307"/>
      <c r="HB118" s="307"/>
      <c r="HC118" s="307"/>
      <c r="HD118" s="307"/>
      <c r="HE118" s="307"/>
      <c r="HF118" s="307"/>
      <c r="HG118" s="307"/>
      <c r="HH118" s="307"/>
      <c r="HI118" s="307"/>
      <c r="HJ118" s="307"/>
      <c r="HK118" s="307"/>
      <c r="HL118" s="307"/>
      <c r="HM118" s="307"/>
      <c r="HN118" s="307"/>
      <c r="HO118" s="307"/>
      <c r="HP118" s="307"/>
      <c r="HQ118" s="307"/>
      <c r="HR118" s="307"/>
      <c r="HS118" s="307"/>
      <c r="HT118" s="307"/>
      <c r="HU118" s="307"/>
      <c r="HV118" s="307"/>
      <c r="HW118" s="307"/>
      <c r="HX118" s="307"/>
      <c r="HY118" s="307"/>
      <c r="HZ118" s="307"/>
      <c r="IA118" s="307"/>
      <c r="IB118" s="307"/>
      <c r="IC118" s="307"/>
      <c r="ID118" s="307"/>
      <c r="IE118" s="307"/>
      <c r="IF118" s="307"/>
      <c r="IG118" s="307"/>
      <c r="IH118" s="307"/>
      <c r="II118" s="307"/>
      <c r="IJ118" s="307"/>
      <c r="IK118" s="307"/>
      <c r="IL118" s="307"/>
      <c r="IM118" s="307"/>
      <c r="IN118" s="307"/>
      <c r="IO118" s="307"/>
      <c r="IP118" s="307"/>
      <c r="IQ118" s="307"/>
      <c r="IR118" s="307"/>
      <c r="IS118" s="307"/>
      <c r="IT118" s="307"/>
      <c r="IU118" s="307"/>
      <c r="IV118" s="307"/>
      <c r="IW118" s="307"/>
    </row>
    <row r="119" spans="1:257" s="415" customFormat="1">
      <c r="A119" s="421" t="s">
        <v>1314</v>
      </c>
      <c r="B119" s="188">
        <v>45397</v>
      </c>
      <c r="C119" s="78" t="s">
        <v>1041</v>
      </c>
      <c r="D119" s="381">
        <v>45397</v>
      </c>
      <c r="E119" s="381">
        <v>45398</v>
      </c>
      <c r="F119" s="377" t="s">
        <v>1300</v>
      </c>
      <c r="G119" s="378">
        <v>2</v>
      </c>
      <c r="H119" s="190">
        <v>202.5</v>
      </c>
      <c r="I119" s="191">
        <v>405000</v>
      </c>
      <c r="J119" s="101"/>
      <c r="K119" s="192">
        <f>I119</f>
        <v>405000</v>
      </c>
      <c r="L119" s="192"/>
      <c r="M119" s="192"/>
      <c r="N119" s="192"/>
      <c r="O119" s="192"/>
      <c r="P119" s="461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  <c r="AK119" s="307"/>
      <c r="AL119" s="307"/>
      <c r="AM119" s="307"/>
      <c r="AN119" s="307"/>
      <c r="AO119" s="307"/>
      <c r="AP119" s="307"/>
      <c r="AQ119" s="307"/>
      <c r="AR119" s="307"/>
      <c r="AS119" s="307"/>
      <c r="AT119" s="307"/>
      <c r="AU119" s="307"/>
      <c r="AV119" s="307"/>
      <c r="AW119" s="307"/>
      <c r="AX119" s="307"/>
      <c r="AY119" s="307"/>
      <c r="AZ119" s="307"/>
      <c r="BA119" s="307"/>
      <c r="BB119" s="307"/>
      <c r="BC119" s="307"/>
      <c r="BD119" s="307"/>
      <c r="BE119" s="307"/>
      <c r="BF119" s="307"/>
      <c r="BG119" s="307"/>
      <c r="BH119" s="307"/>
      <c r="BI119" s="307"/>
      <c r="BJ119" s="307"/>
      <c r="BK119" s="307"/>
      <c r="BL119" s="307"/>
      <c r="BM119" s="307"/>
      <c r="BN119" s="307"/>
      <c r="BO119" s="307"/>
      <c r="BP119" s="307"/>
      <c r="BQ119" s="307"/>
      <c r="BR119" s="307"/>
      <c r="BS119" s="307"/>
      <c r="BT119" s="307"/>
      <c r="BU119" s="307"/>
      <c r="BV119" s="307"/>
      <c r="BW119" s="307"/>
      <c r="BX119" s="307"/>
      <c r="BY119" s="307"/>
      <c r="BZ119" s="307"/>
      <c r="CA119" s="307"/>
      <c r="CB119" s="307"/>
      <c r="CC119" s="307"/>
      <c r="CD119" s="307"/>
      <c r="CE119" s="307"/>
      <c r="CF119" s="307"/>
      <c r="CG119" s="307"/>
      <c r="CH119" s="307"/>
      <c r="CI119" s="307"/>
      <c r="CJ119" s="307"/>
      <c r="CK119" s="307"/>
      <c r="CL119" s="307"/>
      <c r="CM119" s="307"/>
      <c r="CN119" s="307"/>
      <c r="CO119" s="307"/>
      <c r="CP119" s="307"/>
      <c r="CQ119" s="307"/>
      <c r="CR119" s="307"/>
      <c r="CS119" s="307"/>
      <c r="CT119" s="307"/>
      <c r="CU119" s="307"/>
      <c r="CV119" s="307"/>
      <c r="CW119" s="307"/>
      <c r="CX119" s="307"/>
      <c r="CY119" s="307"/>
      <c r="CZ119" s="307"/>
      <c r="DA119" s="307"/>
      <c r="DB119" s="307"/>
      <c r="DC119" s="307"/>
      <c r="DD119" s="307"/>
      <c r="DE119" s="307"/>
      <c r="DF119" s="307"/>
      <c r="DG119" s="307"/>
      <c r="DH119" s="307"/>
      <c r="DI119" s="307"/>
      <c r="DJ119" s="307"/>
      <c r="DK119" s="307"/>
      <c r="DL119" s="307"/>
      <c r="DM119" s="307"/>
      <c r="DN119" s="307"/>
      <c r="DO119" s="307"/>
      <c r="DP119" s="307"/>
      <c r="DQ119" s="307"/>
      <c r="DR119" s="307"/>
      <c r="DS119" s="307"/>
      <c r="DT119" s="307"/>
      <c r="DU119" s="307"/>
      <c r="DV119" s="307"/>
      <c r="DW119" s="307"/>
      <c r="DX119" s="307"/>
      <c r="DY119" s="307"/>
      <c r="DZ119" s="307"/>
      <c r="EA119" s="307"/>
      <c r="EB119" s="307"/>
      <c r="EC119" s="307"/>
      <c r="ED119" s="307"/>
      <c r="EE119" s="307"/>
      <c r="EF119" s="307"/>
      <c r="EG119" s="307"/>
      <c r="EH119" s="307"/>
      <c r="EI119" s="307"/>
      <c r="EJ119" s="307"/>
      <c r="EK119" s="307"/>
      <c r="EL119" s="307"/>
      <c r="EM119" s="307"/>
      <c r="EN119" s="307"/>
      <c r="EO119" s="307"/>
      <c r="EP119" s="307"/>
      <c r="EQ119" s="307"/>
      <c r="ER119" s="307"/>
      <c r="ES119" s="307"/>
      <c r="ET119" s="307"/>
      <c r="EU119" s="307"/>
      <c r="EV119" s="307"/>
      <c r="EW119" s="307"/>
      <c r="EX119" s="307"/>
      <c r="EY119" s="307"/>
      <c r="EZ119" s="307"/>
      <c r="FA119" s="307"/>
      <c r="FB119" s="307"/>
      <c r="FC119" s="307"/>
      <c r="FD119" s="307"/>
      <c r="FE119" s="307"/>
      <c r="FF119" s="307"/>
      <c r="FG119" s="307"/>
      <c r="FH119" s="307"/>
      <c r="FI119" s="307"/>
      <c r="FJ119" s="307"/>
      <c r="FK119" s="307"/>
      <c r="FL119" s="307"/>
      <c r="FM119" s="307"/>
      <c r="FN119" s="307"/>
      <c r="FO119" s="307"/>
      <c r="FP119" s="307"/>
      <c r="FQ119" s="307"/>
      <c r="FR119" s="307"/>
      <c r="FS119" s="307"/>
      <c r="FT119" s="307"/>
      <c r="FU119" s="307"/>
      <c r="FV119" s="307"/>
      <c r="FW119" s="307"/>
      <c r="FX119" s="307"/>
      <c r="FY119" s="307"/>
      <c r="FZ119" s="307"/>
      <c r="GA119" s="307"/>
      <c r="GB119" s="307"/>
      <c r="GC119" s="307"/>
      <c r="GD119" s="307"/>
      <c r="GE119" s="307"/>
      <c r="GF119" s="307"/>
      <c r="GG119" s="307"/>
      <c r="GH119" s="307"/>
      <c r="GI119" s="307"/>
      <c r="GJ119" s="307"/>
      <c r="GK119" s="307"/>
      <c r="GL119" s="307"/>
      <c r="GM119" s="307"/>
      <c r="GN119" s="307"/>
      <c r="GO119" s="307"/>
      <c r="GP119" s="307"/>
      <c r="GQ119" s="307"/>
      <c r="GR119" s="307"/>
      <c r="GS119" s="307"/>
      <c r="GT119" s="307"/>
      <c r="GU119" s="307"/>
      <c r="GV119" s="307"/>
      <c r="GW119" s="307"/>
      <c r="GX119" s="307"/>
      <c r="GY119" s="307"/>
      <c r="GZ119" s="307"/>
      <c r="HA119" s="307"/>
      <c r="HB119" s="307"/>
      <c r="HC119" s="307"/>
      <c r="HD119" s="307"/>
      <c r="HE119" s="307"/>
      <c r="HF119" s="307"/>
      <c r="HG119" s="307"/>
      <c r="HH119" s="307"/>
      <c r="HI119" s="307"/>
      <c r="HJ119" s="307"/>
      <c r="HK119" s="307"/>
      <c r="HL119" s="307"/>
      <c r="HM119" s="307"/>
      <c r="HN119" s="307"/>
      <c r="HO119" s="307"/>
      <c r="HP119" s="307"/>
      <c r="HQ119" s="307"/>
      <c r="HR119" s="307"/>
      <c r="HS119" s="307"/>
      <c r="HT119" s="307"/>
      <c r="HU119" s="307"/>
      <c r="HV119" s="307"/>
      <c r="HW119" s="307"/>
      <c r="HX119" s="307"/>
      <c r="HY119" s="307"/>
      <c r="HZ119" s="307"/>
      <c r="IA119" s="307"/>
      <c r="IB119" s="307"/>
      <c r="IC119" s="307"/>
      <c r="ID119" s="307"/>
      <c r="IE119" s="307"/>
      <c r="IF119" s="307"/>
      <c r="IG119" s="307"/>
      <c r="IH119" s="307"/>
      <c r="II119" s="307"/>
      <c r="IJ119" s="307"/>
      <c r="IK119" s="307"/>
      <c r="IL119" s="307"/>
      <c r="IM119" s="307"/>
      <c r="IN119" s="307"/>
      <c r="IO119" s="307"/>
      <c r="IP119" s="307"/>
      <c r="IQ119" s="307"/>
      <c r="IR119" s="307"/>
      <c r="IS119" s="307"/>
      <c r="IT119" s="307"/>
      <c r="IU119" s="307"/>
      <c r="IV119" s="307"/>
      <c r="IW119" s="307"/>
    </row>
    <row r="120" spans="1:257" s="415" customFormat="1">
      <c r="A120" s="421" t="s">
        <v>1315</v>
      </c>
      <c r="B120" s="188">
        <v>45397</v>
      </c>
      <c r="C120" s="78" t="s">
        <v>1042</v>
      </c>
      <c r="D120" s="381">
        <v>45397</v>
      </c>
      <c r="E120" s="381">
        <v>45398</v>
      </c>
      <c r="F120" s="377" t="s">
        <v>1301</v>
      </c>
      <c r="G120" s="378">
        <v>1</v>
      </c>
      <c r="H120" s="190">
        <v>230</v>
      </c>
      <c r="I120" s="191">
        <v>230000</v>
      </c>
      <c r="J120" s="101"/>
      <c r="K120" s="192"/>
      <c r="L120" s="192"/>
      <c r="M120" s="192"/>
      <c r="N120" s="198">
        <f>I120</f>
        <v>230000</v>
      </c>
      <c r="O120" s="192"/>
      <c r="P120" s="461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  <c r="AK120" s="307"/>
      <c r="AL120" s="307"/>
      <c r="AM120" s="307"/>
      <c r="AN120" s="307"/>
      <c r="AO120" s="307"/>
      <c r="AP120" s="307"/>
      <c r="AQ120" s="307"/>
      <c r="AR120" s="307"/>
      <c r="AS120" s="307"/>
      <c r="AT120" s="307"/>
      <c r="AU120" s="307"/>
      <c r="AV120" s="307"/>
      <c r="AW120" s="307"/>
      <c r="AX120" s="307"/>
      <c r="AY120" s="307"/>
      <c r="AZ120" s="307"/>
      <c r="BA120" s="307"/>
      <c r="BB120" s="307"/>
      <c r="BC120" s="307"/>
      <c r="BD120" s="307"/>
      <c r="BE120" s="307"/>
      <c r="BF120" s="307"/>
      <c r="BG120" s="307"/>
      <c r="BH120" s="307"/>
      <c r="BI120" s="307"/>
      <c r="BJ120" s="307"/>
      <c r="BK120" s="307"/>
      <c r="BL120" s="307"/>
      <c r="BM120" s="307"/>
      <c r="BN120" s="307"/>
      <c r="BO120" s="307"/>
      <c r="BP120" s="307"/>
      <c r="BQ120" s="307"/>
      <c r="BR120" s="307"/>
      <c r="BS120" s="307"/>
      <c r="BT120" s="307"/>
      <c r="BU120" s="307"/>
      <c r="BV120" s="307"/>
      <c r="BW120" s="307"/>
      <c r="BX120" s="307"/>
      <c r="BY120" s="307"/>
      <c r="BZ120" s="307"/>
      <c r="CA120" s="307"/>
      <c r="CB120" s="307"/>
      <c r="CC120" s="307"/>
      <c r="CD120" s="307"/>
      <c r="CE120" s="307"/>
      <c r="CF120" s="307"/>
      <c r="CG120" s="307"/>
      <c r="CH120" s="307"/>
      <c r="CI120" s="307"/>
      <c r="CJ120" s="307"/>
      <c r="CK120" s="307"/>
      <c r="CL120" s="307"/>
      <c r="CM120" s="307"/>
      <c r="CN120" s="307"/>
      <c r="CO120" s="307"/>
      <c r="CP120" s="307"/>
      <c r="CQ120" s="307"/>
      <c r="CR120" s="307"/>
      <c r="CS120" s="307"/>
      <c r="CT120" s="307"/>
      <c r="CU120" s="307"/>
      <c r="CV120" s="307"/>
      <c r="CW120" s="307"/>
      <c r="CX120" s="307"/>
      <c r="CY120" s="307"/>
      <c r="CZ120" s="307"/>
      <c r="DA120" s="307"/>
      <c r="DB120" s="307"/>
      <c r="DC120" s="307"/>
      <c r="DD120" s="307"/>
      <c r="DE120" s="307"/>
      <c r="DF120" s="307"/>
      <c r="DG120" s="307"/>
      <c r="DH120" s="307"/>
      <c r="DI120" s="307"/>
      <c r="DJ120" s="307"/>
      <c r="DK120" s="307"/>
      <c r="DL120" s="307"/>
      <c r="DM120" s="307"/>
      <c r="DN120" s="307"/>
      <c r="DO120" s="307"/>
      <c r="DP120" s="307"/>
      <c r="DQ120" s="307"/>
      <c r="DR120" s="307"/>
      <c r="DS120" s="307"/>
      <c r="DT120" s="307"/>
      <c r="DU120" s="307"/>
      <c r="DV120" s="307"/>
      <c r="DW120" s="307"/>
      <c r="DX120" s="307"/>
      <c r="DY120" s="307"/>
      <c r="DZ120" s="307"/>
      <c r="EA120" s="307"/>
      <c r="EB120" s="307"/>
      <c r="EC120" s="307"/>
      <c r="ED120" s="307"/>
      <c r="EE120" s="307"/>
      <c r="EF120" s="307"/>
      <c r="EG120" s="307"/>
      <c r="EH120" s="307"/>
      <c r="EI120" s="307"/>
      <c r="EJ120" s="307"/>
      <c r="EK120" s="307"/>
      <c r="EL120" s="307"/>
      <c r="EM120" s="307"/>
      <c r="EN120" s="307"/>
      <c r="EO120" s="307"/>
      <c r="EP120" s="307"/>
      <c r="EQ120" s="307"/>
      <c r="ER120" s="307"/>
      <c r="ES120" s="307"/>
      <c r="ET120" s="307"/>
      <c r="EU120" s="307"/>
      <c r="EV120" s="307"/>
      <c r="EW120" s="307"/>
      <c r="EX120" s="307"/>
      <c r="EY120" s="307"/>
      <c r="EZ120" s="307"/>
      <c r="FA120" s="307"/>
      <c r="FB120" s="307"/>
      <c r="FC120" s="307"/>
      <c r="FD120" s="307"/>
      <c r="FE120" s="307"/>
      <c r="FF120" s="307"/>
      <c r="FG120" s="307"/>
      <c r="FH120" s="307"/>
      <c r="FI120" s="307"/>
      <c r="FJ120" s="307"/>
      <c r="FK120" s="307"/>
      <c r="FL120" s="307"/>
      <c r="FM120" s="307"/>
      <c r="FN120" s="307"/>
      <c r="FO120" s="307"/>
      <c r="FP120" s="307"/>
      <c r="FQ120" s="307"/>
      <c r="FR120" s="307"/>
      <c r="FS120" s="307"/>
      <c r="FT120" s="307"/>
      <c r="FU120" s="307"/>
      <c r="FV120" s="307"/>
      <c r="FW120" s="307"/>
      <c r="FX120" s="307"/>
      <c r="FY120" s="307"/>
      <c r="FZ120" s="307"/>
      <c r="GA120" s="307"/>
      <c r="GB120" s="307"/>
      <c r="GC120" s="307"/>
      <c r="GD120" s="307"/>
      <c r="GE120" s="307"/>
      <c r="GF120" s="307"/>
      <c r="GG120" s="307"/>
      <c r="GH120" s="307"/>
      <c r="GI120" s="307"/>
      <c r="GJ120" s="307"/>
      <c r="GK120" s="307"/>
      <c r="GL120" s="307"/>
      <c r="GM120" s="307"/>
      <c r="GN120" s="307"/>
      <c r="GO120" s="307"/>
      <c r="GP120" s="307"/>
      <c r="GQ120" s="307"/>
      <c r="GR120" s="307"/>
      <c r="GS120" s="307"/>
      <c r="GT120" s="307"/>
      <c r="GU120" s="307"/>
      <c r="GV120" s="307"/>
      <c r="GW120" s="307"/>
      <c r="GX120" s="307"/>
      <c r="GY120" s="307"/>
      <c r="GZ120" s="307"/>
      <c r="HA120" s="307"/>
      <c r="HB120" s="307"/>
      <c r="HC120" s="307"/>
      <c r="HD120" s="307"/>
      <c r="HE120" s="307"/>
      <c r="HF120" s="307"/>
      <c r="HG120" s="307"/>
      <c r="HH120" s="307"/>
      <c r="HI120" s="307"/>
      <c r="HJ120" s="307"/>
      <c r="HK120" s="307"/>
      <c r="HL120" s="307"/>
      <c r="HM120" s="307"/>
      <c r="HN120" s="307"/>
      <c r="HO120" s="307"/>
      <c r="HP120" s="307"/>
      <c r="HQ120" s="307"/>
      <c r="HR120" s="307"/>
      <c r="HS120" s="307"/>
      <c r="HT120" s="307"/>
      <c r="HU120" s="307"/>
      <c r="HV120" s="307"/>
      <c r="HW120" s="307"/>
      <c r="HX120" s="307"/>
      <c r="HY120" s="307"/>
      <c r="HZ120" s="307"/>
      <c r="IA120" s="307"/>
      <c r="IB120" s="307"/>
      <c r="IC120" s="307"/>
      <c r="ID120" s="307"/>
      <c r="IE120" s="307"/>
      <c r="IF120" s="307"/>
      <c r="IG120" s="307"/>
      <c r="IH120" s="307"/>
      <c r="II120" s="307"/>
      <c r="IJ120" s="307"/>
      <c r="IK120" s="307"/>
      <c r="IL120" s="307"/>
      <c r="IM120" s="307"/>
      <c r="IN120" s="307"/>
      <c r="IO120" s="307"/>
      <c r="IP120" s="307"/>
      <c r="IQ120" s="307"/>
      <c r="IR120" s="307"/>
      <c r="IS120" s="307"/>
      <c r="IT120" s="307"/>
      <c r="IU120" s="307"/>
      <c r="IV120" s="307"/>
      <c r="IW120" s="307"/>
    </row>
    <row r="121" spans="1:257" s="415" customFormat="1">
      <c r="A121" s="421" t="s">
        <v>1316</v>
      </c>
      <c r="B121" s="188">
        <v>45397</v>
      </c>
      <c r="C121" s="78" t="s">
        <v>1044</v>
      </c>
      <c r="D121" s="381">
        <v>45397</v>
      </c>
      <c r="E121" s="381">
        <v>45398</v>
      </c>
      <c r="F121" s="377" t="s">
        <v>1300</v>
      </c>
      <c r="G121" s="378">
        <v>1</v>
      </c>
      <c r="H121" s="190">
        <v>202.5</v>
      </c>
      <c r="I121" s="191">
        <v>202500</v>
      </c>
      <c r="J121" s="101"/>
      <c r="K121" s="192">
        <f>I121</f>
        <v>202500</v>
      </c>
      <c r="L121" s="192"/>
      <c r="M121" s="192"/>
      <c r="N121" s="192"/>
      <c r="O121" s="192"/>
      <c r="P121" s="461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307"/>
      <c r="AB121" s="307"/>
      <c r="AC121" s="307"/>
      <c r="AD121" s="307"/>
      <c r="AE121" s="307"/>
      <c r="AF121" s="307"/>
      <c r="AG121" s="307"/>
      <c r="AH121" s="307"/>
      <c r="AI121" s="307"/>
      <c r="AJ121" s="307"/>
      <c r="AK121" s="307"/>
      <c r="AL121" s="307"/>
      <c r="AM121" s="307"/>
      <c r="AN121" s="307"/>
      <c r="AO121" s="307"/>
      <c r="AP121" s="307"/>
      <c r="AQ121" s="307"/>
      <c r="AR121" s="307"/>
      <c r="AS121" s="307"/>
      <c r="AT121" s="307"/>
      <c r="AU121" s="307"/>
      <c r="AV121" s="307"/>
      <c r="AW121" s="307"/>
      <c r="AX121" s="307"/>
      <c r="AY121" s="307"/>
      <c r="AZ121" s="307"/>
      <c r="BA121" s="307"/>
      <c r="BB121" s="307"/>
      <c r="BC121" s="307"/>
      <c r="BD121" s="307"/>
      <c r="BE121" s="307"/>
      <c r="BF121" s="307"/>
      <c r="BG121" s="307"/>
      <c r="BH121" s="307"/>
      <c r="BI121" s="307"/>
      <c r="BJ121" s="307"/>
      <c r="BK121" s="307"/>
      <c r="BL121" s="307"/>
      <c r="BM121" s="307"/>
      <c r="BN121" s="307"/>
      <c r="BO121" s="307"/>
      <c r="BP121" s="307"/>
      <c r="BQ121" s="307"/>
      <c r="BR121" s="307"/>
      <c r="BS121" s="307"/>
      <c r="BT121" s="307"/>
      <c r="BU121" s="307"/>
      <c r="BV121" s="307"/>
      <c r="BW121" s="307"/>
      <c r="BX121" s="307"/>
      <c r="BY121" s="307"/>
      <c r="BZ121" s="307"/>
      <c r="CA121" s="307"/>
      <c r="CB121" s="307"/>
      <c r="CC121" s="307"/>
      <c r="CD121" s="307"/>
      <c r="CE121" s="307"/>
      <c r="CF121" s="307"/>
      <c r="CG121" s="307"/>
      <c r="CH121" s="307"/>
      <c r="CI121" s="307"/>
      <c r="CJ121" s="307"/>
      <c r="CK121" s="307"/>
      <c r="CL121" s="307"/>
      <c r="CM121" s="307"/>
      <c r="CN121" s="307"/>
      <c r="CO121" s="307"/>
      <c r="CP121" s="307"/>
      <c r="CQ121" s="307"/>
      <c r="CR121" s="307"/>
      <c r="CS121" s="307"/>
      <c r="CT121" s="307"/>
      <c r="CU121" s="307"/>
      <c r="CV121" s="307"/>
      <c r="CW121" s="307"/>
      <c r="CX121" s="307"/>
      <c r="CY121" s="307"/>
      <c r="CZ121" s="307"/>
      <c r="DA121" s="307"/>
      <c r="DB121" s="307"/>
      <c r="DC121" s="307"/>
      <c r="DD121" s="307"/>
      <c r="DE121" s="307"/>
      <c r="DF121" s="307"/>
      <c r="DG121" s="307"/>
      <c r="DH121" s="307"/>
      <c r="DI121" s="307"/>
      <c r="DJ121" s="307"/>
      <c r="DK121" s="307"/>
      <c r="DL121" s="307"/>
      <c r="DM121" s="307"/>
      <c r="DN121" s="307"/>
      <c r="DO121" s="307"/>
      <c r="DP121" s="307"/>
      <c r="DQ121" s="307"/>
      <c r="DR121" s="307"/>
      <c r="DS121" s="307"/>
      <c r="DT121" s="307"/>
      <c r="DU121" s="307"/>
      <c r="DV121" s="307"/>
      <c r="DW121" s="307"/>
      <c r="DX121" s="307"/>
      <c r="DY121" s="307"/>
      <c r="DZ121" s="307"/>
      <c r="EA121" s="307"/>
      <c r="EB121" s="307"/>
      <c r="EC121" s="307"/>
      <c r="ED121" s="307"/>
      <c r="EE121" s="307"/>
      <c r="EF121" s="307"/>
      <c r="EG121" s="307"/>
      <c r="EH121" s="307"/>
      <c r="EI121" s="307"/>
      <c r="EJ121" s="307"/>
      <c r="EK121" s="307"/>
      <c r="EL121" s="307"/>
      <c r="EM121" s="307"/>
      <c r="EN121" s="307"/>
      <c r="EO121" s="307"/>
      <c r="EP121" s="307"/>
      <c r="EQ121" s="307"/>
      <c r="ER121" s="307"/>
      <c r="ES121" s="307"/>
      <c r="ET121" s="307"/>
      <c r="EU121" s="307"/>
      <c r="EV121" s="307"/>
      <c r="EW121" s="307"/>
      <c r="EX121" s="307"/>
      <c r="EY121" s="307"/>
      <c r="EZ121" s="307"/>
      <c r="FA121" s="307"/>
      <c r="FB121" s="307"/>
      <c r="FC121" s="307"/>
      <c r="FD121" s="307"/>
      <c r="FE121" s="307"/>
      <c r="FF121" s="307"/>
      <c r="FG121" s="307"/>
      <c r="FH121" s="307"/>
      <c r="FI121" s="307"/>
      <c r="FJ121" s="307"/>
      <c r="FK121" s="307"/>
      <c r="FL121" s="307"/>
      <c r="FM121" s="307"/>
      <c r="FN121" s="307"/>
      <c r="FO121" s="307"/>
      <c r="FP121" s="307"/>
      <c r="FQ121" s="307"/>
      <c r="FR121" s="307"/>
      <c r="FS121" s="307"/>
      <c r="FT121" s="307"/>
      <c r="FU121" s="307"/>
      <c r="FV121" s="307"/>
      <c r="FW121" s="307"/>
      <c r="FX121" s="307"/>
      <c r="FY121" s="307"/>
      <c r="FZ121" s="307"/>
      <c r="GA121" s="307"/>
      <c r="GB121" s="307"/>
      <c r="GC121" s="307"/>
      <c r="GD121" s="307"/>
      <c r="GE121" s="307"/>
      <c r="GF121" s="307"/>
      <c r="GG121" s="307"/>
      <c r="GH121" s="307"/>
      <c r="GI121" s="307"/>
      <c r="GJ121" s="307"/>
      <c r="GK121" s="307"/>
      <c r="GL121" s="307"/>
      <c r="GM121" s="307"/>
      <c r="GN121" s="307"/>
      <c r="GO121" s="307"/>
      <c r="GP121" s="307"/>
      <c r="GQ121" s="307"/>
      <c r="GR121" s="307"/>
      <c r="GS121" s="307"/>
      <c r="GT121" s="307"/>
      <c r="GU121" s="307"/>
      <c r="GV121" s="307"/>
      <c r="GW121" s="307"/>
      <c r="GX121" s="307"/>
      <c r="GY121" s="307"/>
      <c r="GZ121" s="307"/>
      <c r="HA121" s="307"/>
      <c r="HB121" s="307"/>
      <c r="HC121" s="307"/>
      <c r="HD121" s="307"/>
      <c r="HE121" s="307"/>
      <c r="HF121" s="307"/>
      <c r="HG121" s="307"/>
      <c r="HH121" s="307"/>
      <c r="HI121" s="307"/>
      <c r="HJ121" s="307"/>
      <c r="HK121" s="307"/>
      <c r="HL121" s="307"/>
      <c r="HM121" s="307"/>
      <c r="HN121" s="307"/>
      <c r="HO121" s="307"/>
      <c r="HP121" s="307"/>
      <c r="HQ121" s="307"/>
      <c r="HR121" s="307"/>
      <c r="HS121" s="307"/>
      <c r="HT121" s="307"/>
      <c r="HU121" s="307"/>
      <c r="HV121" s="307"/>
      <c r="HW121" s="307"/>
      <c r="HX121" s="307"/>
      <c r="HY121" s="307"/>
      <c r="HZ121" s="307"/>
      <c r="IA121" s="307"/>
      <c r="IB121" s="307"/>
      <c r="IC121" s="307"/>
      <c r="ID121" s="307"/>
      <c r="IE121" s="307"/>
      <c r="IF121" s="307"/>
      <c r="IG121" s="307"/>
      <c r="IH121" s="307"/>
      <c r="II121" s="307"/>
      <c r="IJ121" s="307"/>
      <c r="IK121" s="307"/>
      <c r="IL121" s="307"/>
      <c r="IM121" s="307"/>
      <c r="IN121" s="307"/>
      <c r="IO121" s="307"/>
      <c r="IP121" s="307"/>
      <c r="IQ121" s="307"/>
      <c r="IR121" s="307"/>
      <c r="IS121" s="307"/>
      <c r="IT121" s="307"/>
      <c r="IU121" s="307"/>
      <c r="IV121" s="307"/>
      <c r="IW121" s="307"/>
    </row>
    <row r="122" spans="1:257" s="415" customFormat="1">
      <c r="A122" s="421" t="s">
        <v>1317</v>
      </c>
      <c r="B122" s="188">
        <v>45398</v>
      </c>
      <c r="C122" s="78" t="s">
        <v>1054</v>
      </c>
      <c r="D122" s="381">
        <v>45398</v>
      </c>
      <c r="E122" s="381">
        <v>45400</v>
      </c>
      <c r="F122" s="377" t="s">
        <v>1301</v>
      </c>
      <c r="G122" s="378">
        <v>2</v>
      </c>
      <c r="H122" s="190">
        <v>228.66499999999999</v>
      </c>
      <c r="I122" s="191">
        <v>457330</v>
      </c>
      <c r="J122" s="101"/>
      <c r="K122" s="192"/>
      <c r="L122" s="192">
        <f>I122</f>
        <v>457330</v>
      </c>
      <c r="M122" s="192"/>
      <c r="N122" s="192"/>
      <c r="O122" s="192"/>
      <c r="P122" s="461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307"/>
      <c r="AB122" s="307"/>
      <c r="AC122" s="307"/>
      <c r="AD122" s="307"/>
      <c r="AE122" s="307"/>
      <c r="AF122" s="307"/>
      <c r="AG122" s="307"/>
      <c r="AH122" s="307"/>
      <c r="AI122" s="307"/>
      <c r="AJ122" s="307"/>
      <c r="AK122" s="307"/>
      <c r="AL122" s="307"/>
      <c r="AM122" s="307"/>
      <c r="AN122" s="307"/>
      <c r="AO122" s="307"/>
      <c r="AP122" s="307"/>
      <c r="AQ122" s="307"/>
      <c r="AR122" s="307"/>
      <c r="AS122" s="307"/>
      <c r="AT122" s="307"/>
      <c r="AU122" s="307"/>
      <c r="AV122" s="307"/>
      <c r="AW122" s="307"/>
      <c r="AX122" s="307"/>
      <c r="AY122" s="307"/>
      <c r="AZ122" s="307"/>
      <c r="BA122" s="307"/>
      <c r="BB122" s="307"/>
      <c r="BC122" s="307"/>
      <c r="BD122" s="307"/>
      <c r="BE122" s="307"/>
      <c r="BF122" s="307"/>
      <c r="BG122" s="307"/>
      <c r="BH122" s="307"/>
      <c r="BI122" s="307"/>
      <c r="BJ122" s="307"/>
      <c r="BK122" s="307"/>
      <c r="BL122" s="307"/>
      <c r="BM122" s="307"/>
      <c r="BN122" s="307"/>
      <c r="BO122" s="307"/>
      <c r="BP122" s="307"/>
      <c r="BQ122" s="307"/>
      <c r="BR122" s="307"/>
      <c r="BS122" s="307"/>
      <c r="BT122" s="307"/>
      <c r="BU122" s="307"/>
      <c r="BV122" s="307"/>
      <c r="BW122" s="307"/>
      <c r="BX122" s="307"/>
      <c r="BY122" s="307"/>
      <c r="BZ122" s="307"/>
      <c r="CA122" s="307"/>
      <c r="CB122" s="307"/>
      <c r="CC122" s="307"/>
      <c r="CD122" s="307"/>
      <c r="CE122" s="307"/>
      <c r="CF122" s="307"/>
      <c r="CG122" s="307"/>
      <c r="CH122" s="307"/>
      <c r="CI122" s="307"/>
      <c r="CJ122" s="307"/>
      <c r="CK122" s="307"/>
      <c r="CL122" s="307"/>
      <c r="CM122" s="307"/>
      <c r="CN122" s="307"/>
      <c r="CO122" s="307"/>
      <c r="CP122" s="307"/>
      <c r="CQ122" s="307"/>
      <c r="CR122" s="307"/>
      <c r="CS122" s="307"/>
      <c r="CT122" s="307"/>
      <c r="CU122" s="307"/>
      <c r="CV122" s="307"/>
      <c r="CW122" s="307"/>
      <c r="CX122" s="307"/>
      <c r="CY122" s="307"/>
      <c r="CZ122" s="307"/>
      <c r="DA122" s="307"/>
      <c r="DB122" s="307"/>
      <c r="DC122" s="307"/>
      <c r="DD122" s="307"/>
      <c r="DE122" s="307"/>
      <c r="DF122" s="307"/>
      <c r="DG122" s="307"/>
      <c r="DH122" s="307"/>
      <c r="DI122" s="307"/>
      <c r="DJ122" s="307"/>
      <c r="DK122" s="307"/>
      <c r="DL122" s="307"/>
      <c r="DM122" s="307"/>
      <c r="DN122" s="307"/>
      <c r="DO122" s="307"/>
      <c r="DP122" s="307"/>
      <c r="DQ122" s="307"/>
      <c r="DR122" s="307"/>
      <c r="DS122" s="307"/>
      <c r="DT122" s="307"/>
      <c r="DU122" s="307"/>
      <c r="DV122" s="307"/>
      <c r="DW122" s="307"/>
      <c r="DX122" s="307"/>
      <c r="DY122" s="307"/>
      <c r="DZ122" s="307"/>
      <c r="EA122" s="307"/>
      <c r="EB122" s="307"/>
      <c r="EC122" s="307"/>
      <c r="ED122" s="307"/>
      <c r="EE122" s="307"/>
      <c r="EF122" s="307"/>
      <c r="EG122" s="307"/>
      <c r="EH122" s="307"/>
      <c r="EI122" s="307"/>
      <c r="EJ122" s="307"/>
      <c r="EK122" s="307"/>
      <c r="EL122" s="307"/>
      <c r="EM122" s="307"/>
      <c r="EN122" s="307"/>
      <c r="EO122" s="307"/>
      <c r="EP122" s="307"/>
      <c r="EQ122" s="307"/>
      <c r="ER122" s="307"/>
      <c r="ES122" s="307"/>
      <c r="ET122" s="307"/>
      <c r="EU122" s="307"/>
      <c r="EV122" s="307"/>
      <c r="EW122" s="307"/>
      <c r="EX122" s="307"/>
      <c r="EY122" s="307"/>
      <c r="EZ122" s="307"/>
      <c r="FA122" s="307"/>
      <c r="FB122" s="307"/>
      <c r="FC122" s="307"/>
      <c r="FD122" s="307"/>
      <c r="FE122" s="307"/>
      <c r="FF122" s="307"/>
      <c r="FG122" s="307"/>
      <c r="FH122" s="307"/>
      <c r="FI122" s="307"/>
      <c r="FJ122" s="307"/>
      <c r="FK122" s="307"/>
      <c r="FL122" s="307"/>
      <c r="FM122" s="307"/>
      <c r="FN122" s="307"/>
      <c r="FO122" s="307"/>
      <c r="FP122" s="307"/>
      <c r="FQ122" s="307"/>
      <c r="FR122" s="307"/>
      <c r="FS122" s="307"/>
      <c r="FT122" s="307"/>
      <c r="FU122" s="307"/>
      <c r="FV122" s="307"/>
      <c r="FW122" s="307"/>
      <c r="FX122" s="307"/>
      <c r="FY122" s="307"/>
      <c r="FZ122" s="307"/>
      <c r="GA122" s="307"/>
      <c r="GB122" s="307"/>
      <c r="GC122" s="307"/>
      <c r="GD122" s="307"/>
      <c r="GE122" s="307"/>
      <c r="GF122" s="307"/>
      <c r="GG122" s="307"/>
      <c r="GH122" s="307"/>
      <c r="GI122" s="307"/>
      <c r="GJ122" s="307"/>
      <c r="GK122" s="307"/>
      <c r="GL122" s="307"/>
      <c r="GM122" s="307"/>
      <c r="GN122" s="307"/>
      <c r="GO122" s="307"/>
      <c r="GP122" s="307"/>
      <c r="GQ122" s="307"/>
      <c r="GR122" s="307"/>
      <c r="GS122" s="307"/>
      <c r="GT122" s="307"/>
      <c r="GU122" s="307"/>
      <c r="GV122" s="307"/>
      <c r="GW122" s="307"/>
      <c r="GX122" s="307"/>
      <c r="GY122" s="307"/>
      <c r="GZ122" s="307"/>
      <c r="HA122" s="307"/>
      <c r="HB122" s="307"/>
      <c r="HC122" s="307"/>
      <c r="HD122" s="307"/>
      <c r="HE122" s="307"/>
      <c r="HF122" s="307"/>
      <c r="HG122" s="307"/>
      <c r="HH122" s="307"/>
      <c r="HI122" s="307"/>
      <c r="HJ122" s="307"/>
      <c r="HK122" s="307"/>
      <c r="HL122" s="307"/>
      <c r="HM122" s="307"/>
      <c r="HN122" s="307"/>
      <c r="HO122" s="307"/>
      <c r="HP122" s="307"/>
      <c r="HQ122" s="307"/>
      <c r="HR122" s="307"/>
      <c r="HS122" s="307"/>
      <c r="HT122" s="307"/>
      <c r="HU122" s="307"/>
      <c r="HV122" s="307"/>
      <c r="HW122" s="307"/>
      <c r="HX122" s="307"/>
      <c r="HY122" s="307"/>
      <c r="HZ122" s="307"/>
      <c r="IA122" s="307"/>
      <c r="IB122" s="307"/>
      <c r="IC122" s="307"/>
      <c r="ID122" s="307"/>
      <c r="IE122" s="307"/>
      <c r="IF122" s="307"/>
      <c r="IG122" s="307"/>
      <c r="IH122" s="307"/>
      <c r="II122" s="307"/>
      <c r="IJ122" s="307"/>
      <c r="IK122" s="307"/>
      <c r="IL122" s="307"/>
      <c r="IM122" s="307"/>
      <c r="IN122" s="307"/>
      <c r="IO122" s="307"/>
      <c r="IP122" s="307"/>
      <c r="IQ122" s="307"/>
      <c r="IR122" s="307"/>
      <c r="IS122" s="307"/>
      <c r="IT122" s="307"/>
      <c r="IU122" s="307"/>
      <c r="IV122" s="307"/>
      <c r="IW122" s="307"/>
    </row>
    <row r="123" spans="1:257" s="415" customFormat="1">
      <c r="A123" s="421" t="s">
        <v>1318</v>
      </c>
      <c r="B123" s="188">
        <v>45398</v>
      </c>
      <c r="C123" s="78" t="s">
        <v>1055</v>
      </c>
      <c r="D123" s="381">
        <v>45398</v>
      </c>
      <c r="E123" s="381">
        <v>45399</v>
      </c>
      <c r="F123" s="377" t="s">
        <v>1299</v>
      </c>
      <c r="G123" s="378">
        <v>5</v>
      </c>
      <c r="H123" s="190">
        <v>273.48</v>
      </c>
      <c r="I123" s="191">
        <v>1368900</v>
      </c>
      <c r="J123" s="101"/>
      <c r="K123" s="192">
        <f>I123</f>
        <v>1368900</v>
      </c>
      <c r="L123" s="192"/>
      <c r="M123" s="192"/>
      <c r="N123" s="192"/>
      <c r="O123" s="192"/>
      <c r="P123" s="461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  <c r="AA123" s="307"/>
      <c r="AB123" s="307"/>
      <c r="AC123" s="307"/>
      <c r="AD123" s="307"/>
      <c r="AE123" s="307"/>
      <c r="AF123" s="307"/>
      <c r="AG123" s="307"/>
      <c r="AH123" s="307"/>
      <c r="AI123" s="307"/>
      <c r="AJ123" s="307"/>
      <c r="AK123" s="307"/>
      <c r="AL123" s="307"/>
      <c r="AM123" s="307"/>
      <c r="AN123" s="307"/>
      <c r="AO123" s="307"/>
      <c r="AP123" s="307"/>
      <c r="AQ123" s="307"/>
      <c r="AR123" s="307"/>
      <c r="AS123" s="307"/>
      <c r="AT123" s="307"/>
      <c r="AU123" s="307"/>
      <c r="AV123" s="307"/>
      <c r="AW123" s="307"/>
      <c r="AX123" s="307"/>
      <c r="AY123" s="307"/>
      <c r="AZ123" s="307"/>
      <c r="BA123" s="307"/>
      <c r="BB123" s="307"/>
      <c r="BC123" s="307"/>
      <c r="BD123" s="307"/>
      <c r="BE123" s="307"/>
      <c r="BF123" s="307"/>
      <c r="BG123" s="307"/>
      <c r="BH123" s="307"/>
      <c r="BI123" s="307"/>
      <c r="BJ123" s="307"/>
      <c r="BK123" s="307"/>
      <c r="BL123" s="307"/>
      <c r="BM123" s="307"/>
      <c r="BN123" s="307"/>
      <c r="BO123" s="307"/>
      <c r="BP123" s="307"/>
      <c r="BQ123" s="307"/>
      <c r="BR123" s="307"/>
      <c r="BS123" s="307"/>
      <c r="BT123" s="307"/>
      <c r="BU123" s="307"/>
      <c r="BV123" s="307"/>
      <c r="BW123" s="307"/>
      <c r="BX123" s="307"/>
      <c r="BY123" s="307"/>
      <c r="BZ123" s="307"/>
      <c r="CA123" s="307"/>
      <c r="CB123" s="307"/>
      <c r="CC123" s="307"/>
      <c r="CD123" s="307"/>
      <c r="CE123" s="307"/>
      <c r="CF123" s="307"/>
      <c r="CG123" s="307"/>
      <c r="CH123" s="307"/>
      <c r="CI123" s="307"/>
      <c r="CJ123" s="307"/>
      <c r="CK123" s="307"/>
      <c r="CL123" s="307"/>
      <c r="CM123" s="307"/>
      <c r="CN123" s="307"/>
      <c r="CO123" s="307"/>
      <c r="CP123" s="307"/>
      <c r="CQ123" s="307"/>
      <c r="CR123" s="307"/>
      <c r="CS123" s="307"/>
      <c r="CT123" s="307"/>
      <c r="CU123" s="307"/>
      <c r="CV123" s="307"/>
      <c r="CW123" s="307"/>
      <c r="CX123" s="307"/>
      <c r="CY123" s="307"/>
      <c r="CZ123" s="307"/>
      <c r="DA123" s="307"/>
      <c r="DB123" s="307"/>
      <c r="DC123" s="307"/>
      <c r="DD123" s="307"/>
      <c r="DE123" s="307"/>
      <c r="DF123" s="307"/>
      <c r="DG123" s="307"/>
      <c r="DH123" s="307"/>
      <c r="DI123" s="307"/>
      <c r="DJ123" s="307"/>
      <c r="DK123" s="307"/>
      <c r="DL123" s="307"/>
      <c r="DM123" s="307"/>
      <c r="DN123" s="307"/>
      <c r="DO123" s="307"/>
      <c r="DP123" s="307"/>
      <c r="DQ123" s="307"/>
      <c r="DR123" s="307"/>
      <c r="DS123" s="307"/>
      <c r="DT123" s="307"/>
      <c r="DU123" s="307"/>
      <c r="DV123" s="307"/>
      <c r="DW123" s="307"/>
      <c r="DX123" s="307"/>
      <c r="DY123" s="307"/>
      <c r="DZ123" s="307"/>
      <c r="EA123" s="307"/>
      <c r="EB123" s="307"/>
      <c r="EC123" s="307"/>
      <c r="ED123" s="307"/>
      <c r="EE123" s="307"/>
      <c r="EF123" s="307"/>
      <c r="EG123" s="307"/>
      <c r="EH123" s="307"/>
      <c r="EI123" s="307"/>
      <c r="EJ123" s="307"/>
      <c r="EK123" s="307"/>
      <c r="EL123" s="307"/>
      <c r="EM123" s="307"/>
      <c r="EN123" s="307"/>
      <c r="EO123" s="307"/>
      <c r="EP123" s="307"/>
      <c r="EQ123" s="307"/>
      <c r="ER123" s="307"/>
      <c r="ES123" s="307"/>
      <c r="ET123" s="307"/>
      <c r="EU123" s="307"/>
      <c r="EV123" s="307"/>
      <c r="EW123" s="307"/>
      <c r="EX123" s="307"/>
      <c r="EY123" s="307"/>
      <c r="EZ123" s="307"/>
      <c r="FA123" s="307"/>
      <c r="FB123" s="307"/>
      <c r="FC123" s="307"/>
      <c r="FD123" s="307"/>
      <c r="FE123" s="307"/>
      <c r="FF123" s="307"/>
      <c r="FG123" s="307"/>
      <c r="FH123" s="307"/>
      <c r="FI123" s="307"/>
      <c r="FJ123" s="307"/>
      <c r="FK123" s="307"/>
      <c r="FL123" s="307"/>
      <c r="FM123" s="307"/>
      <c r="FN123" s="307"/>
      <c r="FO123" s="307"/>
      <c r="FP123" s="307"/>
      <c r="FQ123" s="307"/>
      <c r="FR123" s="307"/>
      <c r="FS123" s="307"/>
      <c r="FT123" s="307"/>
      <c r="FU123" s="307"/>
      <c r="FV123" s="307"/>
      <c r="FW123" s="307"/>
      <c r="FX123" s="307"/>
      <c r="FY123" s="307"/>
      <c r="FZ123" s="307"/>
      <c r="GA123" s="307"/>
      <c r="GB123" s="307"/>
      <c r="GC123" s="307"/>
      <c r="GD123" s="307"/>
      <c r="GE123" s="307"/>
      <c r="GF123" s="307"/>
      <c r="GG123" s="307"/>
      <c r="GH123" s="307"/>
      <c r="GI123" s="307"/>
      <c r="GJ123" s="307"/>
      <c r="GK123" s="307"/>
      <c r="GL123" s="307"/>
      <c r="GM123" s="307"/>
      <c r="GN123" s="307"/>
      <c r="GO123" s="307"/>
      <c r="GP123" s="307"/>
      <c r="GQ123" s="307"/>
      <c r="GR123" s="307"/>
      <c r="GS123" s="307"/>
      <c r="GT123" s="307"/>
      <c r="GU123" s="307"/>
      <c r="GV123" s="307"/>
      <c r="GW123" s="307"/>
      <c r="GX123" s="307"/>
      <c r="GY123" s="307"/>
      <c r="GZ123" s="307"/>
      <c r="HA123" s="307"/>
      <c r="HB123" s="307"/>
      <c r="HC123" s="307"/>
      <c r="HD123" s="307"/>
      <c r="HE123" s="307"/>
      <c r="HF123" s="307"/>
      <c r="HG123" s="307"/>
      <c r="HH123" s="307"/>
      <c r="HI123" s="307"/>
      <c r="HJ123" s="307"/>
      <c r="HK123" s="307"/>
      <c r="HL123" s="307"/>
      <c r="HM123" s="307"/>
      <c r="HN123" s="307"/>
      <c r="HO123" s="307"/>
      <c r="HP123" s="307"/>
      <c r="HQ123" s="307"/>
      <c r="HR123" s="307"/>
      <c r="HS123" s="307"/>
      <c r="HT123" s="307"/>
      <c r="HU123" s="307"/>
      <c r="HV123" s="307"/>
      <c r="HW123" s="307"/>
      <c r="HX123" s="307"/>
      <c r="HY123" s="307"/>
      <c r="HZ123" s="307"/>
      <c r="IA123" s="307"/>
      <c r="IB123" s="307"/>
      <c r="IC123" s="307"/>
      <c r="ID123" s="307"/>
      <c r="IE123" s="307"/>
      <c r="IF123" s="307"/>
      <c r="IG123" s="307"/>
      <c r="IH123" s="307"/>
      <c r="II123" s="307"/>
      <c r="IJ123" s="307"/>
      <c r="IK123" s="307"/>
      <c r="IL123" s="307"/>
      <c r="IM123" s="307"/>
      <c r="IN123" s="307"/>
      <c r="IO123" s="307"/>
      <c r="IP123" s="307"/>
      <c r="IQ123" s="307"/>
      <c r="IR123" s="307"/>
      <c r="IS123" s="307"/>
      <c r="IT123" s="307"/>
      <c r="IU123" s="307"/>
      <c r="IV123" s="307"/>
      <c r="IW123" s="307"/>
    </row>
    <row r="124" spans="1:257" s="415" customFormat="1">
      <c r="A124" s="421" t="s">
        <v>1319</v>
      </c>
      <c r="B124" s="188">
        <v>45398</v>
      </c>
      <c r="C124" s="78" t="s">
        <v>1056</v>
      </c>
      <c r="D124" s="381">
        <v>45398</v>
      </c>
      <c r="E124" s="381">
        <v>45399</v>
      </c>
      <c r="F124" s="377" t="s">
        <v>1320</v>
      </c>
      <c r="G124" s="378">
        <v>2</v>
      </c>
      <c r="H124" s="190">
        <v>270</v>
      </c>
      <c r="I124" s="191">
        <v>500000</v>
      </c>
      <c r="J124" s="101"/>
      <c r="K124" s="192"/>
      <c r="L124" s="192"/>
      <c r="M124" s="192"/>
      <c r="N124" s="198">
        <f>I124</f>
        <v>500000</v>
      </c>
      <c r="O124" s="192"/>
      <c r="P124" s="461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  <c r="AA124" s="307"/>
      <c r="AB124" s="307"/>
      <c r="AC124" s="307"/>
      <c r="AD124" s="307"/>
      <c r="AE124" s="307"/>
      <c r="AF124" s="307"/>
      <c r="AG124" s="307"/>
      <c r="AH124" s="307"/>
      <c r="AI124" s="307"/>
      <c r="AJ124" s="307"/>
      <c r="AK124" s="307"/>
      <c r="AL124" s="307"/>
      <c r="AM124" s="307"/>
      <c r="AN124" s="307"/>
      <c r="AO124" s="307"/>
      <c r="AP124" s="307"/>
      <c r="AQ124" s="307"/>
      <c r="AR124" s="307"/>
      <c r="AS124" s="307"/>
      <c r="AT124" s="307"/>
      <c r="AU124" s="307"/>
      <c r="AV124" s="307"/>
      <c r="AW124" s="307"/>
      <c r="AX124" s="307"/>
      <c r="AY124" s="307"/>
      <c r="AZ124" s="307"/>
      <c r="BA124" s="307"/>
      <c r="BB124" s="307"/>
      <c r="BC124" s="307"/>
      <c r="BD124" s="307"/>
      <c r="BE124" s="307"/>
      <c r="BF124" s="307"/>
      <c r="BG124" s="307"/>
      <c r="BH124" s="307"/>
      <c r="BI124" s="307"/>
      <c r="BJ124" s="307"/>
      <c r="BK124" s="307"/>
      <c r="BL124" s="307"/>
      <c r="BM124" s="307"/>
      <c r="BN124" s="307"/>
      <c r="BO124" s="307"/>
      <c r="BP124" s="307"/>
      <c r="BQ124" s="307"/>
      <c r="BR124" s="307"/>
      <c r="BS124" s="307"/>
      <c r="BT124" s="307"/>
      <c r="BU124" s="307"/>
      <c r="BV124" s="307"/>
      <c r="BW124" s="307"/>
      <c r="BX124" s="307"/>
      <c r="BY124" s="307"/>
      <c r="BZ124" s="307"/>
      <c r="CA124" s="307"/>
      <c r="CB124" s="307"/>
      <c r="CC124" s="307"/>
      <c r="CD124" s="307"/>
      <c r="CE124" s="307"/>
      <c r="CF124" s="307"/>
      <c r="CG124" s="307"/>
      <c r="CH124" s="307"/>
      <c r="CI124" s="307"/>
      <c r="CJ124" s="307"/>
      <c r="CK124" s="307"/>
      <c r="CL124" s="307"/>
      <c r="CM124" s="307"/>
      <c r="CN124" s="307"/>
      <c r="CO124" s="307"/>
      <c r="CP124" s="307"/>
      <c r="CQ124" s="307"/>
      <c r="CR124" s="307"/>
      <c r="CS124" s="307"/>
      <c r="CT124" s="307"/>
      <c r="CU124" s="307"/>
      <c r="CV124" s="307"/>
      <c r="CW124" s="307"/>
      <c r="CX124" s="307"/>
      <c r="CY124" s="307"/>
      <c r="CZ124" s="307"/>
      <c r="DA124" s="307"/>
      <c r="DB124" s="307"/>
      <c r="DC124" s="307"/>
      <c r="DD124" s="307"/>
      <c r="DE124" s="307"/>
      <c r="DF124" s="307"/>
      <c r="DG124" s="307"/>
      <c r="DH124" s="307"/>
      <c r="DI124" s="307"/>
      <c r="DJ124" s="307"/>
      <c r="DK124" s="307"/>
      <c r="DL124" s="307"/>
      <c r="DM124" s="307"/>
      <c r="DN124" s="307"/>
      <c r="DO124" s="307"/>
      <c r="DP124" s="307"/>
      <c r="DQ124" s="307"/>
      <c r="DR124" s="307"/>
      <c r="DS124" s="307"/>
      <c r="DT124" s="307"/>
      <c r="DU124" s="307"/>
      <c r="DV124" s="307"/>
      <c r="DW124" s="307"/>
      <c r="DX124" s="307"/>
      <c r="DY124" s="307"/>
      <c r="DZ124" s="307"/>
      <c r="EA124" s="307"/>
      <c r="EB124" s="307"/>
      <c r="EC124" s="307"/>
      <c r="ED124" s="307"/>
      <c r="EE124" s="307"/>
      <c r="EF124" s="307"/>
      <c r="EG124" s="307"/>
      <c r="EH124" s="307"/>
      <c r="EI124" s="307"/>
      <c r="EJ124" s="307"/>
      <c r="EK124" s="307"/>
      <c r="EL124" s="307"/>
      <c r="EM124" s="307"/>
      <c r="EN124" s="307"/>
      <c r="EO124" s="307"/>
      <c r="EP124" s="307"/>
      <c r="EQ124" s="307"/>
      <c r="ER124" s="307"/>
      <c r="ES124" s="307"/>
      <c r="ET124" s="307"/>
      <c r="EU124" s="307"/>
      <c r="EV124" s="307"/>
      <c r="EW124" s="307"/>
      <c r="EX124" s="307"/>
      <c r="EY124" s="307"/>
      <c r="EZ124" s="307"/>
      <c r="FA124" s="307"/>
      <c r="FB124" s="307"/>
      <c r="FC124" s="307"/>
      <c r="FD124" s="307"/>
      <c r="FE124" s="307"/>
      <c r="FF124" s="307"/>
      <c r="FG124" s="307"/>
      <c r="FH124" s="307"/>
      <c r="FI124" s="307"/>
      <c r="FJ124" s="307"/>
      <c r="FK124" s="307"/>
      <c r="FL124" s="307"/>
      <c r="FM124" s="307"/>
      <c r="FN124" s="307"/>
      <c r="FO124" s="307"/>
      <c r="FP124" s="307"/>
      <c r="FQ124" s="307"/>
      <c r="FR124" s="307"/>
      <c r="FS124" s="307"/>
      <c r="FT124" s="307"/>
      <c r="FU124" s="307"/>
      <c r="FV124" s="307"/>
      <c r="FW124" s="307"/>
      <c r="FX124" s="307"/>
      <c r="FY124" s="307"/>
      <c r="FZ124" s="307"/>
      <c r="GA124" s="307"/>
      <c r="GB124" s="307"/>
      <c r="GC124" s="307"/>
      <c r="GD124" s="307"/>
      <c r="GE124" s="307"/>
      <c r="GF124" s="307"/>
      <c r="GG124" s="307"/>
      <c r="GH124" s="307"/>
      <c r="GI124" s="307"/>
      <c r="GJ124" s="307"/>
      <c r="GK124" s="307"/>
      <c r="GL124" s="307"/>
      <c r="GM124" s="307"/>
      <c r="GN124" s="307"/>
      <c r="GO124" s="307"/>
      <c r="GP124" s="307"/>
      <c r="GQ124" s="307"/>
      <c r="GR124" s="307"/>
      <c r="GS124" s="307"/>
      <c r="GT124" s="307"/>
      <c r="GU124" s="307"/>
      <c r="GV124" s="307"/>
      <c r="GW124" s="307"/>
      <c r="GX124" s="307"/>
      <c r="GY124" s="307"/>
      <c r="GZ124" s="307"/>
      <c r="HA124" s="307"/>
      <c r="HB124" s="307"/>
      <c r="HC124" s="307"/>
      <c r="HD124" s="307"/>
      <c r="HE124" s="307"/>
      <c r="HF124" s="307"/>
      <c r="HG124" s="307"/>
      <c r="HH124" s="307"/>
      <c r="HI124" s="307"/>
      <c r="HJ124" s="307"/>
      <c r="HK124" s="307"/>
      <c r="HL124" s="307"/>
      <c r="HM124" s="307"/>
      <c r="HN124" s="307"/>
      <c r="HO124" s="307"/>
      <c r="HP124" s="307"/>
      <c r="HQ124" s="307"/>
      <c r="HR124" s="307"/>
      <c r="HS124" s="307"/>
      <c r="HT124" s="307"/>
      <c r="HU124" s="307"/>
      <c r="HV124" s="307"/>
      <c r="HW124" s="307"/>
      <c r="HX124" s="307"/>
      <c r="HY124" s="307"/>
      <c r="HZ124" s="307"/>
      <c r="IA124" s="307"/>
      <c r="IB124" s="307"/>
      <c r="IC124" s="307"/>
      <c r="ID124" s="307"/>
      <c r="IE124" s="307"/>
      <c r="IF124" s="307"/>
      <c r="IG124" s="307"/>
      <c r="IH124" s="307"/>
      <c r="II124" s="307"/>
      <c r="IJ124" s="307"/>
      <c r="IK124" s="307"/>
      <c r="IL124" s="307"/>
      <c r="IM124" s="307"/>
      <c r="IN124" s="307"/>
      <c r="IO124" s="307"/>
      <c r="IP124" s="307"/>
      <c r="IQ124" s="307"/>
      <c r="IR124" s="307"/>
      <c r="IS124" s="307"/>
      <c r="IT124" s="307"/>
      <c r="IU124" s="307"/>
      <c r="IV124" s="307"/>
      <c r="IW124" s="307"/>
    </row>
    <row r="125" spans="1:257" s="415" customFormat="1">
      <c r="A125" s="421" t="s">
        <v>1321</v>
      </c>
      <c r="B125" s="188">
        <v>45398</v>
      </c>
      <c r="C125" s="78" t="s">
        <v>1058</v>
      </c>
      <c r="D125" s="381">
        <v>45398</v>
      </c>
      <c r="E125" s="381">
        <v>45399</v>
      </c>
      <c r="F125" s="377" t="s">
        <v>1299</v>
      </c>
      <c r="G125" s="378">
        <v>2</v>
      </c>
      <c r="H125" s="190">
        <v>540</v>
      </c>
      <c r="I125" s="191">
        <v>540000</v>
      </c>
      <c r="J125" s="101">
        <f>I125</f>
        <v>540000</v>
      </c>
      <c r="K125" s="192"/>
      <c r="L125" s="192"/>
      <c r="M125" s="192"/>
      <c r="N125" s="192"/>
      <c r="O125" s="192"/>
      <c r="P125" s="461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  <c r="AA125" s="307"/>
      <c r="AB125" s="307"/>
      <c r="AC125" s="307"/>
      <c r="AD125" s="307"/>
      <c r="AE125" s="307"/>
      <c r="AF125" s="307"/>
      <c r="AG125" s="307"/>
      <c r="AH125" s="307"/>
      <c r="AI125" s="307"/>
      <c r="AJ125" s="307"/>
      <c r="AK125" s="307"/>
      <c r="AL125" s="307"/>
      <c r="AM125" s="307"/>
      <c r="AN125" s="307"/>
      <c r="AO125" s="307"/>
      <c r="AP125" s="307"/>
      <c r="AQ125" s="307"/>
      <c r="AR125" s="307"/>
      <c r="AS125" s="307"/>
      <c r="AT125" s="307"/>
      <c r="AU125" s="307"/>
      <c r="AV125" s="307"/>
      <c r="AW125" s="307"/>
      <c r="AX125" s="307"/>
      <c r="AY125" s="307"/>
      <c r="AZ125" s="307"/>
      <c r="BA125" s="307"/>
      <c r="BB125" s="307"/>
      <c r="BC125" s="307"/>
      <c r="BD125" s="307"/>
      <c r="BE125" s="307"/>
      <c r="BF125" s="307"/>
      <c r="BG125" s="307"/>
      <c r="BH125" s="307"/>
      <c r="BI125" s="307"/>
      <c r="BJ125" s="307"/>
      <c r="BK125" s="307"/>
      <c r="BL125" s="307"/>
      <c r="BM125" s="307"/>
      <c r="BN125" s="307"/>
      <c r="BO125" s="307"/>
      <c r="BP125" s="307"/>
      <c r="BQ125" s="307"/>
      <c r="BR125" s="307"/>
      <c r="BS125" s="307"/>
      <c r="BT125" s="307"/>
      <c r="BU125" s="307"/>
      <c r="BV125" s="307"/>
      <c r="BW125" s="307"/>
      <c r="BX125" s="307"/>
      <c r="BY125" s="307"/>
      <c r="BZ125" s="307"/>
      <c r="CA125" s="307"/>
      <c r="CB125" s="307"/>
      <c r="CC125" s="307"/>
      <c r="CD125" s="307"/>
      <c r="CE125" s="307"/>
      <c r="CF125" s="307"/>
      <c r="CG125" s="307"/>
      <c r="CH125" s="307"/>
      <c r="CI125" s="307"/>
      <c r="CJ125" s="307"/>
      <c r="CK125" s="307"/>
      <c r="CL125" s="307"/>
      <c r="CM125" s="307"/>
      <c r="CN125" s="307"/>
      <c r="CO125" s="307"/>
      <c r="CP125" s="307"/>
      <c r="CQ125" s="307"/>
      <c r="CR125" s="307"/>
      <c r="CS125" s="307"/>
      <c r="CT125" s="307"/>
      <c r="CU125" s="307"/>
      <c r="CV125" s="307"/>
      <c r="CW125" s="307"/>
      <c r="CX125" s="307"/>
      <c r="CY125" s="307"/>
      <c r="CZ125" s="307"/>
      <c r="DA125" s="307"/>
      <c r="DB125" s="307"/>
      <c r="DC125" s="307"/>
      <c r="DD125" s="307"/>
      <c r="DE125" s="307"/>
      <c r="DF125" s="307"/>
      <c r="DG125" s="307"/>
      <c r="DH125" s="307"/>
      <c r="DI125" s="307"/>
      <c r="DJ125" s="307"/>
      <c r="DK125" s="307"/>
      <c r="DL125" s="307"/>
      <c r="DM125" s="307"/>
      <c r="DN125" s="307"/>
      <c r="DO125" s="307"/>
      <c r="DP125" s="307"/>
      <c r="DQ125" s="307"/>
      <c r="DR125" s="307"/>
      <c r="DS125" s="307"/>
      <c r="DT125" s="307"/>
      <c r="DU125" s="307"/>
      <c r="DV125" s="307"/>
      <c r="DW125" s="307"/>
      <c r="DX125" s="307"/>
      <c r="DY125" s="307"/>
      <c r="DZ125" s="307"/>
      <c r="EA125" s="307"/>
      <c r="EB125" s="307"/>
      <c r="EC125" s="307"/>
      <c r="ED125" s="307"/>
      <c r="EE125" s="307"/>
      <c r="EF125" s="307"/>
      <c r="EG125" s="307"/>
      <c r="EH125" s="307"/>
      <c r="EI125" s="307"/>
      <c r="EJ125" s="307"/>
      <c r="EK125" s="307"/>
      <c r="EL125" s="307"/>
      <c r="EM125" s="307"/>
      <c r="EN125" s="307"/>
      <c r="EO125" s="307"/>
      <c r="EP125" s="307"/>
      <c r="EQ125" s="307"/>
      <c r="ER125" s="307"/>
      <c r="ES125" s="307"/>
      <c r="ET125" s="307"/>
      <c r="EU125" s="307"/>
      <c r="EV125" s="307"/>
      <c r="EW125" s="307"/>
      <c r="EX125" s="307"/>
      <c r="EY125" s="307"/>
      <c r="EZ125" s="307"/>
      <c r="FA125" s="307"/>
      <c r="FB125" s="307"/>
      <c r="FC125" s="307"/>
      <c r="FD125" s="307"/>
      <c r="FE125" s="307"/>
      <c r="FF125" s="307"/>
      <c r="FG125" s="307"/>
      <c r="FH125" s="307"/>
      <c r="FI125" s="307"/>
      <c r="FJ125" s="307"/>
      <c r="FK125" s="307"/>
      <c r="FL125" s="307"/>
      <c r="FM125" s="307"/>
      <c r="FN125" s="307"/>
      <c r="FO125" s="307"/>
      <c r="FP125" s="307"/>
      <c r="FQ125" s="307"/>
      <c r="FR125" s="307"/>
      <c r="FS125" s="307"/>
      <c r="FT125" s="307"/>
      <c r="FU125" s="307"/>
      <c r="FV125" s="307"/>
      <c r="FW125" s="307"/>
      <c r="FX125" s="307"/>
      <c r="FY125" s="307"/>
      <c r="FZ125" s="307"/>
      <c r="GA125" s="307"/>
      <c r="GB125" s="307"/>
      <c r="GC125" s="307"/>
      <c r="GD125" s="307"/>
      <c r="GE125" s="307"/>
      <c r="GF125" s="307"/>
      <c r="GG125" s="307"/>
      <c r="GH125" s="307"/>
      <c r="GI125" s="307"/>
      <c r="GJ125" s="307"/>
      <c r="GK125" s="307"/>
      <c r="GL125" s="307"/>
      <c r="GM125" s="307"/>
      <c r="GN125" s="307"/>
      <c r="GO125" s="307"/>
      <c r="GP125" s="307"/>
      <c r="GQ125" s="307"/>
      <c r="GR125" s="307"/>
      <c r="GS125" s="307"/>
      <c r="GT125" s="307"/>
      <c r="GU125" s="307"/>
      <c r="GV125" s="307"/>
      <c r="GW125" s="307"/>
      <c r="GX125" s="307"/>
      <c r="GY125" s="307"/>
      <c r="GZ125" s="307"/>
      <c r="HA125" s="307"/>
      <c r="HB125" s="307"/>
      <c r="HC125" s="307"/>
      <c r="HD125" s="307"/>
      <c r="HE125" s="307"/>
      <c r="HF125" s="307"/>
      <c r="HG125" s="307"/>
      <c r="HH125" s="307"/>
      <c r="HI125" s="307"/>
      <c r="HJ125" s="307"/>
      <c r="HK125" s="307"/>
      <c r="HL125" s="307"/>
      <c r="HM125" s="307"/>
      <c r="HN125" s="307"/>
      <c r="HO125" s="307"/>
      <c r="HP125" s="307"/>
      <c r="HQ125" s="307"/>
      <c r="HR125" s="307"/>
      <c r="HS125" s="307"/>
      <c r="HT125" s="307"/>
      <c r="HU125" s="307"/>
      <c r="HV125" s="307"/>
      <c r="HW125" s="307"/>
      <c r="HX125" s="307"/>
      <c r="HY125" s="307"/>
      <c r="HZ125" s="307"/>
      <c r="IA125" s="307"/>
      <c r="IB125" s="307"/>
      <c r="IC125" s="307"/>
      <c r="ID125" s="307"/>
      <c r="IE125" s="307"/>
      <c r="IF125" s="307"/>
      <c r="IG125" s="307"/>
      <c r="IH125" s="307"/>
      <c r="II125" s="307"/>
      <c r="IJ125" s="307"/>
      <c r="IK125" s="307"/>
      <c r="IL125" s="307"/>
      <c r="IM125" s="307"/>
      <c r="IN125" s="307"/>
      <c r="IO125" s="307"/>
      <c r="IP125" s="307"/>
      <c r="IQ125" s="307"/>
      <c r="IR125" s="307"/>
      <c r="IS125" s="307"/>
      <c r="IT125" s="307"/>
      <c r="IU125" s="307"/>
      <c r="IV125" s="307"/>
      <c r="IW125" s="307"/>
    </row>
    <row r="126" spans="1:257" s="415" customFormat="1">
      <c r="A126" s="421" t="s">
        <v>1322</v>
      </c>
      <c r="B126" s="188">
        <v>45398</v>
      </c>
      <c r="C126" s="78" t="s">
        <v>1060</v>
      </c>
      <c r="D126" s="381">
        <v>45398</v>
      </c>
      <c r="E126" s="381">
        <v>45399</v>
      </c>
      <c r="F126" s="377" t="s">
        <v>1320</v>
      </c>
      <c r="G126" s="378">
        <v>3</v>
      </c>
      <c r="H126" s="190">
        <v>770</v>
      </c>
      <c r="I126" s="191">
        <v>770000</v>
      </c>
      <c r="J126" s="101"/>
      <c r="K126" s="192"/>
      <c r="L126" s="192"/>
      <c r="M126" s="192"/>
      <c r="N126" s="198">
        <f>I126</f>
        <v>770000</v>
      </c>
      <c r="O126" s="192"/>
      <c r="P126" s="461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  <c r="AA126" s="307"/>
      <c r="AB126" s="307"/>
      <c r="AC126" s="307"/>
      <c r="AD126" s="307"/>
      <c r="AE126" s="307"/>
      <c r="AF126" s="307"/>
      <c r="AG126" s="307"/>
      <c r="AH126" s="307"/>
      <c r="AI126" s="307"/>
      <c r="AJ126" s="307"/>
      <c r="AK126" s="307"/>
      <c r="AL126" s="307"/>
      <c r="AM126" s="307"/>
      <c r="AN126" s="307"/>
      <c r="AO126" s="307"/>
      <c r="AP126" s="307"/>
      <c r="AQ126" s="307"/>
      <c r="AR126" s="307"/>
      <c r="AS126" s="307"/>
      <c r="AT126" s="307"/>
      <c r="AU126" s="307"/>
      <c r="AV126" s="307"/>
      <c r="AW126" s="307"/>
      <c r="AX126" s="307"/>
      <c r="AY126" s="307"/>
      <c r="AZ126" s="307"/>
      <c r="BA126" s="307"/>
      <c r="BB126" s="307"/>
      <c r="BC126" s="307"/>
      <c r="BD126" s="307"/>
      <c r="BE126" s="307"/>
      <c r="BF126" s="307"/>
      <c r="BG126" s="307"/>
      <c r="BH126" s="307"/>
      <c r="BI126" s="307"/>
      <c r="BJ126" s="307"/>
      <c r="BK126" s="307"/>
      <c r="BL126" s="307"/>
      <c r="BM126" s="307"/>
      <c r="BN126" s="307"/>
      <c r="BO126" s="307"/>
      <c r="BP126" s="307"/>
      <c r="BQ126" s="307"/>
      <c r="BR126" s="307"/>
      <c r="BS126" s="307"/>
      <c r="BT126" s="307"/>
      <c r="BU126" s="307"/>
      <c r="BV126" s="307"/>
      <c r="BW126" s="307"/>
      <c r="BX126" s="307"/>
      <c r="BY126" s="307"/>
      <c r="BZ126" s="307"/>
      <c r="CA126" s="307"/>
      <c r="CB126" s="307"/>
      <c r="CC126" s="307"/>
      <c r="CD126" s="307"/>
      <c r="CE126" s="307"/>
      <c r="CF126" s="307"/>
      <c r="CG126" s="307"/>
      <c r="CH126" s="307"/>
      <c r="CI126" s="307"/>
      <c r="CJ126" s="307"/>
      <c r="CK126" s="307"/>
      <c r="CL126" s="307"/>
      <c r="CM126" s="307"/>
      <c r="CN126" s="307"/>
      <c r="CO126" s="307"/>
      <c r="CP126" s="307"/>
      <c r="CQ126" s="307"/>
      <c r="CR126" s="307"/>
      <c r="CS126" s="307"/>
      <c r="CT126" s="307"/>
      <c r="CU126" s="307"/>
      <c r="CV126" s="307"/>
      <c r="CW126" s="307"/>
      <c r="CX126" s="307"/>
      <c r="CY126" s="307"/>
      <c r="CZ126" s="307"/>
      <c r="DA126" s="307"/>
      <c r="DB126" s="307"/>
      <c r="DC126" s="307"/>
      <c r="DD126" s="307"/>
      <c r="DE126" s="307"/>
      <c r="DF126" s="307"/>
      <c r="DG126" s="307"/>
      <c r="DH126" s="307"/>
      <c r="DI126" s="307"/>
      <c r="DJ126" s="307"/>
      <c r="DK126" s="307"/>
      <c r="DL126" s="307"/>
      <c r="DM126" s="307"/>
      <c r="DN126" s="307"/>
      <c r="DO126" s="307"/>
      <c r="DP126" s="307"/>
      <c r="DQ126" s="307"/>
      <c r="DR126" s="307"/>
      <c r="DS126" s="307"/>
      <c r="DT126" s="307"/>
      <c r="DU126" s="307"/>
      <c r="DV126" s="307"/>
      <c r="DW126" s="307"/>
      <c r="DX126" s="307"/>
      <c r="DY126" s="307"/>
      <c r="DZ126" s="307"/>
      <c r="EA126" s="307"/>
      <c r="EB126" s="307"/>
      <c r="EC126" s="307"/>
      <c r="ED126" s="307"/>
      <c r="EE126" s="307"/>
      <c r="EF126" s="307"/>
      <c r="EG126" s="307"/>
      <c r="EH126" s="307"/>
      <c r="EI126" s="307"/>
      <c r="EJ126" s="307"/>
      <c r="EK126" s="307"/>
      <c r="EL126" s="307"/>
      <c r="EM126" s="307"/>
      <c r="EN126" s="307"/>
      <c r="EO126" s="307"/>
      <c r="EP126" s="307"/>
      <c r="EQ126" s="307"/>
      <c r="ER126" s="307"/>
      <c r="ES126" s="307"/>
      <c r="ET126" s="307"/>
      <c r="EU126" s="307"/>
      <c r="EV126" s="307"/>
      <c r="EW126" s="307"/>
      <c r="EX126" s="307"/>
      <c r="EY126" s="307"/>
      <c r="EZ126" s="307"/>
      <c r="FA126" s="307"/>
      <c r="FB126" s="307"/>
      <c r="FC126" s="307"/>
      <c r="FD126" s="307"/>
      <c r="FE126" s="307"/>
      <c r="FF126" s="307"/>
      <c r="FG126" s="307"/>
      <c r="FH126" s="307"/>
      <c r="FI126" s="307"/>
      <c r="FJ126" s="307"/>
      <c r="FK126" s="307"/>
      <c r="FL126" s="307"/>
      <c r="FM126" s="307"/>
      <c r="FN126" s="307"/>
      <c r="FO126" s="307"/>
      <c r="FP126" s="307"/>
      <c r="FQ126" s="307"/>
      <c r="FR126" s="307"/>
      <c r="FS126" s="307"/>
      <c r="FT126" s="307"/>
      <c r="FU126" s="307"/>
      <c r="FV126" s="307"/>
      <c r="FW126" s="307"/>
      <c r="FX126" s="307"/>
      <c r="FY126" s="307"/>
      <c r="FZ126" s="307"/>
      <c r="GA126" s="307"/>
      <c r="GB126" s="307"/>
      <c r="GC126" s="307"/>
      <c r="GD126" s="307"/>
      <c r="GE126" s="307"/>
      <c r="GF126" s="307"/>
      <c r="GG126" s="307"/>
      <c r="GH126" s="307"/>
      <c r="GI126" s="307"/>
      <c r="GJ126" s="307"/>
      <c r="GK126" s="307"/>
      <c r="GL126" s="307"/>
      <c r="GM126" s="307"/>
      <c r="GN126" s="307"/>
      <c r="GO126" s="307"/>
      <c r="GP126" s="307"/>
      <c r="GQ126" s="307"/>
      <c r="GR126" s="307"/>
      <c r="GS126" s="307"/>
      <c r="GT126" s="307"/>
      <c r="GU126" s="307"/>
      <c r="GV126" s="307"/>
      <c r="GW126" s="307"/>
      <c r="GX126" s="307"/>
      <c r="GY126" s="307"/>
      <c r="GZ126" s="307"/>
      <c r="HA126" s="307"/>
      <c r="HB126" s="307"/>
      <c r="HC126" s="307"/>
      <c r="HD126" s="307"/>
      <c r="HE126" s="307"/>
      <c r="HF126" s="307"/>
      <c r="HG126" s="307"/>
      <c r="HH126" s="307"/>
      <c r="HI126" s="307"/>
      <c r="HJ126" s="307"/>
      <c r="HK126" s="307"/>
      <c r="HL126" s="307"/>
      <c r="HM126" s="307"/>
      <c r="HN126" s="307"/>
      <c r="HO126" s="307"/>
      <c r="HP126" s="307"/>
      <c r="HQ126" s="307"/>
      <c r="HR126" s="307"/>
      <c r="HS126" s="307"/>
      <c r="HT126" s="307"/>
      <c r="HU126" s="307"/>
      <c r="HV126" s="307"/>
      <c r="HW126" s="307"/>
      <c r="HX126" s="307"/>
      <c r="HY126" s="307"/>
      <c r="HZ126" s="307"/>
      <c r="IA126" s="307"/>
      <c r="IB126" s="307"/>
      <c r="IC126" s="307"/>
      <c r="ID126" s="307"/>
      <c r="IE126" s="307"/>
      <c r="IF126" s="307"/>
      <c r="IG126" s="307"/>
      <c r="IH126" s="307"/>
      <c r="II126" s="307"/>
      <c r="IJ126" s="307"/>
      <c r="IK126" s="307"/>
      <c r="IL126" s="307"/>
      <c r="IM126" s="307"/>
      <c r="IN126" s="307"/>
      <c r="IO126" s="307"/>
      <c r="IP126" s="307"/>
      <c r="IQ126" s="307"/>
      <c r="IR126" s="307"/>
      <c r="IS126" s="307"/>
      <c r="IT126" s="307"/>
      <c r="IU126" s="307"/>
      <c r="IV126" s="307"/>
      <c r="IW126" s="307"/>
    </row>
    <row r="127" spans="1:257" s="415" customFormat="1">
      <c r="A127" s="421" t="s">
        <v>1323</v>
      </c>
      <c r="B127" s="188">
        <v>45398</v>
      </c>
      <c r="C127" s="78" t="s">
        <v>1061</v>
      </c>
      <c r="D127" s="381">
        <v>45398</v>
      </c>
      <c r="E127" s="381">
        <v>45399</v>
      </c>
      <c r="F127" s="377" t="s">
        <v>1301</v>
      </c>
      <c r="G127" s="378">
        <v>1</v>
      </c>
      <c r="H127" s="190">
        <v>230</v>
      </c>
      <c r="I127" s="191">
        <v>230000</v>
      </c>
      <c r="J127" s="101">
        <f>I127</f>
        <v>230000</v>
      </c>
      <c r="K127" s="192"/>
      <c r="L127" s="192"/>
      <c r="M127" s="192"/>
      <c r="N127" s="192"/>
      <c r="O127" s="192"/>
      <c r="P127" s="461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307"/>
      <c r="AB127" s="307"/>
      <c r="AC127" s="307"/>
      <c r="AD127" s="307"/>
      <c r="AE127" s="307"/>
      <c r="AF127" s="307"/>
      <c r="AG127" s="307"/>
      <c r="AH127" s="307"/>
      <c r="AI127" s="307"/>
      <c r="AJ127" s="307"/>
      <c r="AK127" s="307"/>
      <c r="AL127" s="307"/>
      <c r="AM127" s="307"/>
      <c r="AN127" s="307"/>
      <c r="AO127" s="307"/>
      <c r="AP127" s="307"/>
      <c r="AQ127" s="307"/>
      <c r="AR127" s="307"/>
      <c r="AS127" s="307"/>
      <c r="AT127" s="307"/>
      <c r="AU127" s="307"/>
      <c r="AV127" s="307"/>
      <c r="AW127" s="307"/>
      <c r="AX127" s="307"/>
      <c r="AY127" s="307"/>
      <c r="AZ127" s="307"/>
      <c r="BA127" s="307"/>
      <c r="BB127" s="307"/>
      <c r="BC127" s="307"/>
      <c r="BD127" s="307"/>
      <c r="BE127" s="307"/>
      <c r="BF127" s="307"/>
      <c r="BG127" s="307"/>
      <c r="BH127" s="307"/>
      <c r="BI127" s="307"/>
      <c r="BJ127" s="307"/>
      <c r="BK127" s="307"/>
      <c r="BL127" s="307"/>
      <c r="BM127" s="307"/>
      <c r="BN127" s="307"/>
      <c r="BO127" s="307"/>
      <c r="BP127" s="307"/>
      <c r="BQ127" s="307"/>
      <c r="BR127" s="307"/>
      <c r="BS127" s="307"/>
      <c r="BT127" s="307"/>
      <c r="BU127" s="307"/>
      <c r="BV127" s="307"/>
      <c r="BW127" s="307"/>
      <c r="BX127" s="307"/>
      <c r="BY127" s="307"/>
      <c r="BZ127" s="307"/>
      <c r="CA127" s="307"/>
      <c r="CB127" s="307"/>
      <c r="CC127" s="307"/>
      <c r="CD127" s="307"/>
      <c r="CE127" s="307"/>
      <c r="CF127" s="307"/>
      <c r="CG127" s="307"/>
      <c r="CH127" s="307"/>
      <c r="CI127" s="307"/>
      <c r="CJ127" s="307"/>
      <c r="CK127" s="307"/>
      <c r="CL127" s="307"/>
      <c r="CM127" s="307"/>
      <c r="CN127" s="307"/>
      <c r="CO127" s="307"/>
      <c r="CP127" s="307"/>
      <c r="CQ127" s="307"/>
      <c r="CR127" s="307"/>
      <c r="CS127" s="307"/>
      <c r="CT127" s="307"/>
      <c r="CU127" s="307"/>
      <c r="CV127" s="307"/>
      <c r="CW127" s="307"/>
      <c r="CX127" s="307"/>
      <c r="CY127" s="307"/>
      <c r="CZ127" s="307"/>
      <c r="DA127" s="307"/>
      <c r="DB127" s="307"/>
      <c r="DC127" s="307"/>
      <c r="DD127" s="307"/>
      <c r="DE127" s="307"/>
      <c r="DF127" s="307"/>
      <c r="DG127" s="307"/>
      <c r="DH127" s="307"/>
      <c r="DI127" s="307"/>
      <c r="DJ127" s="307"/>
      <c r="DK127" s="307"/>
      <c r="DL127" s="307"/>
      <c r="DM127" s="307"/>
      <c r="DN127" s="307"/>
      <c r="DO127" s="307"/>
      <c r="DP127" s="307"/>
      <c r="DQ127" s="307"/>
      <c r="DR127" s="307"/>
      <c r="DS127" s="307"/>
      <c r="DT127" s="307"/>
      <c r="DU127" s="307"/>
      <c r="DV127" s="307"/>
      <c r="DW127" s="307"/>
      <c r="DX127" s="307"/>
      <c r="DY127" s="307"/>
      <c r="DZ127" s="307"/>
      <c r="EA127" s="307"/>
      <c r="EB127" s="307"/>
      <c r="EC127" s="307"/>
      <c r="ED127" s="307"/>
      <c r="EE127" s="307"/>
      <c r="EF127" s="307"/>
      <c r="EG127" s="307"/>
      <c r="EH127" s="307"/>
      <c r="EI127" s="307"/>
      <c r="EJ127" s="307"/>
      <c r="EK127" s="307"/>
      <c r="EL127" s="307"/>
      <c r="EM127" s="307"/>
      <c r="EN127" s="307"/>
      <c r="EO127" s="307"/>
      <c r="EP127" s="307"/>
      <c r="EQ127" s="307"/>
      <c r="ER127" s="307"/>
      <c r="ES127" s="307"/>
      <c r="ET127" s="307"/>
      <c r="EU127" s="307"/>
      <c r="EV127" s="307"/>
      <c r="EW127" s="307"/>
      <c r="EX127" s="307"/>
      <c r="EY127" s="307"/>
      <c r="EZ127" s="307"/>
      <c r="FA127" s="307"/>
      <c r="FB127" s="307"/>
      <c r="FC127" s="307"/>
      <c r="FD127" s="307"/>
      <c r="FE127" s="307"/>
      <c r="FF127" s="307"/>
      <c r="FG127" s="307"/>
      <c r="FH127" s="307"/>
      <c r="FI127" s="307"/>
      <c r="FJ127" s="307"/>
      <c r="FK127" s="307"/>
      <c r="FL127" s="307"/>
      <c r="FM127" s="307"/>
      <c r="FN127" s="307"/>
      <c r="FO127" s="307"/>
      <c r="FP127" s="307"/>
      <c r="FQ127" s="307"/>
      <c r="FR127" s="307"/>
      <c r="FS127" s="307"/>
      <c r="FT127" s="307"/>
      <c r="FU127" s="307"/>
      <c r="FV127" s="307"/>
      <c r="FW127" s="307"/>
      <c r="FX127" s="307"/>
      <c r="FY127" s="307"/>
      <c r="FZ127" s="307"/>
      <c r="GA127" s="307"/>
      <c r="GB127" s="307"/>
      <c r="GC127" s="307"/>
      <c r="GD127" s="307"/>
      <c r="GE127" s="307"/>
      <c r="GF127" s="307"/>
      <c r="GG127" s="307"/>
      <c r="GH127" s="307"/>
      <c r="GI127" s="307"/>
      <c r="GJ127" s="307"/>
      <c r="GK127" s="307"/>
      <c r="GL127" s="307"/>
      <c r="GM127" s="307"/>
      <c r="GN127" s="307"/>
      <c r="GO127" s="307"/>
      <c r="GP127" s="307"/>
      <c r="GQ127" s="307"/>
      <c r="GR127" s="307"/>
      <c r="GS127" s="307"/>
      <c r="GT127" s="307"/>
      <c r="GU127" s="307"/>
      <c r="GV127" s="307"/>
      <c r="GW127" s="307"/>
      <c r="GX127" s="307"/>
      <c r="GY127" s="307"/>
      <c r="GZ127" s="307"/>
      <c r="HA127" s="307"/>
      <c r="HB127" s="307"/>
      <c r="HC127" s="307"/>
      <c r="HD127" s="307"/>
      <c r="HE127" s="307"/>
      <c r="HF127" s="307"/>
      <c r="HG127" s="307"/>
      <c r="HH127" s="307"/>
      <c r="HI127" s="307"/>
      <c r="HJ127" s="307"/>
      <c r="HK127" s="307"/>
      <c r="HL127" s="307"/>
      <c r="HM127" s="307"/>
      <c r="HN127" s="307"/>
      <c r="HO127" s="307"/>
      <c r="HP127" s="307"/>
      <c r="HQ127" s="307"/>
      <c r="HR127" s="307"/>
      <c r="HS127" s="307"/>
      <c r="HT127" s="307"/>
      <c r="HU127" s="307"/>
      <c r="HV127" s="307"/>
      <c r="HW127" s="307"/>
      <c r="HX127" s="307"/>
      <c r="HY127" s="307"/>
      <c r="HZ127" s="307"/>
      <c r="IA127" s="307"/>
      <c r="IB127" s="307"/>
      <c r="IC127" s="307"/>
      <c r="ID127" s="307"/>
      <c r="IE127" s="307"/>
      <c r="IF127" s="307"/>
      <c r="IG127" s="307"/>
      <c r="IH127" s="307"/>
      <c r="II127" s="307"/>
      <c r="IJ127" s="307"/>
      <c r="IK127" s="307"/>
      <c r="IL127" s="307"/>
      <c r="IM127" s="307"/>
      <c r="IN127" s="307"/>
      <c r="IO127" s="307"/>
      <c r="IP127" s="307"/>
      <c r="IQ127" s="307"/>
      <c r="IR127" s="307"/>
      <c r="IS127" s="307"/>
      <c r="IT127" s="307"/>
      <c r="IU127" s="307"/>
      <c r="IV127" s="307"/>
      <c r="IW127" s="307"/>
    </row>
    <row r="128" spans="1:257" s="415" customFormat="1">
      <c r="A128" s="421" t="s">
        <v>1324</v>
      </c>
      <c r="B128" s="188">
        <v>45398</v>
      </c>
      <c r="C128" s="78" t="s">
        <v>1062</v>
      </c>
      <c r="D128" s="381">
        <v>45398</v>
      </c>
      <c r="E128" s="381">
        <v>45399</v>
      </c>
      <c r="F128" s="377" t="s">
        <v>1300</v>
      </c>
      <c r="G128" s="378">
        <v>1</v>
      </c>
      <c r="H128" s="190">
        <v>200</v>
      </c>
      <c r="I128" s="191">
        <v>200000</v>
      </c>
      <c r="J128" s="101">
        <f>I128</f>
        <v>200000</v>
      </c>
      <c r="K128" s="192"/>
      <c r="L128" s="192"/>
      <c r="M128" s="192"/>
      <c r="N128" s="192"/>
      <c r="O128" s="192"/>
      <c r="P128" s="461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307"/>
      <c r="AB128" s="307"/>
      <c r="AC128" s="307"/>
      <c r="AD128" s="307"/>
      <c r="AE128" s="307"/>
      <c r="AF128" s="307"/>
      <c r="AG128" s="307"/>
      <c r="AH128" s="307"/>
      <c r="AI128" s="307"/>
      <c r="AJ128" s="307"/>
      <c r="AK128" s="307"/>
      <c r="AL128" s="307"/>
      <c r="AM128" s="307"/>
      <c r="AN128" s="307"/>
      <c r="AO128" s="307"/>
      <c r="AP128" s="307"/>
      <c r="AQ128" s="307"/>
      <c r="AR128" s="307"/>
      <c r="AS128" s="307"/>
      <c r="AT128" s="307"/>
      <c r="AU128" s="307"/>
      <c r="AV128" s="307"/>
      <c r="AW128" s="307"/>
      <c r="AX128" s="307"/>
      <c r="AY128" s="307"/>
      <c r="AZ128" s="307"/>
      <c r="BA128" s="307"/>
      <c r="BB128" s="307"/>
      <c r="BC128" s="307"/>
      <c r="BD128" s="307"/>
      <c r="BE128" s="307"/>
      <c r="BF128" s="307"/>
      <c r="BG128" s="307"/>
      <c r="BH128" s="307"/>
      <c r="BI128" s="307"/>
      <c r="BJ128" s="307"/>
      <c r="BK128" s="307"/>
      <c r="BL128" s="307"/>
      <c r="BM128" s="307"/>
      <c r="BN128" s="307"/>
      <c r="BO128" s="307"/>
      <c r="BP128" s="307"/>
      <c r="BQ128" s="307"/>
      <c r="BR128" s="307"/>
      <c r="BS128" s="307"/>
      <c r="BT128" s="307"/>
      <c r="BU128" s="307"/>
      <c r="BV128" s="307"/>
      <c r="BW128" s="307"/>
      <c r="BX128" s="307"/>
      <c r="BY128" s="307"/>
      <c r="BZ128" s="307"/>
      <c r="CA128" s="307"/>
      <c r="CB128" s="307"/>
      <c r="CC128" s="307"/>
      <c r="CD128" s="307"/>
      <c r="CE128" s="307"/>
      <c r="CF128" s="307"/>
      <c r="CG128" s="307"/>
      <c r="CH128" s="307"/>
      <c r="CI128" s="307"/>
      <c r="CJ128" s="307"/>
      <c r="CK128" s="307"/>
      <c r="CL128" s="307"/>
      <c r="CM128" s="307"/>
      <c r="CN128" s="307"/>
      <c r="CO128" s="307"/>
      <c r="CP128" s="307"/>
      <c r="CQ128" s="307"/>
      <c r="CR128" s="307"/>
      <c r="CS128" s="307"/>
      <c r="CT128" s="307"/>
      <c r="CU128" s="307"/>
      <c r="CV128" s="307"/>
      <c r="CW128" s="307"/>
      <c r="CX128" s="307"/>
      <c r="CY128" s="307"/>
      <c r="CZ128" s="307"/>
      <c r="DA128" s="307"/>
      <c r="DB128" s="307"/>
      <c r="DC128" s="307"/>
      <c r="DD128" s="307"/>
      <c r="DE128" s="307"/>
      <c r="DF128" s="307"/>
      <c r="DG128" s="307"/>
      <c r="DH128" s="307"/>
      <c r="DI128" s="307"/>
      <c r="DJ128" s="307"/>
      <c r="DK128" s="307"/>
      <c r="DL128" s="307"/>
      <c r="DM128" s="307"/>
      <c r="DN128" s="307"/>
      <c r="DO128" s="307"/>
      <c r="DP128" s="307"/>
      <c r="DQ128" s="307"/>
      <c r="DR128" s="307"/>
      <c r="DS128" s="307"/>
      <c r="DT128" s="307"/>
      <c r="DU128" s="307"/>
      <c r="DV128" s="307"/>
      <c r="DW128" s="307"/>
      <c r="DX128" s="307"/>
      <c r="DY128" s="307"/>
      <c r="DZ128" s="307"/>
      <c r="EA128" s="307"/>
      <c r="EB128" s="307"/>
      <c r="EC128" s="307"/>
      <c r="ED128" s="307"/>
      <c r="EE128" s="307"/>
      <c r="EF128" s="307"/>
      <c r="EG128" s="307"/>
      <c r="EH128" s="307"/>
      <c r="EI128" s="307"/>
      <c r="EJ128" s="307"/>
      <c r="EK128" s="307"/>
      <c r="EL128" s="307"/>
      <c r="EM128" s="307"/>
      <c r="EN128" s="307"/>
      <c r="EO128" s="307"/>
      <c r="EP128" s="307"/>
      <c r="EQ128" s="307"/>
      <c r="ER128" s="307"/>
      <c r="ES128" s="307"/>
      <c r="ET128" s="307"/>
      <c r="EU128" s="307"/>
      <c r="EV128" s="307"/>
      <c r="EW128" s="307"/>
      <c r="EX128" s="307"/>
      <c r="EY128" s="307"/>
      <c r="EZ128" s="307"/>
      <c r="FA128" s="307"/>
      <c r="FB128" s="307"/>
      <c r="FC128" s="307"/>
      <c r="FD128" s="307"/>
      <c r="FE128" s="307"/>
      <c r="FF128" s="307"/>
      <c r="FG128" s="307"/>
      <c r="FH128" s="307"/>
      <c r="FI128" s="307"/>
      <c r="FJ128" s="307"/>
      <c r="FK128" s="307"/>
      <c r="FL128" s="307"/>
      <c r="FM128" s="307"/>
      <c r="FN128" s="307"/>
      <c r="FO128" s="307"/>
      <c r="FP128" s="307"/>
      <c r="FQ128" s="307"/>
      <c r="FR128" s="307"/>
      <c r="FS128" s="307"/>
      <c r="FT128" s="307"/>
      <c r="FU128" s="307"/>
      <c r="FV128" s="307"/>
      <c r="FW128" s="307"/>
      <c r="FX128" s="307"/>
      <c r="FY128" s="307"/>
      <c r="FZ128" s="307"/>
      <c r="GA128" s="307"/>
      <c r="GB128" s="307"/>
      <c r="GC128" s="307"/>
      <c r="GD128" s="307"/>
      <c r="GE128" s="307"/>
      <c r="GF128" s="307"/>
      <c r="GG128" s="307"/>
      <c r="GH128" s="307"/>
      <c r="GI128" s="307"/>
      <c r="GJ128" s="307"/>
      <c r="GK128" s="307"/>
      <c r="GL128" s="307"/>
      <c r="GM128" s="307"/>
      <c r="GN128" s="307"/>
      <c r="GO128" s="307"/>
      <c r="GP128" s="307"/>
      <c r="GQ128" s="307"/>
      <c r="GR128" s="307"/>
      <c r="GS128" s="307"/>
      <c r="GT128" s="307"/>
      <c r="GU128" s="307"/>
      <c r="GV128" s="307"/>
      <c r="GW128" s="307"/>
      <c r="GX128" s="307"/>
      <c r="GY128" s="307"/>
      <c r="GZ128" s="307"/>
      <c r="HA128" s="307"/>
      <c r="HB128" s="307"/>
      <c r="HC128" s="307"/>
      <c r="HD128" s="307"/>
      <c r="HE128" s="307"/>
      <c r="HF128" s="307"/>
      <c r="HG128" s="307"/>
      <c r="HH128" s="307"/>
      <c r="HI128" s="307"/>
      <c r="HJ128" s="307"/>
      <c r="HK128" s="307"/>
      <c r="HL128" s="307"/>
      <c r="HM128" s="307"/>
      <c r="HN128" s="307"/>
      <c r="HO128" s="307"/>
      <c r="HP128" s="307"/>
      <c r="HQ128" s="307"/>
      <c r="HR128" s="307"/>
      <c r="HS128" s="307"/>
      <c r="HT128" s="307"/>
      <c r="HU128" s="307"/>
      <c r="HV128" s="307"/>
      <c r="HW128" s="307"/>
      <c r="HX128" s="307"/>
      <c r="HY128" s="307"/>
      <c r="HZ128" s="307"/>
      <c r="IA128" s="307"/>
      <c r="IB128" s="307"/>
      <c r="IC128" s="307"/>
      <c r="ID128" s="307"/>
      <c r="IE128" s="307"/>
      <c r="IF128" s="307"/>
      <c r="IG128" s="307"/>
      <c r="IH128" s="307"/>
      <c r="II128" s="307"/>
      <c r="IJ128" s="307"/>
      <c r="IK128" s="307"/>
      <c r="IL128" s="307"/>
      <c r="IM128" s="307"/>
      <c r="IN128" s="307"/>
      <c r="IO128" s="307"/>
      <c r="IP128" s="307"/>
      <c r="IQ128" s="307"/>
      <c r="IR128" s="307"/>
      <c r="IS128" s="307"/>
      <c r="IT128" s="307"/>
      <c r="IU128" s="307"/>
      <c r="IV128" s="307"/>
      <c r="IW128" s="307"/>
    </row>
    <row r="129" spans="1:257" s="415" customFormat="1">
      <c r="A129" s="421" t="s">
        <v>1325</v>
      </c>
      <c r="B129" s="188">
        <v>45398</v>
      </c>
      <c r="C129" s="78" t="s">
        <v>1064</v>
      </c>
      <c r="D129" s="381">
        <v>45399</v>
      </c>
      <c r="E129" s="381">
        <v>45400</v>
      </c>
      <c r="F129" s="377" t="s">
        <v>1299</v>
      </c>
      <c r="G129" s="378">
        <v>2</v>
      </c>
      <c r="H129" s="190">
        <v>270</v>
      </c>
      <c r="I129" s="191">
        <v>540000</v>
      </c>
      <c r="J129" s="101">
        <f>I129</f>
        <v>540000</v>
      </c>
      <c r="K129" s="192"/>
      <c r="L129" s="192"/>
      <c r="M129" s="192"/>
      <c r="N129" s="192"/>
      <c r="O129" s="192"/>
      <c r="P129" s="461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  <c r="AA129" s="307"/>
      <c r="AB129" s="307"/>
      <c r="AC129" s="307"/>
      <c r="AD129" s="307"/>
      <c r="AE129" s="307"/>
      <c r="AF129" s="307"/>
      <c r="AG129" s="307"/>
      <c r="AH129" s="307"/>
      <c r="AI129" s="307"/>
      <c r="AJ129" s="307"/>
      <c r="AK129" s="307"/>
      <c r="AL129" s="307"/>
      <c r="AM129" s="307"/>
      <c r="AN129" s="307"/>
      <c r="AO129" s="307"/>
      <c r="AP129" s="307"/>
      <c r="AQ129" s="307"/>
      <c r="AR129" s="307"/>
      <c r="AS129" s="307"/>
      <c r="AT129" s="307"/>
      <c r="AU129" s="307"/>
      <c r="AV129" s="307"/>
      <c r="AW129" s="307"/>
      <c r="AX129" s="307"/>
      <c r="AY129" s="307"/>
      <c r="AZ129" s="307"/>
      <c r="BA129" s="307"/>
      <c r="BB129" s="307"/>
      <c r="BC129" s="307"/>
      <c r="BD129" s="307"/>
      <c r="BE129" s="307"/>
      <c r="BF129" s="307"/>
      <c r="BG129" s="307"/>
      <c r="BH129" s="307"/>
      <c r="BI129" s="307"/>
      <c r="BJ129" s="307"/>
      <c r="BK129" s="307"/>
      <c r="BL129" s="307"/>
      <c r="BM129" s="307"/>
      <c r="BN129" s="307"/>
      <c r="BO129" s="307"/>
      <c r="BP129" s="307"/>
      <c r="BQ129" s="307"/>
      <c r="BR129" s="307"/>
      <c r="BS129" s="307"/>
      <c r="BT129" s="307"/>
      <c r="BU129" s="307"/>
      <c r="BV129" s="307"/>
      <c r="BW129" s="307"/>
      <c r="BX129" s="307"/>
      <c r="BY129" s="307"/>
      <c r="BZ129" s="307"/>
      <c r="CA129" s="307"/>
      <c r="CB129" s="307"/>
      <c r="CC129" s="307"/>
      <c r="CD129" s="307"/>
      <c r="CE129" s="307"/>
      <c r="CF129" s="307"/>
      <c r="CG129" s="307"/>
      <c r="CH129" s="307"/>
      <c r="CI129" s="307"/>
      <c r="CJ129" s="307"/>
      <c r="CK129" s="307"/>
      <c r="CL129" s="307"/>
      <c r="CM129" s="307"/>
      <c r="CN129" s="307"/>
      <c r="CO129" s="307"/>
      <c r="CP129" s="307"/>
      <c r="CQ129" s="307"/>
      <c r="CR129" s="307"/>
      <c r="CS129" s="307"/>
      <c r="CT129" s="307"/>
      <c r="CU129" s="307"/>
      <c r="CV129" s="307"/>
      <c r="CW129" s="307"/>
      <c r="CX129" s="307"/>
      <c r="CY129" s="307"/>
      <c r="CZ129" s="307"/>
      <c r="DA129" s="307"/>
      <c r="DB129" s="307"/>
      <c r="DC129" s="307"/>
      <c r="DD129" s="307"/>
      <c r="DE129" s="307"/>
      <c r="DF129" s="307"/>
      <c r="DG129" s="307"/>
      <c r="DH129" s="307"/>
      <c r="DI129" s="307"/>
      <c r="DJ129" s="307"/>
      <c r="DK129" s="307"/>
      <c r="DL129" s="307"/>
      <c r="DM129" s="307"/>
      <c r="DN129" s="307"/>
      <c r="DO129" s="307"/>
      <c r="DP129" s="307"/>
      <c r="DQ129" s="307"/>
      <c r="DR129" s="307"/>
      <c r="DS129" s="307"/>
      <c r="DT129" s="307"/>
      <c r="DU129" s="307"/>
      <c r="DV129" s="307"/>
      <c r="DW129" s="307"/>
      <c r="DX129" s="307"/>
      <c r="DY129" s="307"/>
      <c r="DZ129" s="307"/>
      <c r="EA129" s="307"/>
      <c r="EB129" s="307"/>
      <c r="EC129" s="307"/>
      <c r="ED129" s="307"/>
      <c r="EE129" s="307"/>
      <c r="EF129" s="307"/>
      <c r="EG129" s="307"/>
      <c r="EH129" s="307"/>
      <c r="EI129" s="307"/>
      <c r="EJ129" s="307"/>
      <c r="EK129" s="307"/>
      <c r="EL129" s="307"/>
      <c r="EM129" s="307"/>
      <c r="EN129" s="307"/>
      <c r="EO129" s="307"/>
      <c r="EP129" s="307"/>
      <c r="EQ129" s="307"/>
      <c r="ER129" s="307"/>
      <c r="ES129" s="307"/>
      <c r="ET129" s="307"/>
      <c r="EU129" s="307"/>
      <c r="EV129" s="307"/>
      <c r="EW129" s="307"/>
      <c r="EX129" s="307"/>
      <c r="EY129" s="307"/>
      <c r="EZ129" s="307"/>
      <c r="FA129" s="307"/>
      <c r="FB129" s="307"/>
      <c r="FC129" s="307"/>
      <c r="FD129" s="307"/>
      <c r="FE129" s="307"/>
      <c r="FF129" s="307"/>
      <c r="FG129" s="307"/>
      <c r="FH129" s="307"/>
      <c r="FI129" s="307"/>
      <c r="FJ129" s="307"/>
      <c r="FK129" s="307"/>
      <c r="FL129" s="307"/>
      <c r="FM129" s="307"/>
      <c r="FN129" s="307"/>
      <c r="FO129" s="307"/>
      <c r="FP129" s="307"/>
      <c r="FQ129" s="307"/>
      <c r="FR129" s="307"/>
      <c r="FS129" s="307"/>
      <c r="FT129" s="307"/>
      <c r="FU129" s="307"/>
      <c r="FV129" s="307"/>
      <c r="FW129" s="307"/>
      <c r="FX129" s="307"/>
      <c r="FY129" s="307"/>
      <c r="FZ129" s="307"/>
      <c r="GA129" s="307"/>
      <c r="GB129" s="307"/>
      <c r="GC129" s="307"/>
      <c r="GD129" s="307"/>
      <c r="GE129" s="307"/>
      <c r="GF129" s="307"/>
      <c r="GG129" s="307"/>
      <c r="GH129" s="307"/>
      <c r="GI129" s="307"/>
      <c r="GJ129" s="307"/>
      <c r="GK129" s="307"/>
      <c r="GL129" s="307"/>
      <c r="GM129" s="307"/>
      <c r="GN129" s="307"/>
      <c r="GO129" s="307"/>
      <c r="GP129" s="307"/>
      <c r="GQ129" s="307"/>
      <c r="GR129" s="307"/>
      <c r="GS129" s="307"/>
      <c r="GT129" s="307"/>
      <c r="GU129" s="307"/>
      <c r="GV129" s="307"/>
      <c r="GW129" s="307"/>
      <c r="GX129" s="307"/>
      <c r="GY129" s="307"/>
      <c r="GZ129" s="307"/>
      <c r="HA129" s="307"/>
      <c r="HB129" s="307"/>
      <c r="HC129" s="307"/>
      <c r="HD129" s="307"/>
      <c r="HE129" s="307"/>
      <c r="HF129" s="307"/>
      <c r="HG129" s="307"/>
      <c r="HH129" s="307"/>
      <c r="HI129" s="307"/>
      <c r="HJ129" s="307"/>
      <c r="HK129" s="307"/>
      <c r="HL129" s="307"/>
      <c r="HM129" s="307"/>
      <c r="HN129" s="307"/>
      <c r="HO129" s="307"/>
      <c r="HP129" s="307"/>
      <c r="HQ129" s="307"/>
      <c r="HR129" s="307"/>
      <c r="HS129" s="307"/>
      <c r="HT129" s="307"/>
      <c r="HU129" s="307"/>
      <c r="HV129" s="307"/>
      <c r="HW129" s="307"/>
      <c r="HX129" s="307"/>
      <c r="HY129" s="307"/>
      <c r="HZ129" s="307"/>
      <c r="IA129" s="307"/>
      <c r="IB129" s="307"/>
      <c r="IC129" s="307"/>
      <c r="ID129" s="307"/>
      <c r="IE129" s="307"/>
      <c r="IF129" s="307"/>
      <c r="IG129" s="307"/>
      <c r="IH129" s="307"/>
      <c r="II129" s="307"/>
      <c r="IJ129" s="307"/>
      <c r="IK129" s="307"/>
      <c r="IL129" s="307"/>
      <c r="IM129" s="307"/>
      <c r="IN129" s="307"/>
      <c r="IO129" s="307"/>
      <c r="IP129" s="307"/>
      <c r="IQ129" s="307"/>
      <c r="IR129" s="307"/>
      <c r="IS129" s="307"/>
      <c r="IT129" s="307"/>
      <c r="IU129" s="307"/>
      <c r="IV129" s="307"/>
      <c r="IW129" s="307"/>
    </row>
    <row r="130" spans="1:257" s="415" customFormat="1">
      <c r="A130" s="421" t="s">
        <v>1326</v>
      </c>
      <c r="B130" s="188">
        <v>45399</v>
      </c>
      <c r="C130" s="78" t="s">
        <v>1083</v>
      </c>
      <c r="D130" s="381">
        <v>45399</v>
      </c>
      <c r="E130" s="381">
        <v>45400</v>
      </c>
      <c r="F130" s="377" t="s">
        <v>1299</v>
      </c>
      <c r="G130" s="378">
        <v>3</v>
      </c>
      <c r="H130" s="190">
        <v>270</v>
      </c>
      <c r="I130" s="191">
        <v>810000</v>
      </c>
      <c r="J130" s="101">
        <v>510000</v>
      </c>
      <c r="K130" s="192"/>
      <c r="L130" s="192"/>
      <c r="M130" s="192">
        <v>300000</v>
      </c>
      <c r="N130" s="192"/>
      <c r="O130" s="192"/>
      <c r="P130" s="461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  <c r="AA130" s="307"/>
      <c r="AB130" s="307"/>
      <c r="AC130" s="307"/>
      <c r="AD130" s="307"/>
      <c r="AE130" s="307"/>
      <c r="AF130" s="307"/>
      <c r="AG130" s="307"/>
      <c r="AH130" s="307"/>
      <c r="AI130" s="307"/>
      <c r="AJ130" s="307"/>
      <c r="AK130" s="307"/>
      <c r="AL130" s="307"/>
      <c r="AM130" s="307"/>
      <c r="AN130" s="307"/>
      <c r="AO130" s="307"/>
      <c r="AP130" s="307"/>
      <c r="AQ130" s="307"/>
      <c r="AR130" s="307"/>
      <c r="AS130" s="307"/>
      <c r="AT130" s="307"/>
      <c r="AU130" s="307"/>
      <c r="AV130" s="307"/>
      <c r="AW130" s="307"/>
      <c r="AX130" s="307"/>
      <c r="AY130" s="307"/>
      <c r="AZ130" s="307"/>
      <c r="BA130" s="307"/>
      <c r="BB130" s="307"/>
      <c r="BC130" s="307"/>
      <c r="BD130" s="307"/>
      <c r="BE130" s="307"/>
      <c r="BF130" s="307"/>
      <c r="BG130" s="307"/>
      <c r="BH130" s="307"/>
      <c r="BI130" s="307"/>
      <c r="BJ130" s="307"/>
      <c r="BK130" s="307"/>
      <c r="BL130" s="307"/>
      <c r="BM130" s="307"/>
      <c r="BN130" s="307"/>
      <c r="BO130" s="307"/>
      <c r="BP130" s="307"/>
      <c r="BQ130" s="307"/>
      <c r="BR130" s="307"/>
      <c r="BS130" s="307"/>
      <c r="BT130" s="307"/>
      <c r="BU130" s="307"/>
      <c r="BV130" s="307"/>
      <c r="BW130" s="307"/>
      <c r="BX130" s="307"/>
      <c r="BY130" s="307"/>
      <c r="BZ130" s="307"/>
      <c r="CA130" s="307"/>
      <c r="CB130" s="307"/>
      <c r="CC130" s="307"/>
      <c r="CD130" s="307"/>
      <c r="CE130" s="307"/>
      <c r="CF130" s="307"/>
      <c r="CG130" s="307"/>
      <c r="CH130" s="307"/>
      <c r="CI130" s="307"/>
      <c r="CJ130" s="307"/>
      <c r="CK130" s="307"/>
      <c r="CL130" s="307"/>
      <c r="CM130" s="307"/>
      <c r="CN130" s="307"/>
      <c r="CO130" s="307"/>
      <c r="CP130" s="307"/>
      <c r="CQ130" s="307"/>
      <c r="CR130" s="307"/>
      <c r="CS130" s="307"/>
      <c r="CT130" s="307"/>
      <c r="CU130" s="307"/>
      <c r="CV130" s="307"/>
      <c r="CW130" s="307"/>
      <c r="CX130" s="307"/>
      <c r="CY130" s="307"/>
      <c r="CZ130" s="307"/>
      <c r="DA130" s="307"/>
      <c r="DB130" s="307"/>
      <c r="DC130" s="307"/>
      <c r="DD130" s="307"/>
      <c r="DE130" s="307"/>
      <c r="DF130" s="307"/>
      <c r="DG130" s="307"/>
      <c r="DH130" s="307"/>
      <c r="DI130" s="307"/>
      <c r="DJ130" s="307"/>
      <c r="DK130" s="307"/>
      <c r="DL130" s="307"/>
      <c r="DM130" s="307"/>
      <c r="DN130" s="307"/>
      <c r="DO130" s="307"/>
      <c r="DP130" s="307"/>
      <c r="DQ130" s="307"/>
      <c r="DR130" s="307"/>
      <c r="DS130" s="307"/>
      <c r="DT130" s="307"/>
      <c r="DU130" s="307"/>
      <c r="DV130" s="307"/>
      <c r="DW130" s="307"/>
      <c r="DX130" s="307"/>
      <c r="DY130" s="307"/>
      <c r="DZ130" s="307"/>
      <c r="EA130" s="307"/>
      <c r="EB130" s="307"/>
      <c r="EC130" s="307"/>
      <c r="ED130" s="307"/>
      <c r="EE130" s="307"/>
      <c r="EF130" s="307"/>
      <c r="EG130" s="307"/>
      <c r="EH130" s="307"/>
      <c r="EI130" s="307"/>
      <c r="EJ130" s="307"/>
      <c r="EK130" s="307"/>
      <c r="EL130" s="307"/>
      <c r="EM130" s="307"/>
      <c r="EN130" s="307"/>
      <c r="EO130" s="307"/>
      <c r="EP130" s="307"/>
      <c r="EQ130" s="307"/>
      <c r="ER130" s="307"/>
      <c r="ES130" s="307"/>
      <c r="ET130" s="307"/>
      <c r="EU130" s="307"/>
      <c r="EV130" s="307"/>
      <c r="EW130" s="307"/>
      <c r="EX130" s="307"/>
      <c r="EY130" s="307"/>
      <c r="EZ130" s="307"/>
      <c r="FA130" s="307"/>
      <c r="FB130" s="307"/>
      <c r="FC130" s="307"/>
      <c r="FD130" s="307"/>
      <c r="FE130" s="307"/>
      <c r="FF130" s="307"/>
      <c r="FG130" s="307"/>
      <c r="FH130" s="307"/>
      <c r="FI130" s="307"/>
      <c r="FJ130" s="307"/>
      <c r="FK130" s="307"/>
      <c r="FL130" s="307"/>
      <c r="FM130" s="307"/>
      <c r="FN130" s="307"/>
      <c r="FO130" s="307"/>
      <c r="FP130" s="307"/>
      <c r="FQ130" s="307"/>
      <c r="FR130" s="307"/>
      <c r="FS130" s="307"/>
      <c r="FT130" s="307"/>
      <c r="FU130" s="307"/>
      <c r="FV130" s="307"/>
      <c r="FW130" s="307"/>
      <c r="FX130" s="307"/>
      <c r="FY130" s="307"/>
      <c r="FZ130" s="307"/>
      <c r="GA130" s="307"/>
      <c r="GB130" s="307"/>
      <c r="GC130" s="307"/>
      <c r="GD130" s="307"/>
      <c r="GE130" s="307"/>
      <c r="GF130" s="307"/>
      <c r="GG130" s="307"/>
      <c r="GH130" s="307"/>
      <c r="GI130" s="307"/>
      <c r="GJ130" s="307"/>
      <c r="GK130" s="307"/>
      <c r="GL130" s="307"/>
      <c r="GM130" s="307"/>
      <c r="GN130" s="307"/>
      <c r="GO130" s="307"/>
      <c r="GP130" s="307"/>
      <c r="GQ130" s="307"/>
      <c r="GR130" s="307"/>
      <c r="GS130" s="307"/>
      <c r="GT130" s="307"/>
      <c r="GU130" s="307"/>
      <c r="GV130" s="307"/>
      <c r="GW130" s="307"/>
      <c r="GX130" s="307"/>
      <c r="GY130" s="307"/>
      <c r="GZ130" s="307"/>
      <c r="HA130" s="307"/>
      <c r="HB130" s="307"/>
      <c r="HC130" s="307"/>
      <c r="HD130" s="307"/>
      <c r="HE130" s="307"/>
      <c r="HF130" s="307"/>
      <c r="HG130" s="307"/>
      <c r="HH130" s="307"/>
      <c r="HI130" s="307"/>
      <c r="HJ130" s="307"/>
      <c r="HK130" s="307"/>
      <c r="HL130" s="307"/>
      <c r="HM130" s="307"/>
      <c r="HN130" s="307"/>
      <c r="HO130" s="307"/>
      <c r="HP130" s="307"/>
      <c r="HQ130" s="307"/>
      <c r="HR130" s="307"/>
      <c r="HS130" s="307"/>
      <c r="HT130" s="307"/>
      <c r="HU130" s="307"/>
      <c r="HV130" s="307"/>
      <c r="HW130" s="307"/>
      <c r="HX130" s="307"/>
      <c r="HY130" s="307"/>
      <c r="HZ130" s="307"/>
      <c r="IA130" s="307"/>
      <c r="IB130" s="307"/>
      <c r="IC130" s="307"/>
      <c r="ID130" s="307"/>
      <c r="IE130" s="307"/>
      <c r="IF130" s="307"/>
      <c r="IG130" s="307"/>
      <c r="IH130" s="307"/>
      <c r="II130" s="307"/>
      <c r="IJ130" s="307"/>
      <c r="IK130" s="307"/>
      <c r="IL130" s="307"/>
      <c r="IM130" s="307"/>
      <c r="IN130" s="307"/>
      <c r="IO130" s="307"/>
      <c r="IP130" s="307"/>
      <c r="IQ130" s="307"/>
      <c r="IR130" s="307"/>
      <c r="IS130" s="307"/>
      <c r="IT130" s="307"/>
      <c r="IU130" s="307"/>
      <c r="IV130" s="307"/>
      <c r="IW130" s="307"/>
    </row>
    <row r="131" spans="1:257" s="415" customFormat="1">
      <c r="A131" s="421" t="s">
        <v>1327</v>
      </c>
      <c r="B131" s="188">
        <v>45399</v>
      </c>
      <c r="C131" s="78" t="s">
        <v>1084</v>
      </c>
      <c r="D131" s="381">
        <v>45399</v>
      </c>
      <c r="E131" s="381">
        <v>45400</v>
      </c>
      <c r="F131" s="377" t="s">
        <v>1299</v>
      </c>
      <c r="G131" s="378">
        <v>1</v>
      </c>
      <c r="H131" s="190">
        <v>270</v>
      </c>
      <c r="I131" s="191">
        <v>270000</v>
      </c>
      <c r="J131" s="101">
        <v>270000</v>
      </c>
      <c r="K131" s="192"/>
      <c r="L131" s="192"/>
      <c r="M131" s="192"/>
      <c r="N131" s="192"/>
      <c r="O131" s="192"/>
      <c r="P131" s="461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/>
      <c r="AI131" s="307"/>
      <c r="AJ131" s="307"/>
      <c r="AK131" s="307"/>
      <c r="AL131" s="307"/>
      <c r="AM131" s="307"/>
      <c r="AN131" s="307"/>
      <c r="AO131" s="307"/>
      <c r="AP131" s="307"/>
      <c r="AQ131" s="307"/>
      <c r="AR131" s="307"/>
      <c r="AS131" s="307"/>
      <c r="AT131" s="307"/>
      <c r="AU131" s="307"/>
      <c r="AV131" s="307"/>
      <c r="AW131" s="307"/>
      <c r="AX131" s="307"/>
      <c r="AY131" s="307"/>
      <c r="AZ131" s="307"/>
      <c r="BA131" s="307"/>
      <c r="BB131" s="307"/>
      <c r="BC131" s="307"/>
      <c r="BD131" s="307"/>
      <c r="BE131" s="307"/>
      <c r="BF131" s="307"/>
      <c r="BG131" s="307"/>
      <c r="BH131" s="307"/>
      <c r="BI131" s="307"/>
      <c r="BJ131" s="307"/>
      <c r="BK131" s="307"/>
      <c r="BL131" s="307"/>
      <c r="BM131" s="307"/>
      <c r="BN131" s="307"/>
      <c r="BO131" s="307"/>
      <c r="BP131" s="307"/>
      <c r="BQ131" s="307"/>
      <c r="BR131" s="307"/>
      <c r="BS131" s="307"/>
      <c r="BT131" s="307"/>
      <c r="BU131" s="307"/>
      <c r="BV131" s="307"/>
      <c r="BW131" s="307"/>
      <c r="BX131" s="307"/>
      <c r="BY131" s="307"/>
      <c r="BZ131" s="307"/>
      <c r="CA131" s="307"/>
      <c r="CB131" s="307"/>
      <c r="CC131" s="307"/>
      <c r="CD131" s="307"/>
      <c r="CE131" s="307"/>
      <c r="CF131" s="307"/>
      <c r="CG131" s="307"/>
      <c r="CH131" s="307"/>
      <c r="CI131" s="307"/>
      <c r="CJ131" s="307"/>
      <c r="CK131" s="307"/>
      <c r="CL131" s="307"/>
      <c r="CM131" s="307"/>
      <c r="CN131" s="307"/>
      <c r="CO131" s="307"/>
      <c r="CP131" s="307"/>
      <c r="CQ131" s="307"/>
      <c r="CR131" s="307"/>
      <c r="CS131" s="307"/>
      <c r="CT131" s="307"/>
      <c r="CU131" s="307"/>
      <c r="CV131" s="307"/>
      <c r="CW131" s="307"/>
      <c r="CX131" s="307"/>
      <c r="CY131" s="307"/>
      <c r="CZ131" s="307"/>
      <c r="DA131" s="307"/>
      <c r="DB131" s="307"/>
      <c r="DC131" s="307"/>
      <c r="DD131" s="307"/>
      <c r="DE131" s="307"/>
      <c r="DF131" s="307"/>
      <c r="DG131" s="307"/>
      <c r="DH131" s="307"/>
      <c r="DI131" s="307"/>
      <c r="DJ131" s="307"/>
      <c r="DK131" s="307"/>
      <c r="DL131" s="307"/>
      <c r="DM131" s="307"/>
      <c r="DN131" s="307"/>
      <c r="DO131" s="307"/>
      <c r="DP131" s="307"/>
      <c r="DQ131" s="307"/>
      <c r="DR131" s="307"/>
      <c r="DS131" s="307"/>
      <c r="DT131" s="307"/>
      <c r="DU131" s="307"/>
      <c r="DV131" s="307"/>
      <c r="DW131" s="307"/>
      <c r="DX131" s="307"/>
      <c r="DY131" s="307"/>
      <c r="DZ131" s="307"/>
      <c r="EA131" s="307"/>
      <c r="EB131" s="307"/>
      <c r="EC131" s="307"/>
      <c r="ED131" s="307"/>
      <c r="EE131" s="307"/>
      <c r="EF131" s="307"/>
      <c r="EG131" s="307"/>
      <c r="EH131" s="307"/>
      <c r="EI131" s="307"/>
      <c r="EJ131" s="307"/>
      <c r="EK131" s="307"/>
      <c r="EL131" s="307"/>
      <c r="EM131" s="307"/>
      <c r="EN131" s="307"/>
      <c r="EO131" s="307"/>
      <c r="EP131" s="307"/>
      <c r="EQ131" s="307"/>
      <c r="ER131" s="307"/>
      <c r="ES131" s="307"/>
      <c r="ET131" s="307"/>
      <c r="EU131" s="307"/>
      <c r="EV131" s="307"/>
      <c r="EW131" s="307"/>
      <c r="EX131" s="307"/>
      <c r="EY131" s="307"/>
      <c r="EZ131" s="307"/>
      <c r="FA131" s="307"/>
      <c r="FB131" s="307"/>
      <c r="FC131" s="307"/>
      <c r="FD131" s="307"/>
      <c r="FE131" s="307"/>
      <c r="FF131" s="307"/>
      <c r="FG131" s="307"/>
      <c r="FH131" s="307"/>
      <c r="FI131" s="307"/>
      <c r="FJ131" s="307"/>
      <c r="FK131" s="307"/>
      <c r="FL131" s="307"/>
      <c r="FM131" s="307"/>
      <c r="FN131" s="307"/>
      <c r="FO131" s="307"/>
      <c r="FP131" s="307"/>
      <c r="FQ131" s="307"/>
      <c r="FR131" s="307"/>
      <c r="FS131" s="307"/>
      <c r="FT131" s="307"/>
      <c r="FU131" s="307"/>
      <c r="FV131" s="307"/>
      <c r="FW131" s="307"/>
      <c r="FX131" s="307"/>
      <c r="FY131" s="307"/>
      <c r="FZ131" s="307"/>
      <c r="GA131" s="307"/>
      <c r="GB131" s="307"/>
      <c r="GC131" s="307"/>
      <c r="GD131" s="307"/>
      <c r="GE131" s="307"/>
      <c r="GF131" s="307"/>
      <c r="GG131" s="307"/>
      <c r="GH131" s="307"/>
      <c r="GI131" s="307"/>
      <c r="GJ131" s="307"/>
      <c r="GK131" s="307"/>
      <c r="GL131" s="307"/>
      <c r="GM131" s="307"/>
      <c r="GN131" s="307"/>
      <c r="GO131" s="307"/>
      <c r="GP131" s="307"/>
      <c r="GQ131" s="307"/>
      <c r="GR131" s="307"/>
      <c r="GS131" s="307"/>
      <c r="GT131" s="307"/>
      <c r="GU131" s="307"/>
      <c r="GV131" s="307"/>
      <c r="GW131" s="307"/>
      <c r="GX131" s="307"/>
      <c r="GY131" s="307"/>
      <c r="GZ131" s="307"/>
      <c r="HA131" s="307"/>
      <c r="HB131" s="307"/>
      <c r="HC131" s="307"/>
      <c r="HD131" s="307"/>
      <c r="HE131" s="307"/>
      <c r="HF131" s="307"/>
      <c r="HG131" s="307"/>
      <c r="HH131" s="307"/>
      <c r="HI131" s="307"/>
      <c r="HJ131" s="307"/>
      <c r="HK131" s="307"/>
      <c r="HL131" s="307"/>
      <c r="HM131" s="307"/>
      <c r="HN131" s="307"/>
      <c r="HO131" s="307"/>
      <c r="HP131" s="307"/>
      <c r="HQ131" s="307"/>
      <c r="HR131" s="307"/>
      <c r="HS131" s="307"/>
      <c r="HT131" s="307"/>
      <c r="HU131" s="307"/>
      <c r="HV131" s="307"/>
      <c r="HW131" s="307"/>
      <c r="HX131" s="307"/>
      <c r="HY131" s="307"/>
      <c r="HZ131" s="307"/>
      <c r="IA131" s="307"/>
      <c r="IB131" s="307"/>
      <c r="IC131" s="307"/>
      <c r="ID131" s="307"/>
      <c r="IE131" s="307"/>
      <c r="IF131" s="307"/>
      <c r="IG131" s="307"/>
      <c r="IH131" s="307"/>
      <c r="II131" s="307"/>
      <c r="IJ131" s="307"/>
      <c r="IK131" s="307"/>
      <c r="IL131" s="307"/>
      <c r="IM131" s="307"/>
      <c r="IN131" s="307"/>
      <c r="IO131" s="307"/>
      <c r="IP131" s="307"/>
      <c r="IQ131" s="307"/>
      <c r="IR131" s="307"/>
      <c r="IS131" s="307"/>
      <c r="IT131" s="307"/>
      <c r="IU131" s="307"/>
      <c r="IV131" s="307"/>
      <c r="IW131" s="307"/>
    </row>
    <row r="132" spans="1:257" s="415" customFormat="1">
      <c r="A132" s="421" t="s">
        <v>1328</v>
      </c>
      <c r="B132" s="188">
        <v>45399</v>
      </c>
      <c r="C132" s="78" t="s">
        <v>1087</v>
      </c>
      <c r="D132" s="381">
        <v>45399</v>
      </c>
      <c r="E132" s="381">
        <v>45400</v>
      </c>
      <c r="F132" s="377" t="s">
        <v>1300</v>
      </c>
      <c r="G132" s="378">
        <v>1</v>
      </c>
      <c r="H132" s="190">
        <v>200</v>
      </c>
      <c r="I132" s="191">
        <v>200000</v>
      </c>
      <c r="J132" s="101">
        <v>200000</v>
      </c>
      <c r="K132" s="192"/>
      <c r="L132" s="192"/>
      <c r="M132" s="192"/>
      <c r="N132" s="192"/>
      <c r="O132" s="192"/>
      <c r="P132" s="461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  <c r="AA132" s="307"/>
      <c r="AB132" s="307"/>
      <c r="AC132" s="307"/>
      <c r="AD132" s="307"/>
      <c r="AE132" s="307"/>
      <c r="AF132" s="307"/>
      <c r="AG132" s="307"/>
      <c r="AH132" s="307"/>
      <c r="AI132" s="307"/>
      <c r="AJ132" s="307"/>
      <c r="AK132" s="307"/>
      <c r="AL132" s="307"/>
      <c r="AM132" s="307"/>
      <c r="AN132" s="307"/>
      <c r="AO132" s="307"/>
      <c r="AP132" s="307"/>
      <c r="AQ132" s="307"/>
      <c r="AR132" s="307"/>
      <c r="AS132" s="307"/>
      <c r="AT132" s="307"/>
      <c r="AU132" s="307"/>
      <c r="AV132" s="307"/>
      <c r="AW132" s="307"/>
      <c r="AX132" s="307"/>
      <c r="AY132" s="307"/>
      <c r="AZ132" s="307"/>
      <c r="BA132" s="307"/>
      <c r="BB132" s="307"/>
      <c r="BC132" s="307"/>
      <c r="BD132" s="307"/>
      <c r="BE132" s="307"/>
      <c r="BF132" s="307"/>
      <c r="BG132" s="307"/>
      <c r="BH132" s="307"/>
      <c r="BI132" s="307"/>
      <c r="BJ132" s="307"/>
      <c r="BK132" s="307"/>
      <c r="BL132" s="307"/>
      <c r="BM132" s="307"/>
      <c r="BN132" s="307"/>
      <c r="BO132" s="307"/>
      <c r="BP132" s="307"/>
      <c r="BQ132" s="307"/>
      <c r="BR132" s="307"/>
      <c r="BS132" s="307"/>
      <c r="BT132" s="307"/>
      <c r="BU132" s="307"/>
      <c r="BV132" s="307"/>
      <c r="BW132" s="307"/>
      <c r="BX132" s="307"/>
      <c r="BY132" s="307"/>
      <c r="BZ132" s="307"/>
      <c r="CA132" s="307"/>
      <c r="CB132" s="307"/>
      <c r="CC132" s="307"/>
      <c r="CD132" s="307"/>
      <c r="CE132" s="307"/>
      <c r="CF132" s="307"/>
      <c r="CG132" s="307"/>
      <c r="CH132" s="307"/>
      <c r="CI132" s="307"/>
      <c r="CJ132" s="307"/>
      <c r="CK132" s="307"/>
      <c r="CL132" s="307"/>
      <c r="CM132" s="307"/>
      <c r="CN132" s="307"/>
      <c r="CO132" s="307"/>
      <c r="CP132" s="307"/>
      <c r="CQ132" s="307"/>
      <c r="CR132" s="307"/>
      <c r="CS132" s="307"/>
      <c r="CT132" s="307"/>
      <c r="CU132" s="307"/>
      <c r="CV132" s="307"/>
      <c r="CW132" s="307"/>
      <c r="CX132" s="307"/>
      <c r="CY132" s="307"/>
      <c r="CZ132" s="307"/>
      <c r="DA132" s="307"/>
      <c r="DB132" s="307"/>
      <c r="DC132" s="307"/>
      <c r="DD132" s="307"/>
      <c r="DE132" s="307"/>
      <c r="DF132" s="307"/>
      <c r="DG132" s="307"/>
      <c r="DH132" s="307"/>
      <c r="DI132" s="307"/>
      <c r="DJ132" s="307"/>
      <c r="DK132" s="307"/>
      <c r="DL132" s="307"/>
      <c r="DM132" s="307"/>
      <c r="DN132" s="307"/>
      <c r="DO132" s="307"/>
      <c r="DP132" s="307"/>
      <c r="DQ132" s="307"/>
      <c r="DR132" s="307"/>
      <c r="DS132" s="307"/>
      <c r="DT132" s="307"/>
      <c r="DU132" s="307"/>
      <c r="DV132" s="307"/>
      <c r="DW132" s="307"/>
      <c r="DX132" s="307"/>
      <c r="DY132" s="307"/>
      <c r="DZ132" s="307"/>
      <c r="EA132" s="307"/>
      <c r="EB132" s="307"/>
      <c r="EC132" s="307"/>
      <c r="ED132" s="307"/>
      <c r="EE132" s="307"/>
      <c r="EF132" s="307"/>
      <c r="EG132" s="307"/>
      <c r="EH132" s="307"/>
      <c r="EI132" s="307"/>
      <c r="EJ132" s="307"/>
      <c r="EK132" s="307"/>
      <c r="EL132" s="307"/>
      <c r="EM132" s="307"/>
      <c r="EN132" s="307"/>
      <c r="EO132" s="307"/>
      <c r="EP132" s="307"/>
      <c r="EQ132" s="307"/>
      <c r="ER132" s="307"/>
      <c r="ES132" s="307"/>
      <c r="ET132" s="307"/>
      <c r="EU132" s="307"/>
      <c r="EV132" s="307"/>
      <c r="EW132" s="307"/>
      <c r="EX132" s="307"/>
      <c r="EY132" s="307"/>
      <c r="EZ132" s="307"/>
      <c r="FA132" s="307"/>
      <c r="FB132" s="307"/>
      <c r="FC132" s="307"/>
      <c r="FD132" s="307"/>
      <c r="FE132" s="307"/>
      <c r="FF132" s="307"/>
      <c r="FG132" s="307"/>
      <c r="FH132" s="307"/>
      <c r="FI132" s="307"/>
      <c r="FJ132" s="307"/>
      <c r="FK132" s="307"/>
      <c r="FL132" s="307"/>
      <c r="FM132" s="307"/>
      <c r="FN132" s="307"/>
      <c r="FO132" s="307"/>
      <c r="FP132" s="307"/>
      <c r="FQ132" s="307"/>
      <c r="FR132" s="307"/>
      <c r="FS132" s="307"/>
      <c r="FT132" s="307"/>
      <c r="FU132" s="307"/>
      <c r="FV132" s="307"/>
      <c r="FW132" s="307"/>
      <c r="FX132" s="307"/>
      <c r="FY132" s="307"/>
      <c r="FZ132" s="307"/>
      <c r="GA132" s="307"/>
      <c r="GB132" s="307"/>
      <c r="GC132" s="307"/>
      <c r="GD132" s="307"/>
      <c r="GE132" s="307"/>
      <c r="GF132" s="307"/>
      <c r="GG132" s="307"/>
      <c r="GH132" s="307"/>
      <c r="GI132" s="307"/>
      <c r="GJ132" s="307"/>
      <c r="GK132" s="307"/>
      <c r="GL132" s="307"/>
      <c r="GM132" s="307"/>
      <c r="GN132" s="307"/>
      <c r="GO132" s="307"/>
      <c r="GP132" s="307"/>
      <c r="GQ132" s="307"/>
      <c r="GR132" s="307"/>
      <c r="GS132" s="307"/>
      <c r="GT132" s="307"/>
      <c r="GU132" s="307"/>
      <c r="GV132" s="307"/>
      <c r="GW132" s="307"/>
      <c r="GX132" s="307"/>
      <c r="GY132" s="307"/>
      <c r="GZ132" s="307"/>
      <c r="HA132" s="307"/>
      <c r="HB132" s="307"/>
      <c r="HC132" s="307"/>
      <c r="HD132" s="307"/>
      <c r="HE132" s="307"/>
      <c r="HF132" s="307"/>
      <c r="HG132" s="307"/>
      <c r="HH132" s="307"/>
      <c r="HI132" s="307"/>
      <c r="HJ132" s="307"/>
      <c r="HK132" s="307"/>
      <c r="HL132" s="307"/>
      <c r="HM132" s="307"/>
      <c r="HN132" s="307"/>
      <c r="HO132" s="307"/>
      <c r="HP132" s="307"/>
      <c r="HQ132" s="307"/>
      <c r="HR132" s="307"/>
      <c r="HS132" s="307"/>
      <c r="HT132" s="307"/>
      <c r="HU132" s="307"/>
      <c r="HV132" s="307"/>
      <c r="HW132" s="307"/>
      <c r="HX132" s="307"/>
      <c r="HY132" s="307"/>
      <c r="HZ132" s="307"/>
      <c r="IA132" s="307"/>
      <c r="IB132" s="307"/>
      <c r="IC132" s="307"/>
      <c r="ID132" s="307"/>
      <c r="IE132" s="307"/>
      <c r="IF132" s="307"/>
      <c r="IG132" s="307"/>
      <c r="IH132" s="307"/>
      <c r="II132" s="307"/>
      <c r="IJ132" s="307"/>
      <c r="IK132" s="307"/>
      <c r="IL132" s="307"/>
      <c r="IM132" s="307"/>
      <c r="IN132" s="307"/>
      <c r="IO132" s="307"/>
      <c r="IP132" s="307"/>
      <c r="IQ132" s="307"/>
      <c r="IR132" s="307"/>
      <c r="IS132" s="307"/>
      <c r="IT132" s="307"/>
      <c r="IU132" s="307"/>
      <c r="IV132" s="307"/>
      <c r="IW132" s="307"/>
    </row>
    <row r="133" spans="1:257" s="415" customFormat="1">
      <c r="A133" s="421" t="s">
        <v>1329</v>
      </c>
      <c r="B133" s="188">
        <v>45399</v>
      </c>
      <c r="C133" s="78" t="s">
        <v>1088</v>
      </c>
      <c r="D133" s="381">
        <v>45399</v>
      </c>
      <c r="E133" s="381">
        <v>45400</v>
      </c>
      <c r="F133" s="377" t="s">
        <v>1300</v>
      </c>
      <c r="G133" s="378">
        <v>1</v>
      </c>
      <c r="H133" s="190">
        <v>200</v>
      </c>
      <c r="I133" s="191">
        <v>200000</v>
      </c>
      <c r="J133" s="101">
        <v>200000</v>
      </c>
      <c r="K133" s="192"/>
      <c r="L133" s="192"/>
      <c r="M133" s="192"/>
      <c r="N133" s="192"/>
      <c r="O133" s="192"/>
      <c r="P133" s="461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307"/>
      <c r="AB133" s="307"/>
      <c r="AC133" s="307"/>
      <c r="AD133" s="307"/>
      <c r="AE133" s="307"/>
      <c r="AF133" s="307"/>
      <c r="AG133" s="307"/>
      <c r="AH133" s="307"/>
      <c r="AI133" s="307"/>
      <c r="AJ133" s="307"/>
      <c r="AK133" s="307"/>
      <c r="AL133" s="307"/>
      <c r="AM133" s="307"/>
      <c r="AN133" s="307"/>
      <c r="AO133" s="307"/>
      <c r="AP133" s="307"/>
      <c r="AQ133" s="307"/>
      <c r="AR133" s="307"/>
      <c r="AS133" s="307"/>
      <c r="AT133" s="307"/>
      <c r="AU133" s="307"/>
      <c r="AV133" s="307"/>
      <c r="AW133" s="307"/>
      <c r="AX133" s="307"/>
      <c r="AY133" s="307"/>
      <c r="AZ133" s="307"/>
      <c r="BA133" s="307"/>
      <c r="BB133" s="307"/>
      <c r="BC133" s="307"/>
      <c r="BD133" s="307"/>
      <c r="BE133" s="307"/>
      <c r="BF133" s="307"/>
      <c r="BG133" s="307"/>
      <c r="BH133" s="307"/>
      <c r="BI133" s="307"/>
      <c r="BJ133" s="307"/>
      <c r="BK133" s="307"/>
      <c r="BL133" s="307"/>
      <c r="BM133" s="307"/>
      <c r="BN133" s="307"/>
      <c r="BO133" s="307"/>
      <c r="BP133" s="307"/>
      <c r="BQ133" s="307"/>
      <c r="BR133" s="307"/>
      <c r="BS133" s="307"/>
      <c r="BT133" s="307"/>
      <c r="BU133" s="307"/>
      <c r="BV133" s="307"/>
      <c r="BW133" s="307"/>
      <c r="BX133" s="307"/>
      <c r="BY133" s="307"/>
      <c r="BZ133" s="307"/>
      <c r="CA133" s="307"/>
      <c r="CB133" s="307"/>
      <c r="CC133" s="307"/>
      <c r="CD133" s="307"/>
      <c r="CE133" s="307"/>
      <c r="CF133" s="307"/>
      <c r="CG133" s="307"/>
      <c r="CH133" s="307"/>
      <c r="CI133" s="307"/>
      <c r="CJ133" s="307"/>
      <c r="CK133" s="307"/>
      <c r="CL133" s="307"/>
      <c r="CM133" s="307"/>
      <c r="CN133" s="307"/>
      <c r="CO133" s="307"/>
      <c r="CP133" s="307"/>
      <c r="CQ133" s="307"/>
      <c r="CR133" s="307"/>
      <c r="CS133" s="307"/>
      <c r="CT133" s="307"/>
      <c r="CU133" s="307"/>
      <c r="CV133" s="307"/>
      <c r="CW133" s="307"/>
      <c r="CX133" s="307"/>
      <c r="CY133" s="307"/>
      <c r="CZ133" s="307"/>
      <c r="DA133" s="307"/>
      <c r="DB133" s="307"/>
      <c r="DC133" s="307"/>
      <c r="DD133" s="307"/>
      <c r="DE133" s="307"/>
      <c r="DF133" s="307"/>
      <c r="DG133" s="307"/>
      <c r="DH133" s="307"/>
      <c r="DI133" s="307"/>
      <c r="DJ133" s="307"/>
      <c r="DK133" s="307"/>
      <c r="DL133" s="307"/>
      <c r="DM133" s="307"/>
      <c r="DN133" s="307"/>
      <c r="DO133" s="307"/>
      <c r="DP133" s="307"/>
      <c r="DQ133" s="307"/>
      <c r="DR133" s="307"/>
      <c r="DS133" s="307"/>
      <c r="DT133" s="307"/>
      <c r="DU133" s="307"/>
      <c r="DV133" s="307"/>
      <c r="DW133" s="307"/>
      <c r="DX133" s="307"/>
      <c r="DY133" s="307"/>
      <c r="DZ133" s="307"/>
      <c r="EA133" s="307"/>
      <c r="EB133" s="307"/>
      <c r="EC133" s="307"/>
      <c r="ED133" s="307"/>
      <c r="EE133" s="307"/>
      <c r="EF133" s="307"/>
      <c r="EG133" s="307"/>
      <c r="EH133" s="307"/>
      <c r="EI133" s="307"/>
      <c r="EJ133" s="307"/>
      <c r="EK133" s="307"/>
      <c r="EL133" s="307"/>
      <c r="EM133" s="307"/>
      <c r="EN133" s="307"/>
      <c r="EO133" s="307"/>
      <c r="EP133" s="307"/>
      <c r="EQ133" s="307"/>
      <c r="ER133" s="307"/>
      <c r="ES133" s="307"/>
      <c r="ET133" s="307"/>
      <c r="EU133" s="307"/>
      <c r="EV133" s="307"/>
      <c r="EW133" s="307"/>
      <c r="EX133" s="307"/>
      <c r="EY133" s="307"/>
      <c r="EZ133" s="307"/>
      <c r="FA133" s="307"/>
      <c r="FB133" s="307"/>
      <c r="FC133" s="307"/>
      <c r="FD133" s="307"/>
      <c r="FE133" s="307"/>
      <c r="FF133" s="307"/>
      <c r="FG133" s="307"/>
      <c r="FH133" s="307"/>
      <c r="FI133" s="307"/>
      <c r="FJ133" s="307"/>
      <c r="FK133" s="307"/>
      <c r="FL133" s="307"/>
      <c r="FM133" s="307"/>
      <c r="FN133" s="307"/>
      <c r="FO133" s="307"/>
      <c r="FP133" s="307"/>
      <c r="FQ133" s="307"/>
      <c r="FR133" s="307"/>
      <c r="FS133" s="307"/>
      <c r="FT133" s="307"/>
      <c r="FU133" s="307"/>
      <c r="FV133" s="307"/>
      <c r="FW133" s="307"/>
      <c r="FX133" s="307"/>
      <c r="FY133" s="307"/>
      <c r="FZ133" s="307"/>
      <c r="GA133" s="307"/>
      <c r="GB133" s="307"/>
      <c r="GC133" s="307"/>
      <c r="GD133" s="307"/>
      <c r="GE133" s="307"/>
      <c r="GF133" s="307"/>
      <c r="GG133" s="307"/>
      <c r="GH133" s="307"/>
      <c r="GI133" s="307"/>
      <c r="GJ133" s="307"/>
      <c r="GK133" s="307"/>
      <c r="GL133" s="307"/>
      <c r="GM133" s="307"/>
      <c r="GN133" s="307"/>
      <c r="GO133" s="307"/>
      <c r="GP133" s="307"/>
      <c r="GQ133" s="307"/>
      <c r="GR133" s="307"/>
      <c r="GS133" s="307"/>
      <c r="GT133" s="307"/>
      <c r="GU133" s="307"/>
      <c r="GV133" s="307"/>
      <c r="GW133" s="307"/>
      <c r="GX133" s="307"/>
      <c r="GY133" s="307"/>
      <c r="GZ133" s="307"/>
      <c r="HA133" s="307"/>
      <c r="HB133" s="307"/>
      <c r="HC133" s="307"/>
      <c r="HD133" s="307"/>
      <c r="HE133" s="307"/>
      <c r="HF133" s="307"/>
      <c r="HG133" s="307"/>
      <c r="HH133" s="307"/>
      <c r="HI133" s="307"/>
      <c r="HJ133" s="307"/>
      <c r="HK133" s="307"/>
      <c r="HL133" s="307"/>
      <c r="HM133" s="307"/>
      <c r="HN133" s="307"/>
      <c r="HO133" s="307"/>
      <c r="HP133" s="307"/>
      <c r="HQ133" s="307"/>
      <c r="HR133" s="307"/>
      <c r="HS133" s="307"/>
      <c r="HT133" s="307"/>
      <c r="HU133" s="307"/>
      <c r="HV133" s="307"/>
      <c r="HW133" s="307"/>
      <c r="HX133" s="307"/>
      <c r="HY133" s="307"/>
      <c r="HZ133" s="307"/>
      <c r="IA133" s="307"/>
      <c r="IB133" s="307"/>
      <c r="IC133" s="307"/>
      <c r="ID133" s="307"/>
      <c r="IE133" s="307"/>
      <c r="IF133" s="307"/>
      <c r="IG133" s="307"/>
      <c r="IH133" s="307"/>
      <c r="II133" s="307"/>
      <c r="IJ133" s="307"/>
      <c r="IK133" s="307"/>
      <c r="IL133" s="307"/>
      <c r="IM133" s="307"/>
      <c r="IN133" s="307"/>
      <c r="IO133" s="307"/>
      <c r="IP133" s="307"/>
      <c r="IQ133" s="307"/>
      <c r="IR133" s="307"/>
      <c r="IS133" s="307"/>
      <c r="IT133" s="307"/>
      <c r="IU133" s="307"/>
      <c r="IV133" s="307"/>
      <c r="IW133" s="307"/>
    </row>
    <row r="134" spans="1:257" s="415" customFormat="1">
      <c r="A134" s="421" t="s">
        <v>1330</v>
      </c>
      <c r="B134" s="188">
        <v>45399</v>
      </c>
      <c r="C134" s="78" t="s">
        <v>1090</v>
      </c>
      <c r="D134" s="381">
        <v>45399</v>
      </c>
      <c r="E134" s="381">
        <v>45400</v>
      </c>
      <c r="F134" s="377" t="s">
        <v>1301</v>
      </c>
      <c r="G134" s="378">
        <v>1</v>
      </c>
      <c r="H134" s="190">
        <v>230</v>
      </c>
      <c r="I134" s="191">
        <v>230000</v>
      </c>
      <c r="J134" s="101">
        <v>230000</v>
      </c>
      <c r="K134" s="192"/>
      <c r="L134" s="192"/>
      <c r="M134" s="192"/>
      <c r="N134" s="192"/>
      <c r="O134" s="192"/>
      <c r="P134" s="461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307"/>
      <c r="AB134" s="307"/>
      <c r="AC134" s="307"/>
      <c r="AD134" s="307"/>
      <c r="AE134" s="307"/>
      <c r="AF134" s="307"/>
      <c r="AG134" s="307"/>
      <c r="AH134" s="307"/>
      <c r="AI134" s="307"/>
      <c r="AJ134" s="307"/>
      <c r="AK134" s="307"/>
      <c r="AL134" s="307"/>
      <c r="AM134" s="307"/>
      <c r="AN134" s="307"/>
      <c r="AO134" s="307"/>
      <c r="AP134" s="307"/>
      <c r="AQ134" s="307"/>
      <c r="AR134" s="307"/>
      <c r="AS134" s="307"/>
      <c r="AT134" s="307"/>
      <c r="AU134" s="307"/>
      <c r="AV134" s="307"/>
      <c r="AW134" s="307"/>
      <c r="AX134" s="307"/>
      <c r="AY134" s="307"/>
      <c r="AZ134" s="307"/>
      <c r="BA134" s="307"/>
      <c r="BB134" s="307"/>
      <c r="BC134" s="307"/>
      <c r="BD134" s="307"/>
      <c r="BE134" s="307"/>
      <c r="BF134" s="307"/>
      <c r="BG134" s="307"/>
      <c r="BH134" s="307"/>
      <c r="BI134" s="307"/>
      <c r="BJ134" s="307"/>
      <c r="BK134" s="307"/>
      <c r="BL134" s="307"/>
      <c r="BM134" s="307"/>
      <c r="BN134" s="307"/>
      <c r="BO134" s="307"/>
      <c r="BP134" s="307"/>
      <c r="BQ134" s="307"/>
      <c r="BR134" s="307"/>
      <c r="BS134" s="307"/>
      <c r="BT134" s="307"/>
      <c r="BU134" s="307"/>
      <c r="BV134" s="307"/>
      <c r="BW134" s="307"/>
      <c r="BX134" s="307"/>
      <c r="BY134" s="307"/>
      <c r="BZ134" s="307"/>
      <c r="CA134" s="307"/>
      <c r="CB134" s="307"/>
      <c r="CC134" s="307"/>
      <c r="CD134" s="307"/>
      <c r="CE134" s="307"/>
      <c r="CF134" s="307"/>
      <c r="CG134" s="307"/>
      <c r="CH134" s="307"/>
      <c r="CI134" s="307"/>
      <c r="CJ134" s="307"/>
      <c r="CK134" s="307"/>
      <c r="CL134" s="307"/>
      <c r="CM134" s="307"/>
      <c r="CN134" s="307"/>
      <c r="CO134" s="307"/>
      <c r="CP134" s="307"/>
      <c r="CQ134" s="307"/>
      <c r="CR134" s="307"/>
      <c r="CS134" s="307"/>
      <c r="CT134" s="307"/>
      <c r="CU134" s="307"/>
      <c r="CV134" s="307"/>
      <c r="CW134" s="307"/>
      <c r="CX134" s="307"/>
      <c r="CY134" s="307"/>
      <c r="CZ134" s="307"/>
      <c r="DA134" s="307"/>
      <c r="DB134" s="307"/>
      <c r="DC134" s="307"/>
      <c r="DD134" s="307"/>
      <c r="DE134" s="307"/>
      <c r="DF134" s="307"/>
      <c r="DG134" s="307"/>
      <c r="DH134" s="307"/>
      <c r="DI134" s="307"/>
      <c r="DJ134" s="307"/>
      <c r="DK134" s="307"/>
      <c r="DL134" s="307"/>
      <c r="DM134" s="307"/>
      <c r="DN134" s="307"/>
      <c r="DO134" s="307"/>
      <c r="DP134" s="307"/>
      <c r="DQ134" s="307"/>
      <c r="DR134" s="307"/>
      <c r="DS134" s="307"/>
      <c r="DT134" s="307"/>
      <c r="DU134" s="307"/>
      <c r="DV134" s="307"/>
      <c r="DW134" s="307"/>
      <c r="DX134" s="307"/>
      <c r="DY134" s="307"/>
      <c r="DZ134" s="307"/>
      <c r="EA134" s="307"/>
      <c r="EB134" s="307"/>
      <c r="EC134" s="307"/>
      <c r="ED134" s="307"/>
      <c r="EE134" s="307"/>
      <c r="EF134" s="307"/>
      <c r="EG134" s="307"/>
      <c r="EH134" s="307"/>
      <c r="EI134" s="307"/>
      <c r="EJ134" s="307"/>
      <c r="EK134" s="307"/>
      <c r="EL134" s="307"/>
      <c r="EM134" s="307"/>
      <c r="EN134" s="307"/>
      <c r="EO134" s="307"/>
      <c r="EP134" s="307"/>
      <c r="EQ134" s="307"/>
      <c r="ER134" s="307"/>
      <c r="ES134" s="307"/>
      <c r="ET134" s="307"/>
      <c r="EU134" s="307"/>
      <c r="EV134" s="307"/>
      <c r="EW134" s="307"/>
      <c r="EX134" s="307"/>
      <c r="EY134" s="307"/>
      <c r="EZ134" s="307"/>
      <c r="FA134" s="307"/>
      <c r="FB134" s="307"/>
      <c r="FC134" s="307"/>
      <c r="FD134" s="307"/>
      <c r="FE134" s="307"/>
      <c r="FF134" s="307"/>
      <c r="FG134" s="307"/>
      <c r="FH134" s="307"/>
      <c r="FI134" s="307"/>
      <c r="FJ134" s="307"/>
      <c r="FK134" s="307"/>
      <c r="FL134" s="307"/>
      <c r="FM134" s="307"/>
      <c r="FN134" s="307"/>
      <c r="FO134" s="307"/>
      <c r="FP134" s="307"/>
      <c r="FQ134" s="307"/>
      <c r="FR134" s="307"/>
      <c r="FS134" s="307"/>
      <c r="FT134" s="307"/>
      <c r="FU134" s="307"/>
      <c r="FV134" s="307"/>
      <c r="FW134" s="307"/>
      <c r="FX134" s="307"/>
      <c r="FY134" s="307"/>
      <c r="FZ134" s="307"/>
      <c r="GA134" s="307"/>
      <c r="GB134" s="307"/>
      <c r="GC134" s="307"/>
      <c r="GD134" s="307"/>
      <c r="GE134" s="307"/>
      <c r="GF134" s="307"/>
      <c r="GG134" s="307"/>
      <c r="GH134" s="307"/>
      <c r="GI134" s="307"/>
      <c r="GJ134" s="307"/>
      <c r="GK134" s="307"/>
      <c r="GL134" s="307"/>
      <c r="GM134" s="307"/>
      <c r="GN134" s="307"/>
      <c r="GO134" s="307"/>
      <c r="GP134" s="307"/>
      <c r="GQ134" s="307"/>
      <c r="GR134" s="307"/>
      <c r="GS134" s="307"/>
      <c r="GT134" s="307"/>
      <c r="GU134" s="307"/>
      <c r="GV134" s="307"/>
      <c r="GW134" s="307"/>
      <c r="GX134" s="307"/>
      <c r="GY134" s="307"/>
      <c r="GZ134" s="307"/>
      <c r="HA134" s="307"/>
      <c r="HB134" s="307"/>
      <c r="HC134" s="307"/>
      <c r="HD134" s="307"/>
      <c r="HE134" s="307"/>
      <c r="HF134" s="307"/>
      <c r="HG134" s="307"/>
      <c r="HH134" s="307"/>
      <c r="HI134" s="307"/>
      <c r="HJ134" s="307"/>
      <c r="HK134" s="307"/>
      <c r="HL134" s="307"/>
      <c r="HM134" s="307"/>
      <c r="HN134" s="307"/>
      <c r="HO134" s="307"/>
      <c r="HP134" s="307"/>
      <c r="HQ134" s="307"/>
      <c r="HR134" s="307"/>
      <c r="HS134" s="307"/>
      <c r="HT134" s="307"/>
      <c r="HU134" s="307"/>
      <c r="HV134" s="307"/>
      <c r="HW134" s="307"/>
      <c r="HX134" s="307"/>
      <c r="HY134" s="307"/>
      <c r="HZ134" s="307"/>
      <c r="IA134" s="307"/>
      <c r="IB134" s="307"/>
      <c r="IC134" s="307"/>
      <c r="ID134" s="307"/>
      <c r="IE134" s="307"/>
      <c r="IF134" s="307"/>
      <c r="IG134" s="307"/>
      <c r="IH134" s="307"/>
      <c r="II134" s="307"/>
      <c r="IJ134" s="307"/>
      <c r="IK134" s="307"/>
      <c r="IL134" s="307"/>
      <c r="IM134" s="307"/>
      <c r="IN134" s="307"/>
      <c r="IO134" s="307"/>
      <c r="IP134" s="307"/>
      <c r="IQ134" s="307"/>
      <c r="IR134" s="307"/>
      <c r="IS134" s="307"/>
      <c r="IT134" s="307"/>
      <c r="IU134" s="307"/>
      <c r="IV134" s="307"/>
      <c r="IW134" s="307"/>
    </row>
    <row r="135" spans="1:257" s="415" customFormat="1">
      <c r="A135" s="421" t="s">
        <v>1331</v>
      </c>
      <c r="B135" s="188">
        <v>45399</v>
      </c>
      <c r="C135" s="78" t="s">
        <v>1091</v>
      </c>
      <c r="D135" s="381">
        <v>45400</v>
      </c>
      <c r="E135" s="381">
        <v>45401</v>
      </c>
      <c r="F135" s="377" t="s">
        <v>1299</v>
      </c>
      <c r="G135" s="378">
        <v>3</v>
      </c>
      <c r="H135" s="190">
        <v>810</v>
      </c>
      <c r="I135" s="191">
        <v>810000</v>
      </c>
      <c r="J135" s="101">
        <v>810000</v>
      </c>
      <c r="K135" s="192"/>
      <c r="L135" s="192"/>
      <c r="M135" s="192"/>
      <c r="N135" s="192"/>
      <c r="O135" s="192"/>
      <c r="P135" s="461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  <c r="AA135" s="307"/>
      <c r="AB135" s="307"/>
      <c r="AC135" s="307"/>
      <c r="AD135" s="307"/>
      <c r="AE135" s="307"/>
      <c r="AF135" s="307"/>
      <c r="AG135" s="307"/>
      <c r="AH135" s="307"/>
      <c r="AI135" s="307"/>
      <c r="AJ135" s="307"/>
      <c r="AK135" s="307"/>
      <c r="AL135" s="307"/>
      <c r="AM135" s="307"/>
      <c r="AN135" s="307"/>
      <c r="AO135" s="307"/>
      <c r="AP135" s="307"/>
      <c r="AQ135" s="307"/>
      <c r="AR135" s="307"/>
      <c r="AS135" s="307"/>
      <c r="AT135" s="307"/>
      <c r="AU135" s="307"/>
      <c r="AV135" s="307"/>
      <c r="AW135" s="307"/>
      <c r="AX135" s="307"/>
      <c r="AY135" s="307"/>
      <c r="AZ135" s="307"/>
      <c r="BA135" s="307"/>
      <c r="BB135" s="307"/>
      <c r="BC135" s="307"/>
      <c r="BD135" s="307"/>
      <c r="BE135" s="307"/>
      <c r="BF135" s="307"/>
      <c r="BG135" s="307"/>
      <c r="BH135" s="307"/>
      <c r="BI135" s="307"/>
      <c r="BJ135" s="307"/>
      <c r="BK135" s="307"/>
      <c r="BL135" s="307"/>
      <c r="BM135" s="307"/>
      <c r="BN135" s="307"/>
      <c r="BO135" s="307"/>
      <c r="BP135" s="307"/>
      <c r="BQ135" s="307"/>
      <c r="BR135" s="307"/>
      <c r="BS135" s="307"/>
      <c r="BT135" s="307"/>
      <c r="BU135" s="307"/>
      <c r="BV135" s="307"/>
      <c r="BW135" s="307"/>
      <c r="BX135" s="307"/>
      <c r="BY135" s="307"/>
      <c r="BZ135" s="307"/>
      <c r="CA135" s="307"/>
      <c r="CB135" s="307"/>
      <c r="CC135" s="307"/>
      <c r="CD135" s="307"/>
      <c r="CE135" s="307"/>
      <c r="CF135" s="307"/>
      <c r="CG135" s="307"/>
      <c r="CH135" s="307"/>
      <c r="CI135" s="307"/>
      <c r="CJ135" s="307"/>
      <c r="CK135" s="307"/>
      <c r="CL135" s="307"/>
      <c r="CM135" s="307"/>
      <c r="CN135" s="307"/>
      <c r="CO135" s="307"/>
      <c r="CP135" s="307"/>
      <c r="CQ135" s="307"/>
      <c r="CR135" s="307"/>
      <c r="CS135" s="307"/>
      <c r="CT135" s="307"/>
      <c r="CU135" s="307"/>
      <c r="CV135" s="307"/>
      <c r="CW135" s="307"/>
      <c r="CX135" s="307"/>
      <c r="CY135" s="307"/>
      <c r="CZ135" s="307"/>
      <c r="DA135" s="307"/>
      <c r="DB135" s="307"/>
      <c r="DC135" s="307"/>
      <c r="DD135" s="307"/>
      <c r="DE135" s="307"/>
      <c r="DF135" s="307"/>
      <c r="DG135" s="307"/>
      <c r="DH135" s="307"/>
      <c r="DI135" s="307"/>
      <c r="DJ135" s="307"/>
      <c r="DK135" s="307"/>
      <c r="DL135" s="307"/>
      <c r="DM135" s="307"/>
      <c r="DN135" s="307"/>
      <c r="DO135" s="307"/>
      <c r="DP135" s="307"/>
      <c r="DQ135" s="307"/>
      <c r="DR135" s="307"/>
      <c r="DS135" s="307"/>
      <c r="DT135" s="307"/>
      <c r="DU135" s="307"/>
      <c r="DV135" s="307"/>
      <c r="DW135" s="307"/>
      <c r="DX135" s="307"/>
      <c r="DY135" s="307"/>
      <c r="DZ135" s="307"/>
      <c r="EA135" s="307"/>
      <c r="EB135" s="307"/>
      <c r="EC135" s="307"/>
      <c r="ED135" s="307"/>
      <c r="EE135" s="307"/>
      <c r="EF135" s="307"/>
      <c r="EG135" s="307"/>
      <c r="EH135" s="307"/>
      <c r="EI135" s="307"/>
      <c r="EJ135" s="307"/>
      <c r="EK135" s="307"/>
      <c r="EL135" s="307"/>
      <c r="EM135" s="307"/>
      <c r="EN135" s="307"/>
      <c r="EO135" s="307"/>
      <c r="EP135" s="307"/>
      <c r="EQ135" s="307"/>
      <c r="ER135" s="307"/>
      <c r="ES135" s="307"/>
      <c r="ET135" s="307"/>
      <c r="EU135" s="307"/>
      <c r="EV135" s="307"/>
      <c r="EW135" s="307"/>
      <c r="EX135" s="307"/>
      <c r="EY135" s="307"/>
      <c r="EZ135" s="307"/>
      <c r="FA135" s="307"/>
      <c r="FB135" s="307"/>
      <c r="FC135" s="307"/>
      <c r="FD135" s="307"/>
      <c r="FE135" s="307"/>
      <c r="FF135" s="307"/>
      <c r="FG135" s="307"/>
      <c r="FH135" s="307"/>
      <c r="FI135" s="307"/>
      <c r="FJ135" s="307"/>
      <c r="FK135" s="307"/>
      <c r="FL135" s="307"/>
      <c r="FM135" s="307"/>
      <c r="FN135" s="307"/>
      <c r="FO135" s="307"/>
      <c r="FP135" s="307"/>
      <c r="FQ135" s="307"/>
      <c r="FR135" s="307"/>
      <c r="FS135" s="307"/>
      <c r="FT135" s="307"/>
      <c r="FU135" s="307"/>
      <c r="FV135" s="307"/>
      <c r="FW135" s="307"/>
      <c r="FX135" s="307"/>
      <c r="FY135" s="307"/>
      <c r="FZ135" s="307"/>
      <c r="GA135" s="307"/>
      <c r="GB135" s="307"/>
      <c r="GC135" s="307"/>
      <c r="GD135" s="307"/>
      <c r="GE135" s="307"/>
      <c r="GF135" s="307"/>
      <c r="GG135" s="307"/>
      <c r="GH135" s="307"/>
      <c r="GI135" s="307"/>
      <c r="GJ135" s="307"/>
      <c r="GK135" s="307"/>
      <c r="GL135" s="307"/>
      <c r="GM135" s="307"/>
      <c r="GN135" s="307"/>
      <c r="GO135" s="307"/>
      <c r="GP135" s="307"/>
      <c r="GQ135" s="307"/>
      <c r="GR135" s="307"/>
      <c r="GS135" s="307"/>
      <c r="GT135" s="307"/>
      <c r="GU135" s="307"/>
      <c r="GV135" s="307"/>
      <c r="GW135" s="307"/>
      <c r="GX135" s="307"/>
      <c r="GY135" s="307"/>
      <c r="GZ135" s="307"/>
      <c r="HA135" s="307"/>
      <c r="HB135" s="307"/>
      <c r="HC135" s="307"/>
      <c r="HD135" s="307"/>
      <c r="HE135" s="307"/>
      <c r="HF135" s="307"/>
      <c r="HG135" s="307"/>
      <c r="HH135" s="307"/>
      <c r="HI135" s="307"/>
      <c r="HJ135" s="307"/>
      <c r="HK135" s="307"/>
      <c r="HL135" s="307"/>
      <c r="HM135" s="307"/>
      <c r="HN135" s="307"/>
      <c r="HO135" s="307"/>
      <c r="HP135" s="307"/>
      <c r="HQ135" s="307"/>
      <c r="HR135" s="307"/>
      <c r="HS135" s="307"/>
      <c r="HT135" s="307"/>
      <c r="HU135" s="307"/>
      <c r="HV135" s="307"/>
      <c r="HW135" s="307"/>
      <c r="HX135" s="307"/>
      <c r="HY135" s="307"/>
      <c r="HZ135" s="307"/>
      <c r="IA135" s="307"/>
      <c r="IB135" s="307"/>
      <c r="IC135" s="307"/>
      <c r="ID135" s="307"/>
      <c r="IE135" s="307"/>
      <c r="IF135" s="307"/>
      <c r="IG135" s="307"/>
      <c r="IH135" s="307"/>
      <c r="II135" s="307"/>
      <c r="IJ135" s="307"/>
      <c r="IK135" s="307"/>
      <c r="IL135" s="307"/>
      <c r="IM135" s="307"/>
      <c r="IN135" s="307"/>
      <c r="IO135" s="307"/>
      <c r="IP135" s="307"/>
      <c r="IQ135" s="307"/>
      <c r="IR135" s="307"/>
      <c r="IS135" s="307"/>
      <c r="IT135" s="307"/>
      <c r="IU135" s="307"/>
      <c r="IV135" s="307"/>
      <c r="IW135" s="307"/>
    </row>
    <row r="136" spans="1:257" s="415" customFormat="1">
      <c r="A136" s="421" t="s">
        <v>1332</v>
      </c>
      <c r="B136" s="188">
        <v>45400</v>
      </c>
      <c r="C136" s="78" t="s">
        <v>1096</v>
      </c>
      <c r="D136" s="381">
        <v>45400</v>
      </c>
      <c r="E136" s="381">
        <v>45401</v>
      </c>
      <c r="F136" s="377" t="s">
        <v>1299</v>
      </c>
      <c r="G136" s="378">
        <v>1</v>
      </c>
      <c r="H136" s="190">
        <v>270</v>
      </c>
      <c r="I136" s="191">
        <v>270000</v>
      </c>
      <c r="J136" s="101"/>
      <c r="K136" s="192"/>
      <c r="L136" s="192"/>
      <c r="M136" s="192"/>
      <c r="N136" s="198">
        <f>I136</f>
        <v>270000</v>
      </c>
      <c r="O136" s="192"/>
      <c r="P136" s="461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  <c r="AA136" s="307"/>
      <c r="AB136" s="307"/>
      <c r="AC136" s="307"/>
      <c r="AD136" s="307"/>
      <c r="AE136" s="307"/>
      <c r="AF136" s="307"/>
      <c r="AG136" s="307"/>
      <c r="AH136" s="307"/>
      <c r="AI136" s="307"/>
      <c r="AJ136" s="307"/>
      <c r="AK136" s="307"/>
      <c r="AL136" s="307"/>
      <c r="AM136" s="307"/>
      <c r="AN136" s="307"/>
      <c r="AO136" s="307"/>
      <c r="AP136" s="307"/>
      <c r="AQ136" s="307"/>
      <c r="AR136" s="307"/>
      <c r="AS136" s="307"/>
      <c r="AT136" s="307"/>
      <c r="AU136" s="307"/>
      <c r="AV136" s="307"/>
      <c r="AW136" s="307"/>
      <c r="AX136" s="307"/>
      <c r="AY136" s="307"/>
      <c r="AZ136" s="307"/>
      <c r="BA136" s="307"/>
      <c r="BB136" s="307"/>
      <c r="BC136" s="307"/>
      <c r="BD136" s="307"/>
      <c r="BE136" s="307"/>
      <c r="BF136" s="307"/>
      <c r="BG136" s="307"/>
      <c r="BH136" s="307"/>
      <c r="BI136" s="307"/>
      <c r="BJ136" s="307"/>
      <c r="BK136" s="307"/>
      <c r="BL136" s="307"/>
      <c r="BM136" s="307"/>
      <c r="BN136" s="307"/>
      <c r="BO136" s="307"/>
      <c r="BP136" s="307"/>
      <c r="BQ136" s="307"/>
      <c r="BR136" s="307"/>
      <c r="BS136" s="307"/>
      <c r="BT136" s="307"/>
      <c r="BU136" s="307"/>
      <c r="BV136" s="307"/>
      <c r="BW136" s="307"/>
      <c r="BX136" s="307"/>
      <c r="BY136" s="307"/>
      <c r="BZ136" s="307"/>
      <c r="CA136" s="307"/>
      <c r="CB136" s="307"/>
      <c r="CC136" s="307"/>
      <c r="CD136" s="307"/>
      <c r="CE136" s="307"/>
      <c r="CF136" s="307"/>
      <c r="CG136" s="307"/>
      <c r="CH136" s="307"/>
      <c r="CI136" s="307"/>
      <c r="CJ136" s="307"/>
      <c r="CK136" s="307"/>
      <c r="CL136" s="307"/>
      <c r="CM136" s="307"/>
      <c r="CN136" s="307"/>
      <c r="CO136" s="307"/>
      <c r="CP136" s="307"/>
      <c r="CQ136" s="307"/>
      <c r="CR136" s="307"/>
      <c r="CS136" s="307"/>
      <c r="CT136" s="307"/>
      <c r="CU136" s="307"/>
      <c r="CV136" s="307"/>
      <c r="CW136" s="307"/>
      <c r="CX136" s="307"/>
      <c r="CY136" s="307"/>
      <c r="CZ136" s="307"/>
      <c r="DA136" s="307"/>
      <c r="DB136" s="307"/>
      <c r="DC136" s="307"/>
      <c r="DD136" s="307"/>
      <c r="DE136" s="307"/>
      <c r="DF136" s="307"/>
      <c r="DG136" s="307"/>
      <c r="DH136" s="307"/>
      <c r="DI136" s="307"/>
      <c r="DJ136" s="307"/>
      <c r="DK136" s="307"/>
      <c r="DL136" s="307"/>
      <c r="DM136" s="307"/>
      <c r="DN136" s="307"/>
      <c r="DO136" s="307"/>
      <c r="DP136" s="307"/>
      <c r="DQ136" s="307"/>
      <c r="DR136" s="307"/>
      <c r="DS136" s="307"/>
      <c r="DT136" s="307"/>
      <c r="DU136" s="307"/>
      <c r="DV136" s="307"/>
      <c r="DW136" s="307"/>
      <c r="DX136" s="307"/>
      <c r="DY136" s="307"/>
      <c r="DZ136" s="307"/>
      <c r="EA136" s="307"/>
      <c r="EB136" s="307"/>
      <c r="EC136" s="307"/>
      <c r="ED136" s="307"/>
      <c r="EE136" s="307"/>
      <c r="EF136" s="307"/>
      <c r="EG136" s="307"/>
      <c r="EH136" s="307"/>
      <c r="EI136" s="307"/>
      <c r="EJ136" s="307"/>
      <c r="EK136" s="307"/>
      <c r="EL136" s="307"/>
      <c r="EM136" s="307"/>
      <c r="EN136" s="307"/>
      <c r="EO136" s="307"/>
      <c r="EP136" s="307"/>
      <c r="EQ136" s="307"/>
      <c r="ER136" s="307"/>
      <c r="ES136" s="307"/>
      <c r="ET136" s="307"/>
      <c r="EU136" s="307"/>
      <c r="EV136" s="307"/>
      <c r="EW136" s="307"/>
      <c r="EX136" s="307"/>
      <c r="EY136" s="307"/>
      <c r="EZ136" s="307"/>
      <c r="FA136" s="307"/>
      <c r="FB136" s="307"/>
      <c r="FC136" s="307"/>
      <c r="FD136" s="307"/>
      <c r="FE136" s="307"/>
      <c r="FF136" s="307"/>
      <c r="FG136" s="307"/>
      <c r="FH136" s="307"/>
      <c r="FI136" s="307"/>
      <c r="FJ136" s="307"/>
      <c r="FK136" s="307"/>
      <c r="FL136" s="307"/>
      <c r="FM136" s="307"/>
      <c r="FN136" s="307"/>
      <c r="FO136" s="307"/>
      <c r="FP136" s="307"/>
      <c r="FQ136" s="307"/>
      <c r="FR136" s="307"/>
      <c r="FS136" s="307"/>
      <c r="FT136" s="307"/>
      <c r="FU136" s="307"/>
      <c r="FV136" s="307"/>
      <c r="FW136" s="307"/>
      <c r="FX136" s="307"/>
      <c r="FY136" s="307"/>
      <c r="FZ136" s="307"/>
      <c r="GA136" s="307"/>
      <c r="GB136" s="307"/>
      <c r="GC136" s="307"/>
      <c r="GD136" s="307"/>
      <c r="GE136" s="307"/>
      <c r="GF136" s="307"/>
      <c r="GG136" s="307"/>
      <c r="GH136" s="307"/>
      <c r="GI136" s="307"/>
      <c r="GJ136" s="307"/>
      <c r="GK136" s="307"/>
      <c r="GL136" s="307"/>
      <c r="GM136" s="307"/>
      <c r="GN136" s="307"/>
      <c r="GO136" s="307"/>
      <c r="GP136" s="307"/>
      <c r="GQ136" s="307"/>
      <c r="GR136" s="307"/>
      <c r="GS136" s="307"/>
      <c r="GT136" s="307"/>
      <c r="GU136" s="307"/>
      <c r="GV136" s="307"/>
      <c r="GW136" s="307"/>
      <c r="GX136" s="307"/>
      <c r="GY136" s="307"/>
      <c r="GZ136" s="307"/>
      <c r="HA136" s="307"/>
      <c r="HB136" s="307"/>
      <c r="HC136" s="307"/>
      <c r="HD136" s="307"/>
      <c r="HE136" s="307"/>
      <c r="HF136" s="307"/>
      <c r="HG136" s="307"/>
      <c r="HH136" s="307"/>
      <c r="HI136" s="307"/>
      <c r="HJ136" s="307"/>
      <c r="HK136" s="307"/>
      <c r="HL136" s="307"/>
      <c r="HM136" s="307"/>
      <c r="HN136" s="307"/>
      <c r="HO136" s="307"/>
      <c r="HP136" s="307"/>
      <c r="HQ136" s="307"/>
      <c r="HR136" s="307"/>
      <c r="HS136" s="307"/>
      <c r="HT136" s="307"/>
      <c r="HU136" s="307"/>
      <c r="HV136" s="307"/>
      <c r="HW136" s="307"/>
      <c r="HX136" s="307"/>
      <c r="HY136" s="307"/>
      <c r="HZ136" s="307"/>
      <c r="IA136" s="307"/>
      <c r="IB136" s="307"/>
      <c r="IC136" s="307"/>
      <c r="ID136" s="307"/>
      <c r="IE136" s="307"/>
      <c r="IF136" s="307"/>
      <c r="IG136" s="307"/>
      <c r="IH136" s="307"/>
      <c r="II136" s="307"/>
      <c r="IJ136" s="307"/>
      <c r="IK136" s="307"/>
      <c r="IL136" s="307"/>
      <c r="IM136" s="307"/>
      <c r="IN136" s="307"/>
      <c r="IO136" s="307"/>
      <c r="IP136" s="307"/>
      <c r="IQ136" s="307"/>
      <c r="IR136" s="307"/>
      <c r="IS136" s="307"/>
      <c r="IT136" s="307"/>
      <c r="IU136" s="307"/>
      <c r="IV136" s="307"/>
      <c r="IW136" s="307"/>
    </row>
    <row r="137" spans="1:257" s="415" customFormat="1">
      <c r="A137" s="421" t="s">
        <v>1333</v>
      </c>
      <c r="B137" s="188">
        <v>45400</v>
      </c>
      <c r="C137" s="78" t="s">
        <v>1099</v>
      </c>
      <c r="D137" s="381">
        <v>45400</v>
      </c>
      <c r="E137" s="381">
        <v>45401</v>
      </c>
      <c r="F137" s="377" t="s">
        <v>1299</v>
      </c>
      <c r="G137" s="378">
        <v>2</v>
      </c>
      <c r="H137" s="190">
        <v>270</v>
      </c>
      <c r="I137" s="191">
        <v>540000</v>
      </c>
      <c r="J137" s="101">
        <v>270000</v>
      </c>
      <c r="K137" s="192"/>
      <c r="L137" s="192"/>
      <c r="M137" s="192"/>
      <c r="N137" s="198">
        <f>J137</f>
        <v>270000</v>
      </c>
      <c r="O137" s="192"/>
      <c r="P137" s="461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  <c r="AA137" s="307"/>
      <c r="AB137" s="307"/>
      <c r="AC137" s="307"/>
      <c r="AD137" s="307"/>
      <c r="AE137" s="307"/>
      <c r="AF137" s="307"/>
      <c r="AG137" s="307"/>
      <c r="AH137" s="307"/>
      <c r="AI137" s="307"/>
      <c r="AJ137" s="307"/>
      <c r="AK137" s="307"/>
      <c r="AL137" s="307"/>
      <c r="AM137" s="307"/>
      <c r="AN137" s="307"/>
      <c r="AO137" s="307"/>
      <c r="AP137" s="307"/>
      <c r="AQ137" s="307"/>
      <c r="AR137" s="307"/>
      <c r="AS137" s="307"/>
      <c r="AT137" s="307"/>
      <c r="AU137" s="307"/>
      <c r="AV137" s="307"/>
      <c r="AW137" s="307"/>
      <c r="AX137" s="307"/>
      <c r="AY137" s="307"/>
      <c r="AZ137" s="307"/>
      <c r="BA137" s="307"/>
      <c r="BB137" s="307"/>
      <c r="BC137" s="307"/>
      <c r="BD137" s="307"/>
      <c r="BE137" s="307"/>
      <c r="BF137" s="307"/>
      <c r="BG137" s="307"/>
      <c r="BH137" s="307"/>
      <c r="BI137" s="307"/>
      <c r="BJ137" s="307"/>
      <c r="BK137" s="307"/>
      <c r="BL137" s="307"/>
      <c r="BM137" s="307"/>
      <c r="BN137" s="307"/>
      <c r="BO137" s="307"/>
      <c r="BP137" s="307"/>
      <c r="BQ137" s="307"/>
      <c r="BR137" s="307"/>
      <c r="BS137" s="307"/>
      <c r="BT137" s="307"/>
      <c r="BU137" s="307"/>
      <c r="BV137" s="307"/>
      <c r="BW137" s="307"/>
      <c r="BX137" s="307"/>
      <c r="BY137" s="307"/>
      <c r="BZ137" s="307"/>
      <c r="CA137" s="307"/>
      <c r="CB137" s="307"/>
      <c r="CC137" s="307"/>
      <c r="CD137" s="307"/>
      <c r="CE137" s="307"/>
      <c r="CF137" s="307"/>
      <c r="CG137" s="307"/>
      <c r="CH137" s="307"/>
      <c r="CI137" s="307"/>
      <c r="CJ137" s="307"/>
      <c r="CK137" s="307"/>
      <c r="CL137" s="307"/>
      <c r="CM137" s="307"/>
      <c r="CN137" s="307"/>
      <c r="CO137" s="307"/>
      <c r="CP137" s="307"/>
      <c r="CQ137" s="307"/>
      <c r="CR137" s="307"/>
      <c r="CS137" s="307"/>
      <c r="CT137" s="307"/>
      <c r="CU137" s="307"/>
      <c r="CV137" s="307"/>
      <c r="CW137" s="307"/>
      <c r="CX137" s="307"/>
      <c r="CY137" s="307"/>
      <c r="CZ137" s="307"/>
      <c r="DA137" s="307"/>
      <c r="DB137" s="307"/>
      <c r="DC137" s="307"/>
      <c r="DD137" s="307"/>
      <c r="DE137" s="307"/>
      <c r="DF137" s="307"/>
      <c r="DG137" s="307"/>
      <c r="DH137" s="307"/>
      <c r="DI137" s="307"/>
      <c r="DJ137" s="307"/>
      <c r="DK137" s="307"/>
      <c r="DL137" s="307"/>
      <c r="DM137" s="307"/>
      <c r="DN137" s="307"/>
      <c r="DO137" s="307"/>
      <c r="DP137" s="307"/>
      <c r="DQ137" s="307"/>
      <c r="DR137" s="307"/>
      <c r="DS137" s="307"/>
      <c r="DT137" s="307"/>
      <c r="DU137" s="307"/>
      <c r="DV137" s="307"/>
      <c r="DW137" s="307"/>
      <c r="DX137" s="307"/>
      <c r="DY137" s="307"/>
      <c r="DZ137" s="307"/>
      <c r="EA137" s="307"/>
      <c r="EB137" s="307"/>
      <c r="EC137" s="307"/>
      <c r="ED137" s="307"/>
      <c r="EE137" s="307"/>
      <c r="EF137" s="307"/>
      <c r="EG137" s="307"/>
      <c r="EH137" s="307"/>
      <c r="EI137" s="307"/>
      <c r="EJ137" s="307"/>
      <c r="EK137" s="307"/>
      <c r="EL137" s="307"/>
      <c r="EM137" s="307"/>
      <c r="EN137" s="307"/>
      <c r="EO137" s="307"/>
      <c r="EP137" s="307"/>
      <c r="EQ137" s="307"/>
      <c r="ER137" s="307"/>
      <c r="ES137" s="307"/>
      <c r="ET137" s="307"/>
      <c r="EU137" s="307"/>
      <c r="EV137" s="307"/>
      <c r="EW137" s="307"/>
      <c r="EX137" s="307"/>
      <c r="EY137" s="307"/>
      <c r="EZ137" s="307"/>
      <c r="FA137" s="307"/>
      <c r="FB137" s="307"/>
      <c r="FC137" s="307"/>
      <c r="FD137" s="307"/>
      <c r="FE137" s="307"/>
      <c r="FF137" s="307"/>
      <c r="FG137" s="307"/>
      <c r="FH137" s="307"/>
      <c r="FI137" s="307"/>
      <c r="FJ137" s="307"/>
      <c r="FK137" s="307"/>
      <c r="FL137" s="307"/>
      <c r="FM137" s="307"/>
      <c r="FN137" s="307"/>
      <c r="FO137" s="307"/>
      <c r="FP137" s="307"/>
      <c r="FQ137" s="307"/>
      <c r="FR137" s="307"/>
      <c r="FS137" s="307"/>
      <c r="FT137" s="307"/>
      <c r="FU137" s="307"/>
      <c r="FV137" s="307"/>
      <c r="FW137" s="307"/>
      <c r="FX137" s="307"/>
      <c r="FY137" s="307"/>
      <c r="FZ137" s="307"/>
      <c r="GA137" s="307"/>
      <c r="GB137" s="307"/>
      <c r="GC137" s="307"/>
      <c r="GD137" s="307"/>
      <c r="GE137" s="307"/>
      <c r="GF137" s="307"/>
      <c r="GG137" s="307"/>
      <c r="GH137" s="307"/>
      <c r="GI137" s="307"/>
      <c r="GJ137" s="307"/>
      <c r="GK137" s="307"/>
      <c r="GL137" s="307"/>
      <c r="GM137" s="307"/>
      <c r="GN137" s="307"/>
      <c r="GO137" s="307"/>
      <c r="GP137" s="307"/>
      <c r="GQ137" s="307"/>
      <c r="GR137" s="307"/>
      <c r="GS137" s="307"/>
      <c r="GT137" s="307"/>
      <c r="GU137" s="307"/>
      <c r="GV137" s="307"/>
      <c r="GW137" s="307"/>
      <c r="GX137" s="307"/>
      <c r="GY137" s="307"/>
      <c r="GZ137" s="307"/>
      <c r="HA137" s="307"/>
      <c r="HB137" s="307"/>
      <c r="HC137" s="307"/>
      <c r="HD137" s="307"/>
      <c r="HE137" s="307"/>
      <c r="HF137" s="307"/>
      <c r="HG137" s="307"/>
      <c r="HH137" s="307"/>
      <c r="HI137" s="307"/>
      <c r="HJ137" s="307"/>
      <c r="HK137" s="307"/>
      <c r="HL137" s="307"/>
      <c r="HM137" s="307"/>
      <c r="HN137" s="307"/>
      <c r="HO137" s="307"/>
      <c r="HP137" s="307"/>
      <c r="HQ137" s="307"/>
      <c r="HR137" s="307"/>
      <c r="HS137" s="307"/>
      <c r="HT137" s="307"/>
      <c r="HU137" s="307"/>
      <c r="HV137" s="307"/>
      <c r="HW137" s="307"/>
      <c r="HX137" s="307"/>
      <c r="HY137" s="307"/>
      <c r="HZ137" s="307"/>
      <c r="IA137" s="307"/>
      <c r="IB137" s="307"/>
      <c r="IC137" s="307"/>
      <c r="ID137" s="307"/>
      <c r="IE137" s="307"/>
      <c r="IF137" s="307"/>
      <c r="IG137" s="307"/>
      <c r="IH137" s="307"/>
      <c r="II137" s="307"/>
      <c r="IJ137" s="307"/>
      <c r="IK137" s="307"/>
      <c r="IL137" s="307"/>
      <c r="IM137" s="307"/>
      <c r="IN137" s="307"/>
      <c r="IO137" s="307"/>
      <c r="IP137" s="307"/>
      <c r="IQ137" s="307"/>
      <c r="IR137" s="307"/>
      <c r="IS137" s="307"/>
      <c r="IT137" s="307"/>
      <c r="IU137" s="307"/>
      <c r="IV137" s="307"/>
      <c r="IW137" s="307"/>
    </row>
    <row r="138" spans="1:257" s="415" customFormat="1">
      <c r="A138" s="421" t="s">
        <v>1334</v>
      </c>
      <c r="B138" s="99">
        <v>45396</v>
      </c>
      <c r="C138" s="208" t="s">
        <v>1510</v>
      </c>
      <c r="D138" s="153"/>
      <c r="E138" s="220"/>
      <c r="F138" s="377"/>
      <c r="G138" s="378"/>
      <c r="H138" s="190"/>
      <c r="I138" s="191">
        <v>230000</v>
      </c>
      <c r="J138" s="101"/>
      <c r="K138" s="192"/>
      <c r="L138" s="192"/>
      <c r="M138" s="192"/>
      <c r="N138" s="198">
        <f>I138</f>
        <v>230000</v>
      </c>
      <c r="O138" s="192"/>
      <c r="P138" s="461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  <c r="AA138" s="307"/>
      <c r="AB138" s="307"/>
      <c r="AC138" s="307"/>
      <c r="AD138" s="307"/>
      <c r="AE138" s="307"/>
      <c r="AF138" s="307"/>
      <c r="AG138" s="307"/>
      <c r="AH138" s="307"/>
      <c r="AI138" s="307"/>
      <c r="AJ138" s="307"/>
      <c r="AK138" s="307"/>
      <c r="AL138" s="307"/>
      <c r="AM138" s="307"/>
      <c r="AN138" s="307"/>
      <c r="AO138" s="307"/>
      <c r="AP138" s="307"/>
      <c r="AQ138" s="307"/>
      <c r="AR138" s="307"/>
      <c r="AS138" s="307"/>
      <c r="AT138" s="307"/>
      <c r="AU138" s="307"/>
      <c r="AV138" s="307"/>
      <c r="AW138" s="307"/>
      <c r="AX138" s="307"/>
      <c r="AY138" s="307"/>
      <c r="AZ138" s="307"/>
      <c r="BA138" s="307"/>
      <c r="BB138" s="307"/>
      <c r="BC138" s="307"/>
      <c r="BD138" s="307"/>
      <c r="BE138" s="307"/>
      <c r="BF138" s="307"/>
      <c r="BG138" s="307"/>
      <c r="BH138" s="307"/>
      <c r="BI138" s="307"/>
      <c r="BJ138" s="307"/>
      <c r="BK138" s="307"/>
      <c r="BL138" s="307"/>
      <c r="BM138" s="307"/>
      <c r="BN138" s="307"/>
      <c r="BO138" s="307"/>
      <c r="BP138" s="307"/>
      <c r="BQ138" s="307"/>
      <c r="BR138" s="307"/>
      <c r="BS138" s="307"/>
      <c r="BT138" s="307"/>
      <c r="BU138" s="307"/>
      <c r="BV138" s="307"/>
      <c r="BW138" s="307"/>
      <c r="BX138" s="307"/>
      <c r="BY138" s="307"/>
      <c r="BZ138" s="307"/>
      <c r="CA138" s="307"/>
      <c r="CB138" s="307"/>
      <c r="CC138" s="307"/>
      <c r="CD138" s="307"/>
      <c r="CE138" s="307"/>
      <c r="CF138" s="307"/>
      <c r="CG138" s="307"/>
      <c r="CH138" s="307"/>
      <c r="CI138" s="307"/>
      <c r="CJ138" s="307"/>
      <c r="CK138" s="307"/>
      <c r="CL138" s="307"/>
      <c r="CM138" s="307"/>
      <c r="CN138" s="307"/>
      <c r="CO138" s="307"/>
      <c r="CP138" s="307"/>
      <c r="CQ138" s="307"/>
      <c r="CR138" s="307"/>
      <c r="CS138" s="307"/>
      <c r="CT138" s="307"/>
      <c r="CU138" s="307"/>
      <c r="CV138" s="307"/>
      <c r="CW138" s="307"/>
      <c r="CX138" s="307"/>
      <c r="CY138" s="307"/>
      <c r="CZ138" s="307"/>
      <c r="DA138" s="307"/>
      <c r="DB138" s="307"/>
      <c r="DC138" s="307"/>
      <c r="DD138" s="307"/>
      <c r="DE138" s="307"/>
      <c r="DF138" s="307"/>
      <c r="DG138" s="307"/>
      <c r="DH138" s="307"/>
      <c r="DI138" s="307"/>
      <c r="DJ138" s="307"/>
      <c r="DK138" s="307"/>
      <c r="DL138" s="307"/>
      <c r="DM138" s="307"/>
      <c r="DN138" s="307"/>
      <c r="DO138" s="307"/>
      <c r="DP138" s="307"/>
      <c r="DQ138" s="307"/>
      <c r="DR138" s="307"/>
      <c r="DS138" s="307"/>
      <c r="DT138" s="307"/>
      <c r="DU138" s="307"/>
      <c r="DV138" s="307"/>
      <c r="DW138" s="307"/>
      <c r="DX138" s="307"/>
      <c r="DY138" s="307"/>
      <c r="DZ138" s="307"/>
      <c r="EA138" s="307"/>
      <c r="EB138" s="307"/>
      <c r="EC138" s="307"/>
      <c r="ED138" s="307"/>
      <c r="EE138" s="307"/>
      <c r="EF138" s="307"/>
      <c r="EG138" s="307"/>
      <c r="EH138" s="307"/>
      <c r="EI138" s="307"/>
      <c r="EJ138" s="307"/>
      <c r="EK138" s="307"/>
      <c r="EL138" s="307"/>
      <c r="EM138" s="307"/>
      <c r="EN138" s="307"/>
      <c r="EO138" s="307"/>
      <c r="EP138" s="307"/>
      <c r="EQ138" s="307"/>
      <c r="ER138" s="307"/>
      <c r="ES138" s="307"/>
      <c r="ET138" s="307"/>
      <c r="EU138" s="307"/>
      <c r="EV138" s="307"/>
      <c r="EW138" s="307"/>
      <c r="EX138" s="307"/>
      <c r="EY138" s="307"/>
      <c r="EZ138" s="307"/>
      <c r="FA138" s="307"/>
      <c r="FB138" s="307"/>
      <c r="FC138" s="307"/>
      <c r="FD138" s="307"/>
      <c r="FE138" s="307"/>
      <c r="FF138" s="307"/>
      <c r="FG138" s="307"/>
      <c r="FH138" s="307"/>
      <c r="FI138" s="307"/>
      <c r="FJ138" s="307"/>
      <c r="FK138" s="307"/>
      <c r="FL138" s="307"/>
      <c r="FM138" s="307"/>
      <c r="FN138" s="307"/>
      <c r="FO138" s="307"/>
      <c r="FP138" s="307"/>
      <c r="FQ138" s="307"/>
      <c r="FR138" s="307"/>
      <c r="FS138" s="307"/>
      <c r="FT138" s="307"/>
      <c r="FU138" s="307"/>
      <c r="FV138" s="307"/>
      <c r="FW138" s="307"/>
      <c r="FX138" s="307"/>
      <c r="FY138" s="307"/>
      <c r="FZ138" s="307"/>
      <c r="GA138" s="307"/>
      <c r="GB138" s="307"/>
      <c r="GC138" s="307"/>
      <c r="GD138" s="307"/>
      <c r="GE138" s="307"/>
      <c r="GF138" s="307"/>
      <c r="GG138" s="307"/>
      <c r="GH138" s="307"/>
      <c r="GI138" s="307"/>
      <c r="GJ138" s="307"/>
      <c r="GK138" s="307"/>
      <c r="GL138" s="307"/>
      <c r="GM138" s="307"/>
      <c r="GN138" s="307"/>
      <c r="GO138" s="307"/>
      <c r="GP138" s="307"/>
      <c r="GQ138" s="307"/>
      <c r="GR138" s="307"/>
      <c r="GS138" s="307"/>
      <c r="GT138" s="307"/>
      <c r="GU138" s="307"/>
      <c r="GV138" s="307"/>
      <c r="GW138" s="307"/>
      <c r="GX138" s="307"/>
      <c r="GY138" s="307"/>
      <c r="GZ138" s="307"/>
      <c r="HA138" s="307"/>
      <c r="HB138" s="307"/>
      <c r="HC138" s="307"/>
      <c r="HD138" s="307"/>
      <c r="HE138" s="307"/>
      <c r="HF138" s="307"/>
      <c r="HG138" s="307"/>
      <c r="HH138" s="307"/>
      <c r="HI138" s="307"/>
      <c r="HJ138" s="307"/>
      <c r="HK138" s="307"/>
      <c r="HL138" s="307"/>
      <c r="HM138" s="307"/>
      <c r="HN138" s="307"/>
      <c r="HO138" s="307"/>
      <c r="HP138" s="307"/>
      <c r="HQ138" s="307"/>
      <c r="HR138" s="307"/>
      <c r="HS138" s="307"/>
      <c r="HT138" s="307"/>
      <c r="HU138" s="307"/>
      <c r="HV138" s="307"/>
      <c r="HW138" s="307"/>
      <c r="HX138" s="307"/>
      <c r="HY138" s="307"/>
      <c r="HZ138" s="307"/>
      <c r="IA138" s="307"/>
      <c r="IB138" s="307"/>
      <c r="IC138" s="307"/>
      <c r="ID138" s="307"/>
      <c r="IE138" s="307"/>
      <c r="IF138" s="307"/>
      <c r="IG138" s="307"/>
      <c r="IH138" s="307"/>
      <c r="II138" s="307"/>
      <c r="IJ138" s="307"/>
      <c r="IK138" s="307"/>
      <c r="IL138" s="307"/>
      <c r="IM138" s="307"/>
      <c r="IN138" s="307"/>
      <c r="IO138" s="307"/>
      <c r="IP138" s="307"/>
      <c r="IQ138" s="307"/>
      <c r="IR138" s="307"/>
      <c r="IS138" s="307"/>
      <c r="IT138" s="307"/>
      <c r="IU138" s="307"/>
      <c r="IV138" s="307"/>
      <c r="IW138" s="307"/>
    </row>
    <row r="139" spans="1:257" s="415" customFormat="1">
      <c r="A139" s="421" t="s">
        <v>1335</v>
      </c>
      <c r="B139" s="188">
        <v>45400</v>
      </c>
      <c r="C139" s="78" t="s">
        <v>1102</v>
      </c>
      <c r="D139" s="381">
        <v>45400</v>
      </c>
      <c r="E139" s="381">
        <v>45401</v>
      </c>
      <c r="F139" s="377" t="s">
        <v>1300</v>
      </c>
      <c r="G139" s="378">
        <v>2</v>
      </c>
      <c r="H139" s="190">
        <v>200</v>
      </c>
      <c r="I139" s="191">
        <v>400000</v>
      </c>
      <c r="J139" s="101"/>
      <c r="K139" s="192"/>
      <c r="L139" s="192"/>
      <c r="M139" s="192"/>
      <c r="N139" s="198">
        <f>I139</f>
        <v>400000</v>
      </c>
      <c r="O139" s="192"/>
      <c r="P139" s="461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307"/>
      <c r="AB139" s="307"/>
      <c r="AC139" s="307"/>
      <c r="AD139" s="307"/>
      <c r="AE139" s="307"/>
      <c r="AF139" s="307"/>
      <c r="AG139" s="307"/>
      <c r="AH139" s="307"/>
      <c r="AI139" s="307"/>
      <c r="AJ139" s="307"/>
      <c r="AK139" s="307"/>
      <c r="AL139" s="307"/>
      <c r="AM139" s="307"/>
      <c r="AN139" s="307"/>
      <c r="AO139" s="307"/>
      <c r="AP139" s="307"/>
      <c r="AQ139" s="307"/>
      <c r="AR139" s="307"/>
      <c r="AS139" s="307"/>
      <c r="AT139" s="307"/>
      <c r="AU139" s="307"/>
      <c r="AV139" s="307"/>
      <c r="AW139" s="307"/>
      <c r="AX139" s="307"/>
      <c r="AY139" s="307"/>
      <c r="AZ139" s="307"/>
      <c r="BA139" s="307"/>
      <c r="BB139" s="307"/>
      <c r="BC139" s="307"/>
      <c r="BD139" s="307"/>
      <c r="BE139" s="307"/>
      <c r="BF139" s="307"/>
      <c r="BG139" s="307"/>
      <c r="BH139" s="307"/>
      <c r="BI139" s="307"/>
      <c r="BJ139" s="307"/>
      <c r="BK139" s="307"/>
      <c r="BL139" s="307"/>
      <c r="BM139" s="307"/>
      <c r="BN139" s="307"/>
      <c r="BO139" s="307"/>
      <c r="BP139" s="307"/>
      <c r="BQ139" s="307"/>
      <c r="BR139" s="307"/>
      <c r="BS139" s="307"/>
      <c r="BT139" s="307"/>
      <c r="BU139" s="307"/>
      <c r="BV139" s="307"/>
      <c r="BW139" s="307"/>
      <c r="BX139" s="307"/>
      <c r="BY139" s="307"/>
      <c r="BZ139" s="307"/>
      <c r="CA139" s="307"/>
      <c r="CB139" s="307"/>
      <c r="CC139" s="307"/>
      <c r="CD139" s="307"/>
      <c r="CE139" s="307"/>
      <c r="CF139" s="307"/>
      <c r="CG139" s="307"/>
      <c r="CH139" s="307"/>
      <c r="CI139" s="307"/>
      <c r="CJ139" s="307"/>
      <c r="CK139" s="307"/>
      <c r="CL139" s="307"/>
      <c r="CM139" s="307"/>
      <c r="CN139" s="307"/>
      <c r="CO139" s="307"/>
      <c r="CP139" s="307"/>
      <c r="CQ139" s="307"/>
      <c r="CR139" s="307"/>
      <c r="CS139" s="307"/>
      <c r="CT139" s="307"/>
      <c r="CU139" s="307"/>
      <c r="CV139" s="307"/>
      <c r="CW139" s="307"/>
      <c r="CX139" s="307"/>
      <c r="CY139" s="307"/>
      <c r="CZ139" s="307"/>
      <c r="DA139" s="307"/>
      <c r="DB139" s="307"/>
      <c r="DC139" s="307"/>
      <c r="DD139" s="307"/>
      <c r="DE139" s="307"/>
      <c r="DF139" s="307"/>
      <c r="DG139" s="307"/>
      <c r="DH139" s="307"/>
      <c r="DI139" s="307"/>
      <c r="DJ139" s="307"/>
      <c r="DK139" s="307"/>
      <c r="DL139" s="307"/>
      <c r="DM139" s="307"/>
      <c r="DN139" s="307"/>
      <c r="DO139" s="307"/>
      <c r="DP139" s="307"/>
      <c r="DQ139" s="307"/>
      <c r="DR139" s="307"/>
      <c r="DS139" s="307"/>
      <c r="DT139" s="307"/>
      <c r="DU139" s="307"/>
      <c r="DV139" s="307"/>
      <c r="DW139" s="307"/>
      <c r="DX139" s="307"/>
      <c r="DY139" s="307"/>
      <c r="DZ139" s="307"/>
      <c r="EA139" s="307"/>
      <c r="EB139" s="307"/>
      <c r="EC139" s="307"/>
      <c r="ED139" s="307"/>
      <c r="EE139" s="307"/>
      <c r="EF139" s="307"/>
      <c r="EG139" s="307"/>
      <c r="EH139" s="307"/>
      <c r="EI139" s="307"/>
      <c r="EJ139" s="307"/>
      <c r="EK139" s="307"/>
      <c r="EL139" s="307"/>
      <c r="EM139" s="307"/>
      <c r="EN139" s="307"/>
      <c r="EO139" s="307"/>
      <c r="EP139" s="307"/>
      <c r="EQ139" s="307"/>
      <c r="ER139" s="307"/>
      <c r="ES139" s="307"/>
      <c r="ET139" s="307"/>
      <c r="EU139" s="307"/>
      <c r="EV139" s="307"/>
      <c r="EW139" s="307"/>
      <c r="EX139" s="307"/>
      <c r="EY139" s="307"/>
      <c r="EZ139" s="307"/>
      <c r="FA139" s="307"/>
      <c r="FB139" s="307"/>
      <c r="FC139" s="307"/>
      <c r="FD139" s="307"/>
      <c r="FE139" s="307"/>
      <c r="FF139" s="307"/>
      <c r="FG139" s="307"/>
      <c r="FH139" s="307"/>
      <c r="FI139" s="307"/>
      <c r="FJ139" s="307"/>
      <c r="FK139" s="307"/>
      <c r="FL139" s="307"/>
      <c r="FM139" s="307"/>
      <c r="FN139" s="307"/>
      <c r="FO139" s="307"/>
      <c r="FP139" s="307"/>
      <c r="FQ139" s="307"/>
      <c r="FR139" s="307"/>
      <c r="FS139" s="307"/>
      <c r="FT139" s="307"/>
      <c r="FU139" s="307"/>
      <c r="FV139" s="307"/>
      <c r="FW139" s="307"/>
      <c r="FX139" s="307"/>
      <c r="FY139" s="307"/>
      <c r="FZ139" s="307"/>
      <c r="GA139" s="307"/>
      <c r="GB139" s="307"/>
      <c r="GC139" s="307"/>
      <c r="GD139" s="307"/>
      <c r="GE139" s="307"/>
      <c r="GF139" s="307"/>
      <c r="GG139" s="307"/>
      <c r="GH139" s="307"/>
      <c r="GI139" s="307"/>
      <c r="GJ139" s="307"/>
      <c r="GK139" s="307"/>
      <c r="GL139" s="307"/>
      <c r="GM139" s="307"/>
      <c r="GN139" s="307"/>
      <c r="GO139" s="307"/>
      <c r="GP139" s="307"/>
      <c r="GQ139" s="307"/>
      <c r="GR139" s="307"/>
      <c r="GS139" s="307"/>
      <c r="GT139" s="307"/>
      <c r="GU139" s="307"/>
      <c r="GV139" s="307"/>
      <c r="GW139" s="307"/>
      <c r="GX139" s="307"/>
      <c r="GY139" s="307"/>
      <c r="GZ139" s="307"/>
      <c r="HA139" s="307"/>
      <c r="HB139" s="307"/>
      <c r="HC139" s="307"/>
      <c r="HD139" s="307"/>
      <c r="HE139" s="307"/>
      <c r="HF139" s="307"/>
      <c r="HG139" s="307"/>
      <c r="HH139" s="307"/>
      <c r="HI139" s="307"/>
      <c r="HJ139" s="307"/>
      <c r="HK139" s="307"/>
      <c r="HL139" s="307"/>
      <c r="HM139" s="307"/>
      <c r="HN139" s="307"/>
      <c r="HO139" s="307"/>
      <c r="HP139" s="307"/>
      <c r="HQ139" s="307"/>
      <c r="HR139" s="307"/>
      <c r="HS139" s="307"/>
      <c r="HT139" s="307"/>
      <c r="HU139" s="307"/>
      <c r="HV139" s="307"/>
      <c r="HW139" s="307"/>
      <c r="HX139" s="307"/>
      <c r="HY139" s="307"/>
      <c r="HZ139" s="307"/>
      <c r="IA139" s="307"/>
      <c r="IB139" s="307"/>
      <c r="IC139" s="307"/>
      <c r="ID139" s="307"/>
      <c r="IE139" s="307"/>
      <c r="IF139" s="307"/>
      <c r="IG139" s="307"/>
      <c r="IH139" s="307"/>
      <c r="II139" s="307"/>
      <c r="IJ139" s="307"/>
      <c r="IK139" s="307"/>
      <c r="IL139" s="307"/>
      <c r="IM139" s="307"/>
      <c r="IN139" s="307"/>
      <c r="IO139" s="307"/>
      <c r="IP139" s="307"/>
      <c r="IQ139" s="307"/>
      <c r="IR139" s="307"/>
      <c r="IS139" s="307"/>
      <c r="IT139" s="307"/>
      <c r="IU139" s="307"/>
      <c r="IV139" s="307"/>
      <c r="IW139" s="307"/>
    </row>
    <row r="140" spans="1:257" s="415" customFormat="1">
      <c r="A140" s="421" t="s">
        <v>1336</v>
      </c>
      <c r="B140" s="188">
        <v>45400</v>
      </c>
      <c r="C140" s="78" t="s">
        <v>1103</v>
      </c>
      <c r="D140" s="381">
        <v>45400</v>
      </c>
      <c r="E140" s="381">
        <v>45401</v>
      </c>
      <c r="F140" s="377" t="s">
        <v>1300</v>
      </c>
      <c r="G140" s="378">
        <v>1</v>
      </c>
      <c r="H140" s="190">
        <v>200</v>
      </c>
      <c r="I140" s="191">
        <v>200000</v>
      </c>
      <c r="J140" s="101">
        <f>I140</f>
        <v>200000</v>
      </c>
      <c r="K140" s="192"/>
      <c r="L140" s="192"/>
      <c r="M140" s="192"/>
      <c r="N140" s="198"/>
      <c r="O140" s="192"/>
      <c r="P140" s="461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307"/>
      <c r="AB140" s="307"/>
      <c r="AC140" s="307"/>
      <c r="AD140" s="307"/>
      <c r="AE140" s="307"/>
      <c r="AF140" s="307"/>
      <c r="AG140" s="307"/>
      <c r="AH140" s="307"/>
      <c r="AI140" s="307"/>
      <c r="AJ140" s="307"/>
      <c r="AK140" s="307"/>
      <c r="AL140" s="307"/>
      <c r="AM140" s="307"/>
      <c r="AN140" s="307"/>
      <c r="AO140" s="307"/>
      <c r="AP140" s="307"/>
      <c r="AQ140" s="307"/>
      <c r="AR140" s="307"/>
      <c r="AS140" s="307"/>
      <c r="AT140" s="307"/>
      <c r="AU140" s="307"/>
      <c r="AV140" s="307"/>
      <c r="AW140" s="307"/>
      <c r="AX140" s="307"/>
      <c r="AY140" s="307"/>
      <c r="AZ140" s="307"/>
      <c r="BA140" s="307"/>
      <c r="BB140" s="307"/>
      <c r="BC140" s="307"/>
      <c r="BD140" s="307"/>
      <c r="BE140" s="307"/>
      <c r="BF140" s="307"/>
      <c r="BG140" s="307"/>
      <c r="BH140" s="307"/>
      <c r="BI140" s="307"/>
      <c r="BJ140" s="307"/>
      <c r="BK140" s="307"/>
      <c r="BL140" s="307"/>
      <c r="BM140" s="307"/>
      <c r="BN140" s="307"/>
      <c r="BO140" s="307"/>
      <c r="BP140" s="307"/>
      <c r="BQ140" s="307"/>
      <c r="BR140" s="307"/>
      <c r="BS140" s="307"/>
      <c r="BT140" s="307"/>
      <c r="BU140" s="307"/>
      <c r="BV140" s="307"/>
      <c r="BW140" s="307"/>
      <c r="BX140" s="307"/>
      <c r="BY140" s="307"/>
      <c r="BZ140" s="307"/>
      <c r="CA140" s="307"/>
      <c r="CB140" s="307"/>
      <c r="CC140" s="307"/>
      <c r="CD140" s="307"/>
      <c r="CE140" s="307"/>
      <c r="CF140" s="307"/>
      <c r="CG140" s="307"/>
      <c r="CH140" s="307"/>
      <c r="CI140" s="307"/>
      <c r="CJ140" s="307"/>
      <c r="CK140" s="307"/>
      <c r="CL140" s="307"/>
      <c r="CM140" s="307"/>
      <c r="CN140" s="307"/>
      <c r="CO140" s="307"/>
      <c r="CP140" s="307"/>
      <c r="CQ140" s="307"/>
      <c r="CR140" s="307"/>
      <c r="CS140" s="307"/>
      <c r="CT140" s="307"/>
      <c r="CU140" s="307"/>
      <c r="CV140" s="307"/>
      <c r="CW140" s="307"/>
      <c r="CX140" s="307"/>
      <c r="CY140" s="307"/>
      <c r="CZ140" s="307"/>
      <c r="DA140" s="307"/>
      <c r="DB140" s="307"/>
      <c r="DC140" s="307"/>
      <c r="DD140" s="307"/>
      <c r="DE140" s="307"/>
      <c r="DF140" s="307"/>
      <c r="DG140" s="307"/>
      <c r="DH140" s="307"/>
      <c r="DI140" s="307"/>
      <c r="DJ140" s="307"/>
      <c r="DK140" s="307"/>
      <c r="DL140" s="307"/>
      <c r="DM140" s="307"/>
      <c r="DN140" s="307"/>
      <c r="DO140" s="307"/>
      <c r="DP140" s="307"/>
      <c r="DQ140" s="307"/>
      <c r="DR140" s="307"/>
      <c r="DS140" s="307"/>
      <c r="DT140" s="307"/>
      <c r="DU140" s="307"/>
      <c r="DV140" s="307"/>
      <c r="DW140" s="307"/>
      <c r="DX140" s="307"/>
      <c r="DY140" s="307"/>
      <c r="DZ140" s="307"/>
      <c r="EA140" s="307"/>
      <c r="EB140" s="307"/>
      <c r="EC140" s="307"/>
      <c r="ED140" s="307"/>
      <c r="EE140" s="307"/>
      <c r="EF140" s="307"/>
      <c r="EG140" s="307"/>
      <c r="EH140" s="307"/>
      <c r="EI140" s="307"/>
      <c r="EJ140" s="307"/>
      <c r="EK140" s="307"/>
      <c r="EL140" s="307"/>
      <c r="EM140" s="307"/>
      <c r="EN140" s="307"/>
      <c r="EO140" s="307"/>
      <c r="EP140" s="307"/>
      <c r="EQ140" s="307"/>
      <c r="ER140" s="307"/>
      <c r="ES140" s="307"/>
      <c r="ET140" s="307"/>
      <c r="EU140" s="307"/>
      <c r="EV140" s="307"/>
      <c r="EW140" s="307"/>
      <c r="EX140" s="307"/>
      <c r="EY140" s="307"/>
      <c r="EZ140" s="307"/>
      <c r="FA140" s="307"/>
      <c r="FB140" s="307"/>
      <c r="FC140" s="307"/>
      <c r="FD140" s="307"/>
      <c r="FE140" s="307"/>
      <c r="FF140" s="307"/>
      <c r="FG140" s="307"/>
      <c r="FH140" s="307"/>
      <c r="FI140" s="307"/>
      <c r="FJ140" s="307"/>
      <c r="FK140" s="307"/>
      <c r="FL140" s="307"/>
      <c r="FM140" s="307"/>
      <c r="FN140" s="307"/>
      <c r="FO140" s="307"/>
      <c r="FP140" s="307"/>
      <c r="FQ140" s="307"/>
      <c r="FR140" s="307"/>
      <c r="FS140" s="307"/>
      <c r="FT140" s="307"/>
      <c r="FU140" s="307"/>
      <c r="FV140" s="307"/>
      <c r="FW140" s="307"/>
      <c r="FX140" s="307"/>
      <c r="FY140" s="307"/>
      <c r="FZ140" s="307"/>
      <c r="GA140" s="307"/>
      <c r="GB140" s="307"/>
      <c r="GC140" s="307"/>
      <c r="GD140" s="307"/>
      <c r="GE140" s="307"/>
      <c r="GF140" s="307"/>
      <c r="GG140" s="307"/>
      <c r="GH140" s="307"/>
      <c r="GI140" s="307"/>
      <c r="GJ140" s="307"/>
      <c r="GK140" s="307"/>
      <c r="GL140" s="307"/>
      <c r="GM140" s="307"/>
      <c r="GN140" s="307"/>
      <c r="GO140" s="307"/>
      <c r="GP140" s="307"/>
      <c r="GQ140" s="307"/>
      <c r="GR140" s="307"/>
      <c r="GS140" s="307"/>
      <c r="GT140" s="307"/>
      <c r="GU140" s="307"/>
      <c r="GV140" s="307"/>
      <c r="GW140" s="307"/>
      <c r="GX140" s="307"/>
      <c r="GY140" s="307"/>
      <c r="GZ140" s="307"/>
      <c r="HA140" s="307"/>
      <c r="HB140" s="307"/>
      <c r="HC140" s="307"/>
      <c r="HD140" s="307"/>
      <c r="HE140" s="307"/>
      <c r="HF140" s="307"/>
      <c r="HG140" s="307"/>
      <c r="HH140" s="307"/>
      <c r="HI140" s="307"/>
      <c r="HJ140" s="307"/>
      <c r="HK140" s="307"/>
      <c r="HL140" s="307"/>
      <c r="HM140" s="307"/>
      <c r="HN140" s="307"/>
      <c r="HO140" s="307"/>
      <c r="HP140" s="307"/>
      <c r="HQ140" s="307"/>
      <c r="HR140" s="307"/>
      <c r="HS140" s="307"/>
      <c r="HT140" s="307"/>
      <c r="HU140" s="307"/>
      <c r="HV140" s="307"/>
      <c r="HW140" s="307"/>
      <c r="HX140" s="307"/>
      <c r="HY140" s="307"/>
      <c r="HZ140" s="307"/>
      <c r="IA140" s="307"/>
      <c r="IB140" s="307"/>
      <c r="IC140" s="307"/>
      <c r="ID140" s="307"/>
      <c r="IE140" s="307"/>
      <c r="IF140" s="307"/>
      <c r="IG140" s="307"/>
      <c r="IH140" s="307"/>
      <c r="II140" s="307"/>
      <c r="IJ140" s="307"/>
      <c r="IK140" s="307"/>
      <c r="IL140" s="307"/>
      <c r="IM140" s="307"/>
      <c r="IN140" s="307"/>
      <c r="IO140" s="307"/>
      <c r="IP140" s="307"/>
      <c r="IQ140" s="307"/>
      <c r="IR140" s="307"/>
      <c r="IS140" s="307"/>
      <c r="IT140" s="307"/>
      <c r="IU140" s="307"/>
      <c r="IV140" s="307"/>
      <c r="IW140" s="307"/>
    </row>
    <row r="141" spans="1:257" s="415" customFormat="1">
      <c r="A141" s="421" t="s">
        <v>1337</v>
      </c>
      <c r="B141" s="188">
        <v>45400</v>
      </c>
      <c r="C141" s="78" t="s">
        <v>1104</v>
      </c>
      <c r="D141" s="381">
        <v>45399</v>
      </c>
      <c r="E141" s="381">
        <v>45401</v>
      </c>
      <c r="F141" s="377" t="s">
        <v>1299</v>
      </c>
      <c r="G141" s="378">
        <v>2</v>
      </c>
      <c r="H141" s="190">
        <v>270</v>
      </c>
      <c r="I141" s="191">
        <v>540000</v>
      </c>
      <c r="J141" s="101"/>
      <c r="K141" s="192"/>
      <c r="L141" s="192"/>
      <c r="M141" s="192"/>
      <c r="N141" s="198">
        <f>I141</f>
        <v>540000</v>
      </c>
      <c r="O141" s="192"/>
      <c r="P141" s="461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  <c r="AA141" s="307"/>
      <c r="AB141" s="307"/>
      <c r="AC141" s="307"/>
      <c r="AD141" s="307"/>
      <c r="AE141" s="307"/>
      <c r="AF141" s="307"/>
      <c r="AG141" s="307"/>
      <c r="AH141" s="307"/>
      <c r="AI141" s="307"/>
      <c r="AJ141" s="307"/>
      <c r="AK141" s="307"/>
      <c r="AL141" s="307"/>
      <c r="AM141" s="307"/>
      <c r="AN141" s="307"/>
      <c r="AO141" s="307"/>
      <c r="AP141" s="307"/>
      <c r="AQ141" s="307"/>
      <c r="AR141" s="307"/>
      <c r="AS141" s="307"/>
      <c r="AT141" s="307"/>
      <c r="AU141" s="307"/>
      <c r="AV141" s="307"/>
      <c r="AW141" s="307"/>
      <c r="AX141" s="307"/>
      <c r="AY141" s="307"/>
      <c r="AZ141" s="307"/>
      <c r="BA141" s="307"/>
      <c r="BB141" s="307"/>
      <c r="BC141" s="307"/>
      <c r="BD141" s="307"/>
      <c r="BE141" s="307"/>
      <c r="BF141" s="307"/>
      <c r="BG141" s="307"/>
      <c r="BH141" s="307"/>
      <c r="BI141" s="307"/>
      <c r="BJ141" s="307"/>
      <c r="BK141" s="307"/>
      <c r="BL141" s="307"/>
      <c r="BM141" s="307"/>
      <c r="BN141" s="307"/>
      <c r="BO141" s="307"/>
      <c r="BP141" s="307"/>
      <c r="BQ141" s="307"/>
      <c r="BR141" s="307"/>
      <c r="BS141" s="307"/>
      <c r="BT141" s="307"/>
      <c r="BU141" s="307"/>
      <c r="BV141" s="307"/>
      <c r="BW141" s="307"/>
      <c r="BX141" s="307"/>
      <c r="BY141" s="307"/>
      <c r="BZ141" s="307"/>
      <c r="CA141" s="307"/>
      <c r="CB141" s="307"/>
      <c r="CC141" s="307"/>
      <c r="CD141" s="307"/>
      <c r="CE141" s="307"/>
      <c r="CF141" s="307"/>
      <c r="CG141" s="307"/>
      <c r="CH141" s="307"/>
      <c r="CI141" s="307"/>
      <c r="CJ141" s="307"/>
      <c r="CK141" s="307"/>
      <c r="CL141" s="307"/>
      <c r="CM141" s="307"/>
      <c r="CN141" s="307"/>
      <c r="CO141" s="307"/>
      <c r="CP141" s="307"/>
      <c r="CQ141" s="307"/>
      <c r="CR141" s="307"/>
      <c r="CS141" s="307"/>
      <c r="CT141" s="307"/>
      <c r="CU141" s="307"/>
      <c r="CV141" s="307"/>
      <c r="CW141" s="307"/>
      <c r="CX141" s="307"/>
      <c r="CY141" s="307"/>
      <c r="CZ141" s="307"/>
      <c r="DA141" s="307"/>
      <c r="DB141" s="307"/>
      <c r="DC141" s="307"/>
      <c r="DD141" s="307"/>
      <c r="DE141" s="307"/>
      <c r="DF141" s="307"/>
      <c r="DG141" s="307"/>
      <c r="DH141" s="307"/>
      <c r="DI141" s="307"/>
      <c r="DJ141" s="307"/>
      <c r="DK141" s="307"/>
      <c r="DL141" s="307"/>
      <c r="DM141" s="307"/>
      <c r="DN141" s="307"/>
      <c r="DO141" s="307"/>
      <c r="DP141" s="307"/>
      <c r="DQ141" s="307"/>
      <c r="DR141" s="307"/>
      <c r="DS141" s="307"/>
      <c r="DT141" s="307"/>
      <c r="DU141" s="307"/>
      <c r="DV141" s="307"/>
      <c r="DW141" s="307"/>
      <c r="DX141" s="307"/>
      <c r="DY141" s="307"/>
      <c r="DZ141" s="307"/>
      <c r="EA141" s="307"/>
      <c r="EB141" s="307"/>
      <c r="EC141" s="307"/>
      <c r="ED141" s="307"/>
      <c r="EE141" s="307"/>
      <c r="EF141" s="307"/>
      <c r="EG141" s="307"/>
      <c r="EH141" s="307"/>
      <c r="EI141" s="307"/>
      <c r="EJ141" s="307"/>
      <c r="EK141" s="307"/>
      <c r="EL141" s="307"/>
      <c r="EM141" s="307"/>
      <c r="EN141" s="307"/>
      <c r="EO141" s="307"/>
      <c r="EP141" s="307"/>
      <c r="EQ141" s="307"/>
      <c r="ER141" s="307"/>
      <c r="ES141" s="307"/>
      <c r="ET141" s="307"/>
      <c r="EU141" s="307"/>
      <c r="EV141" s="307"/>
      <c r="EW141" s="307"/>
      <c r="EX141" s="307"/>
      <c r="EY141" s="307"/>
      <c r="EZ141" s="307"/>
      <c r="FA141" s="307"/>
      <c r="FB141" s="307"/>
      <c r="FC141" s="307"/>
      <c r="FD141" s="307"/>
      <c r="FE141" s="307"/>
      <c r="FF141" s="307"/>
      <c r="FG141" s="307"/>
      <c r="FH141" s="307"/>
      <c r="FI141" s="307"/>
      <c r="FJ141" s="307"/>
      <c r="FK141" s="307"/>
      <c r="FL141" s="307"/>
      <c r="FM141" s="307"/>
      <c r="FN141" s="307"/>
      <c r="FO141" s="307"/>
      <c r="FP141" s="307"/>
      <c r="FQ141" s="307"/>
      <c r="FR141" s="307"/>
      <c r="FS141" s="307"/>
      <c r="FT141" s="307"/>
      <c r="FU141" s="307"/>
      <c r="FV141" s="307"/>
      <c r="FW141" s="307"/>
      <c r="FX141" s="307"/>
      <c r="FY141" s="307"/>
      <c r="FZ141" s="307"/>
      <c r="GA141" s="307"/>
      <c r="GB141" s="307"/>
      <c r="GC141" s="307"/>
      <c r="GD141" s="307"/>
      <c r="GE141" s="307"/>
      <c r="GF141" s="307"/>
      <c r="GG141" s="307"/>
      <c r="GH141" s="307"/>
      <c r="GI141" s="307"/>
      <c r="GJ141" s="307"/>
      <c r="GK141" s="307"/>
      <c r="GL141" s="307"/>
      <c r="GM141" s="307"/>
      <c r="GN141" s="307"/>
      <c r="GO141" s="307"/>
      <c r="GP141" s="307"/>
      <c r="GQ141" s="307"/>
      <c r="GR141" s="307"/>
      <c r="GS141" s="307"/>
      <c r="GT141" s="307"/>
      <c r="GU141" s="307"/>
      <c r="GV141" s="307"/>
      <c r="GW141" s="307"/>
      <c r="GX141" s="307"/>
      <c r="GY141" s="307"/>
      <c r="GZ141" s="307"/>
      <c r="HA141" s="307"/>
      <c r="HB141" s="307"/>
      <c r="HC141" s="307"/>
      <c r="HD141" s="307"/>
      <c r="HE141" s="307"/>
      <c r="HF141" s="307"/>
      <c r="HG141" s="307"/>
      <c r="HH141" s="307"/>
      <c r="HI141" s="307"/>
      <c r="HJ141" s="307"/>
      <c r="HK141" s="307"/>
      <c r="HL141" s="307"/>
      <c r="HM141" s="307"/>
      <c r="HN141" s="307"/>
      <c r="HO141" s="307"/>
      <c r="HP141" s="307"/>
      <c r="HQ141" s="307"/>
      <c r="HR141" s="307"/>
      <c r="HS141" s="307"/>
      <c r="HT141" s="307"/>
      <c r="HU141" s="307"/>
      <c r="HV141" s="307"/>
      <c r="HW141" s="307"/>
      <c r="HX141" s="307"/>
      <c r="HY141" s="307"/>
      <c r="HZ141" s="307"/>
      <c r="IA141" s="307"/>
      <c r="IB141" s="307"/>
      <c r="IC141" s="307"/>
      <c r="ID141" s="307"/>
      <c r="IE141" s="307"/>
      <c r="IF141" s="307"/>
      <c r="IG141" s="307"/>
      <c r="IH141" s="307"/>
      <c r="II141" s="307"/>
      <c r="IJ141" s="307"/>
      <c r="IK141" s="307"/>
      <c r="IL141" s="307"/>
      <c r="IM141" s="307"/>
      <c r="IN141" s="307"/>
      <c r="IO141" s="307"/>
      <c r="IP141" s="307"/>
      <c r="IQ141" s="307"/>
      <c r="IR141" s="307"/>
      <c r="IS141" s="307"/>
      <c r="IT141" s="307"/>
      <c r="IU141" s="307"/>
      <c r="IV141" s="307"/>
      <c r="IW141" s="307"/>
    </row>
    <row r="142" spans="1:257" s="415" customFormat="1">
      <c r="A142" s="421" t="s">
        <v>1338</v>
      </c>
      <c r="B142" s="188">
        <v>45401</v>
      </c>
      <c r="C142" s="78" t="s">
        <v>1112</v>
      </c>
      <c r="D142" s="381">
        <v>45401</v>
      </c>
      <c r="E142" s="381">
        <v>45402</v>
      </c>
      <c r="F142" s="377" t="s">
        <v>1300</v>
      </c>
      <c r="G142" s="378">
        <v>1</v>
      </c>
      <c r="H142" s="190">
        <v>200</v>
      </c>
      <c r="I142" s="191">
        <v>200000</v>
      </c>
      <c r="J142" s="101">
        <f>I142</f>
        <v>200000</v>
      </c>
      <c r="K142" s="192"/>
      <c r="L142" s="192"/>
      <c r="M142" s="192"/>
      <c r="N142" s="192"/>
      <c r="O142" s="192"/>
      <c r="P142" s="461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  <c r="AA142" s="307"/>
      <c r="AB142" s="307"/>
      <c r="AC142" s="307"/>
      <c r="AD142" s="307"/>
      <c r="AE142" s="307"/>
      <c r="AF142" s="307"/>
      <c r="AG142" s="307"/>
      <c r="AH142" s="307"/>
      <c r="AI142" s="307"/>
      <c r="AJ142" s="307"/>
      <c r="AK142" s="307"/>
      <c r="AL142" s="307"/>
      <c r="AM142" s="307"/>
      <c r="AN142" s="307"/>
      <c r="AO142" s="307"/>
      <c r="AP142" s="307"/>
      <c r="AQ142" s="307"/>
      <c r="AR142" s="307"/>
      <c r="AS142" s="307"/>
      <c r="AT142" s="307"/>
      <c r="AU142" s="307"/>
      <c r="AV142" s="307"/>
      <c r="AW142" s="307"/>
      <c r="AX142" s="307"/>
      <c r="AY142" s="307"/>
      <c r="AZ142" s="307"/>
      <c r="BA142" s="307"/>
      <c r="BB142" s="307"/>
      <c r="BC142" s="307"/>
      <c r="BD142" s="307"/>
      <c r="BE142" s="307"/>
      <c r="BF142" s="307"/>
      <c r="BG142" s="307"/>
      <c r="BH142" s="307"/>
      <c r="BI142" s="307"/>
      <c r="BJ142" s="307"/>
      <c r="BK142" s="307"/>
      <c r="BL142" s="307"/>
      <c r="BM142" s="307"/>
      <c r="BN142" s="307"/>
      <c r="BO142" s="307"/>
      <c r="BP142" s="307"/>
      <c r="BQ142" s="307"/>
      <c r="BR142" s="307"/>
      <c r="BS142" s="307"/>
      <c r="BT142" s="307"/>
      <c r="BU142" s="307"/>
      <c r="BV142" s="307"/>
      <c r="BW142" s="307"/>
      <c r="BX142" s="307"/>
      <c r="BY142" s="307"/>
      <c r="BZ142" s="307"/>
      <c r="CA142" s="307"/>
      <c r="CB142" s="307"/>
      <c r="CC142" s="307"/>
      <c r="CD142" s="307"/>
      <c r="CE142" s="307"/>
      <c r="CF142" s="307"/>
      <c r="CG142" s="307"/>
      <c r="CH142" s="307"/>
      <c r="CI142" s="307"/>
      <c r="CJ142" s="307"/>
      <c r="CK142" s="307"/>
      <c r="CL142" s="307"/>
      <c r="CM142" s="307"/>
      <c r="CN142" s="307"/>
      <c r="CO142" s="307"/>
      <c r="CP142" s="307"/>
      <c r="CQ142" s="307"/>
      <c r="CR142" s="307"/>
      <c r="CS142" s="307"/>
      <c r="CT142" s="307"/>
      <c r="CU142" s="307"/>
      <c r="CV142" s="307"/>
      <c r="CW142" s="307"/>
      <c r="CX142" s="307"/>
      <c r="CY142" s="307"/>
      <c r="CZ142" s="307"/>
      <c r="DA142" s="307"/>
      <c r="DB142" s="307"/>
      <c r="DC142" s="307"/>
      <c r="DD142" s="307"/>
      <c r="DE142" s="307"/>
      <c r="DF142" s="307"/>
      <c r="DG142" s="307"/>
      <c r="DH142" s="307"/>
      <c r="DI142" s="307"/>
      <c r="DJ142" s="307"/>
      <c r="DK142" s="307"/>
      <c r="DL142" s="307"/>
      <c r="DM142" s="307"/>
      <c r="DN142" s="307"/>
      <c r="DO142" s="307"/>
      <c r="DP142" s="307"/>
      <c r="DQ142" s="307"/>
      <c r="DR142" s="307"/>
      <c r="DS142" s="307"/>
      <c r="DT142" s="307"/>
      <c r="DU142" s="307"/>
      <c r="DV142" s="307"/>
      <c r="DW142" s="307"/>
      <c r="DX142" s="307"/>
      <c r="DY142" s="307"/>
      <c r="DZ142" s="307"/>
      <c r="EA142" s="307"/>
      <c r="EB142" s="307"/>
      <c r="EC142" s="307"/>
      <c r="ED142" s="307"/>
      <c r="EE142" s="307"/>
      <c r="EF142" s="307"/>
      <c r="EG142" s="307"/>
      <c r="EH142" s="307"/>
      <c r="EI142" s="307"/>
      <c r="EJ142" s="307"/>
      <c r="EK142" s="307"/>
      <c r="EL142" s="307"/>
      <c r="EM142" s="307"/>
      <c r="EN142" s="307"/>
      <c r="EO142" s="307"/>
      <c r="EP142" s="307"/>
      <c r="EQ142" s="307"/>
      <c r="ER142" s="307"/>
      <c r="ES142" s="307"/>
      <c r="ET142" s="307"/>
      <c r="EU142" s="307"/>
      <c r="EV142" s="307"/>
      <c r="EW142" s="307"/>
      <c r="EX142" s="307"/>
      <c r="EY142" s="307"/>
      <c r="EZ142" s="307"/>
      <c r="FA142" s="307"/>
      <c r="FB142" s="307"/>
      <c r="FC142" s="307"/>
      <c r="FD142" s="307"/>
      <c r="FE142" s="307"/>
      <c r="FF142" s="307"/>
      <c r="FG142" s="307"/>
      <c r="FH142" s="307"/>
      <c r="FI142" s="307"/>
      <c r="FJ142" s="307"/>
      <c r="FK142" s="307"/>
      <c r="FL142" s="307"/>
      <c r="FM142" s="307"/>
      <c r="FN142" s="307"/>
      <c r="FO142" s="307"/>
      <c r="FP142" s="307"/>
      <c r="FQ142" s="307"/>
      <c r="FR142" s="307"/>
      <c r="FS142" s="307"/>
      <c r="FT142" s="307"/>
      <c r="FU142" s="307"/>
      <c r="FV142" s="307"/>
      <c r="FW142" s="307"/>
      <c r="FX142" s="307"/>
      <c r="FY142" s="307"/>
      <c r="FZ142" s="307"/>
      <c r="GA142" s="307"/>
      <c r="GB142" s="307"/>
      <c r="GC142" s="307"/>
      <c r="GD142" s="307"/>
      <c r="GE142" s="307"/>
      <c r="GF142" s="307"/>
      <c r="GG142" s="307"/>
      <c r="GH142" s="307"/>
      <c r="GI142" s="307"/>
      <c r="GJ142" s="307"/>
      <c r="GK142" s="307"/>
      <c r="GL142" s="307"/>
      <c r="GM142" s="307"/>
      <c r="GN142" s="307"/>
      <c r="GO142" s="307"/>
      <c r="GP142" s="307"/>
      <c r="GQ142" s="307"/>
      <c r="GR142" s="307"/>
      <c r="GS142" s="307"/>
      <c r="GT142" s="307"/>
      <c r="GU142" s="307"/>
      <c r="GV142" s="307"/>
      <c r="GW142" s="307"/>
      <c r="GX142" s="307"/>
      <c r="GY142" s="307"/>
      <c r="GZ142" s="307"/>
      <c r="HA142" s="307"/>
      <c r="HB142" s="307"/>
      <c r="HC142" s="307"/>
      <c r="HD142" s="307"/>
      <c r="HE142" s="307"/>
      <c r="HF142" s="307"/>
      <c r="HG142" s="307"/>
      <c r="HH142" s="307"/>
      <c r="HI142" s="307"/>
      <c r="HJ142" s="307"/>
      <c r="HK142" s="307"/>
      <c r="HL142" s="307"/>
      <c r="HM142" s="307"/>
      <c r="HN142" s="307"/>
      <c r="HO142" s="307"/>
      <c r="HP142" s="307"/>
      <c r="HQ142" s="307"/>
      <c r="HR142" s="307"/>
      <c r="HS142" s="307"/>
      <c r="HT142" s="307"/>
      <c r="HU142" s="307"/>
      <c r="HV142" s="307"/>
      <c r="HW142" s="307"/>
      <c r="HX142" s="307"/>
      <c r="HY142" s="307"/>
      <c r="HZ142" s="307"/>
      <c r="IA142" s="307"/>
      <c r="IB142" s="307"/>
      <c r="IC142" s="307"/>
      <c r="ID142" s="307"/>
      <c r="IE142" s="307"/>
      <c r="IF142" s="307"/>
      <c r="IG142" s="307"/>
      <c r="IH142" s="307"/>
      <c r="II142" s="307"/>
      <c r="IJ142" s="307"/>
      <c r="IK142" s="307"/>
      <c r="IL142" s="307"/>
      <c r="IM142" s="307"/>
      <c r="IN142" s="307"/>
      <c r="IO142" s="307"/>
      <c r="IP142" s="307"/>
      <c r="IQ142" s="307"/>
      <c r="IR142" s="307"/>
      <c r="IS142" s="307"/>
      <c r="IT142" s="307"/>
      <c r="IU142" s="307"/>
      <c r="IV142" s="307"/>
      <c r="IW142" s="307"/>
    </row>
    <row r="143" spans="1:257" s="415" customFormat="1">
      <c r="A143" s="421" t="s">
        <v>1339</v>
      </c>
      <c r="B143" s="188">
        <v>45402</v>
      </c>
      <c r="C143" s="78" t="s">
        <v>1160</v>
      </c>
      <c r="D143" s="381">
        <v>45405</v>
      </c>
      <c r="E143" s="381">
        <v>45406</v>
      </c>
      <c r="F143" s="377" t="s">
        <v>1300</v>
      </c>
      <c r="G143" s="378">
        <v>1</v>
      </c>
      <c r="H143" s="190">
        <v>200</v>
      </c>
      <c r="I143" s="191">
        <v>200000</v>
      </c>
      <c r="J143" s="101">
        <f>I143</f>
        <v>200000</v>
      </c>
      <c r="K143" s="192"/>
      <c r="L143" s="192"/>
      <c r="M143" s="192"/>
      <c r="N143" s="192"/>
      <c r="O143" s="192"/>
      <c r="P143" s="461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  <c r="AA143" s="307"/>
      <c r="AB143" s="307"/>
      <c r="AC143" s="307"/>
      <c r="AD143" s="307"/>
      <c r="AE143" s="307"/>
      <c r="AF143" s="307"/>
      <c r="AG143" s="307"/>
      <c r="AH143" s="307"/>
      <c r="AI143" s="307"/>
      <c r="AJ143" s="307"/>
      <c r="AK143" s="307"/>
      <c r="AL143" s="307"/>
      <c r="AM143" s="307"/>
      <c r="AN143" s="307"/>
      <c r="AO143" s="307"/>
      <c r="AP143" s="307"/>
      <c r="AQ143" s="307"/>
      <c r="AR143" s="307"/>
      <c r="AS143" s="307"/>
      <c r="AT143" s="307"/>
      <c r="AU143" s="307"/>
      <c r="AV143" s="307"/>
      <c r="AW143" s="307"/>
      <c r="AX143" s="307"/>
      <c r="AY143" s="307"/>
      <c r="AZ143" s="307"/>
      <c r="BA143" s="307"/>
      <c r="BB143" s="307"/>
      <c r="BC143" s="307"/>
      <c r="BD143" s="307"/>
      <c r="BE143" s="307"/>
      <c r="BF143" s="307"/>
      <c r="BG143" s="307"/>
      <c r="BH143" s="307"/>
      <c r="BI143" s="307"/>
      <c r="BJ143" s="307"/>
      <c r="BK143" s="307"/>
      <c r="BL143" s="307"/>
      <c r="BM143" s="307"/>
      <c r="BN143" s="307"/>
      <c r="BO143" s="307"/>
      <c r="BP143" s="307"/>
      <c r="BQ143" s="307"/>
      <c r="BR143" s="307"/>
      <c r="BS143" s="307"/>
      <c r="BT143" s="307"/>
      <c r="BU143" s="307"/>
      <c r="BV143" s="307"/>
      <c r="BW143" s="307"/>
      <c r="BX143" s="307"/>
      <c r="BY143" s="307"/>
      <c r="BZ143" s="307"/>
      <c r="CA143" s="307"/>
      <c r="CB143" s="307"/>
      <c r="CC143" s="307"/>
      <c r="CD143" s="307"/>
      <c r="CE143" s="307"/>
      <c r="CF143" s="307"/>
      <c r="CG143" s="307"/>
      <c r="CH143" s="307"/>
      <c r="CI143" s="307"/>
      <c r="CJ143" s="307"/>
      <c r="CK143" s="307"/>
      <c r="CL143" s="307"/>
      <c r="CM143" s="307"/>
      <c r="CN143" s="307"/>
      <c r="CO143" s="307"/>
      <c r="CP143" s="307"/>
      <c r="CQ143" s="307"/>
      <c r="CR143" s="307"/>
      <c r="CS143" s="307"/>
      <c r="CT143" s="307"/>
      <c r="CU143" s="307"/>
      <c r="CV143" s="307"/>
      <c r="CW143" s="307"/>
      <c r="CX143" s="307"/>
      <c r="CY143" s="307"/>
      <c r="CZ143" s="307"/>
      <c r="DA143" s="307"/>
      <c r="DB143" s="307"/>
      <c r="DC143" s="307"/>
      <c r="DD143" s="307"/>
      <c r="DE143" s="307"/>
      <c r="DF143" s="307"/>
      <c r="DG143" s="307"/>
      <c r="DH143" s="307"/>
      <c r="DI143" s="307"/>
      <c r="DJ143" s="307"/>
      <c r="DK143" s="307"/>
      <c r="DL143" s="307"/>
      <c r="DM143" s="307"/>
      <c r="DN143" s="307"/>
      <c r="DO143" s="307"/>
      <c r="DP143" s="307"/>
      <c r="DQ143" s="307"/>
      <c r="DR143" s="307"/>
      <c r="DS143" s="307"/>
      <c r="DT143" s="307"/>
      <c r="DU143" s="307"/>
      <c r="DV143" s="307"/>
      <c r="DW143" s="307"/>
      <c r="DX143" s="307"/>
      <c r="DY143" s="307"/>
      <c r="DZ143" s="307"/>
      <c r="EA143" s="307"/>
      <c r="EB143" s="307"/>
      <c r="EC143" s="307"/>
      <c r="ED143" s="307"/>
      <c r="EE143" s="307"/>
      <c r="EF143" s="307"/>
      <c r="EG143" s="307"/>
      <c r="EH143" s="307"/>
      <c r="EI143" s="307"/>
      <c r="EJ143" s="307"/>
      <c r="EK143" s="307"/>
      <c r="EL143" s="307"/>
      <c r="EM143" s="307"/>
      <c r="EN143" s="307"/>
      <c r="EO143" s="307"/>
      <c r="EP143" s="307"/>
      <c r="EQ143" s="307"/>
      <c r="ER143" s="307"/>
      <c r="ES143" s="307"/>
      <c r="ET143" s="307"/>
      <c r="EU143" s="307"/>
      <c r="EV143" s="307"/>
      <c r="EW143" s="307"/>
      <c r="EX143" s="307"/>
      <c r="EY143" s="307"/>
      <c r="EZ143" s="307"/>
      <c r="FA143" s="307"/>
      <c r="FB143" s="307"/>
      <c r="FC143" s="307"/>
      <c r="FD143" s="307"/>
      <c r="FE143" s="307"/>
      <c r="FF143" s="307"/>
      <c r="FG143" s="307"/>
      <c r="FH143" s="307"/>
      <c r="FI143" s="307"/>
      <c r="FJ143" s="307"/>
      <c r="FK143" s="307"/>
      <c r="FL143" s="307"/>
      <c r="FM143" s="307"/>
      <c r="FN143" s="307"/>
      <c r="FO143" s="307"/>
      <c r="FP143" s="307"/>
      <c r="FQ143" s="307"/>
      <c r="FR143" s="307"/>
      <c r="FS143" s="307"/>
      <c r="FT143" s="307"/>
      <c r="FU143" s="307"/>
      <c r="FV143" s="307"/>
      <c r="FW143" s="307"/>
      <c r="FX143" s="307"/>
      <c r="FY143" s="307"/>
      <c r="FZ143" s="307"/>
      <c r="GA143" s="307"/>
      <c r="GB143" s="307"/>
      <c r="GC143" s="307"/>
      <c r="GD143" s="307"/>
      <c r="GE143" s="307"/>
      <c r="GF143" s="307"/>
      <c r="GG143" s="307"/>
      <c r="GH143" s="307"/>
      <c r="GI143" s="307"/>
      <c r="GJ143" s="307"/>
      <c r="GK143" s="307"/>
      <c r="GL143" s="307"/>
      <c r="GM143" s="307"/>
      <c r="GN143" s="307"/>
      <c r="GO143" s="307"/>
      <c r="GP143" s="307"/>
      <c r="GQ143" s="307"/>
      <c r="GR143" s="307"/>
      <c r="GS143" s="307"/>
      <c r="GT143" s="307"/>
      <c r="GU143" s="307"/>
      <c r="GV143" s="307"/>
      <c r="GW143" s="307"/>
      <c r="GX143" s="307"/>
      <c r="GY143" s="307"/>
      <c r="GZ143" s="307"/>
      <c r="HA143" s="307"/>
      <c r="HB143" s="307"/>
      <c r="HC143" s="307"/>
      <c r="HD143" s="307"/>
      <c r="HE143" s="307"/>
      <c r="HF143" s="307"/>
      <c r="HG143" s="307"/>
      <c r="HH143" s="307"/>
      <c r="HI143" s="307"/>
      <c r="HJ143" s="307"/>
      <c r="HK143" s="307"/>
      <c r="HL143" s="307"/>
      <c r="HM143" s="307"/>
      <c r="HN143" s="307"/>
      <c r="HO143" s="307"/>
      <c r="HP143" s="307"/>
      <c r="HQ143" s="307"/>
      <c r="HR143" s="307"/>
      <c r="HS143" s="307"/>
      <c r="HT143" s="307"/>
      <c r="HU143" s="307"/>
      <c r="HV143" s="307"/>
      <c r="HW143" s="307"/>
      <c r="HX143" s="307"/>
      <c r="HY143" s="307"/>
      <c r="HZ143" s="307"/>
      <c r="IA143" s="307"/>
      <c r="IB143" s="307"/>
      <c r="IC143" s="307"/>
      <c r="ID143" s="307"/>
      <c r="IE143" s="307"/>
      <c r="IF143" s="307"/>
      <c r="IG143" s="307"/>
      <c r="IH143" s="307"/>
      <c r="II143" s="307"/>
      <c r="IJ143" s="307"/>
      <c r="IK143" s="307"/>
      <c r="IL143" s="307"/>
      <c r="IM143" s="307"/>
      <c r="IN143" s="307"/>
      <c r="IO143" s="307"/>
      <c r="IP143" s="307"/>
      <c r="IQ143" s="307"/>
      <c r="IR143" s="307"/>
      <c r="IS143" s="307"/>
      <c r="IT143" s="307"/>
      <c r="IU143" s="307"/>
      <c r="IV143" s="307"/>
      <c r="IW143" s="307"/>
    </row>
    <row r="144" spans="1:257" s="415" customFormat="1">
      <c r="A144" s="421" t="s">
        <v>1340</v>
      </c>
      <c r="B144" s="188">
        <v>45409</v>
      </c>
      <c r="C144" s="393" t="s">
        <v>1196</v>
      </c>
      <c r="D144" s="220">
        <v>45409</v>
      </c>
      <c r="E144" s="381"/>
      <c r="F144" s="429">
        <v>45410</v>
      </c>
      <c r="G144" s="189">
        <v>3</v>
      </c>
      <c r="H144" s="190">
        <v>270</v>
      </c>
      <c r="I144" s="101">
        <v>810000</v>
      </c>
      <c r="J144" s="192">
        <f>I144</f>
        <v>810000</v>
      </c>
      <c r="K144" s="192"/>
      <c r="L144" s="192"/>
      <c r="M144" s="192"/>
      <c r="N144" s="192"/>
      <c r="O144" s="192"/>
      <c r="P144" s="461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307"/>
      <c r="AB144" s="307"/>
      <c r="AC144" s="307"/>
      <c r="AD144" s="307"/>
      <c r="AE144" s="307"/>
      <c r="AF144" s="307"/>
      <c r="AG144" s="307"/>
      <c r="AH144" s="307"/>
      <c r="AI144" s="307"/>
      <c r="AJ144" s="307"/>
      <c r="AK144" s="307"/>
      <c r="AL144" s="307"/>
      <c r="AM144" s="307"/>
      <c r="AN144" s="307"/>
      <c r="AO144" s="307"/>
      <c r="AP144" s="307"/>
      <c r="AQ144" s="307"/>
      <c r="AR144" s="307"/>
      <c r="AS144" s="307"/>
      <c r="AT144" s="307"/>
      <c r="AU144" s="307"/>
      <c r="AV144" s="307"/>
      <c r="AW144" s="307"/>
      <c r="AX144" s="307"/>
      <c r="AY144" s="307"/>
      <c r="AZ144" s="307"/>
      <c r="BA144" s="307"/>
      <c r="BB144" s="307"/>
      <c r="BC144" s="307"/>
      <c r="BD144" s="307"/>
      <c r="BE144" s="307"/>
      <c r="BF144" s="307"/>
      <c r="BG144" s="307"/>
      <c r="BH144" s="307"/>
      <c r="BI144" s="307"/>
      <c r="BJ144" s="307"/>
      <c r="BK144" s="307"/>
      <c r="BL144" s="307"/>
      <c r="BM144" s="307"/>
      <c r="BN144" s="307"/>
      <c r="BO144" s="307"/>
      <c r="BP144" s="307"/>
      <c r="BQ144" s="307"/>
      <c r="BR144" s="307"/>
      <c r="BS144" s="307"/>
      <c r="BT144" s="307"/>
      <c r="BU144" s="307"/>
      <c r="BV144" s="307"/>
      <c r="BW144" s="307"/>
      <c r="BX144" s="307"/>
      <c r="BY144" s="307"/>
      <c r="BZ144" s="307"/>
      <c r="CA144" s="307"/>
      <c r="CB144" s="307"/>
      <c r="CC144" s="307"/>
      <c r="CD144" s="307"/>
      <c r="CE144" s="307"/>
      <c r="CF144" s="307"/>
      <c r="CG144" s="307"/>
      <c r="CH144" s="307"/>
      <c r="CI144" s="307"/>
      <c r="CJ144" s="307"/>
      <c r="CK144" s="307"/>
      <c r="CL144" s="307"/>
      <c r="CM144" s="307"/>
      <c r="CN144" s="307"/>
      <c r="CO144" s="307"/>
      <c r="CP144" s="307"/>
      <c r="CQ144" s="307"/>
      <c r="CR144" s="307"/>
      <c r="CS144" s="307"/>
      <c r="CT144" s="307"/>
      <c r="CU144" s="307"/>
      <c r="CV144" s="307"/>
      <c r="CW144" s="307"/>
      <c r="CX144" s="307"/>
      <c r="CY144" s="307"/>
      <c r="CZ144" s="307"/>
      <c r="DA144" s="307"/>
      <c r="DB144" s="307"/>
      <c r="DC144" s="307"/>
      <c r="DD144" s="307"/>
      <c r="DE144" s="307"/>
      <c r="DF144" s="307"/>
      <c r="DG144" s="307"/>
      <c r="DH144" s="307"/>
      <c r="DI144" s="307"/>
      <c r="DJ144" s="307"/>
      <c r="DK144" s="307"/>
      <c r="DL144" s="307"/>
      <c r="DM144" s="307"/>
      <c r="DN144" s="307"/>
      <c r="DO144" s="307"/>
      <c r="DP144" s="307"/>
      <c r="DQ144" s="307"/>
      <c r="DR144" s="307"/>
      <c r="DS144" s="307"/>
      <c r="DT144" s="307"/>
      <c r="DU144" s="307"/>
      <c r="DV144" s="307"/>
      <c r="DW144" s="307"/>
      <c r="DX144" s="307"/>
      <c r="DY144" s="307"/>
      <c r="DZ144" s="307"/>
      <c r="EA144" s="307"/>
      <c r="EB144" s="307"/>
      <c r="EC144" s="307"/>
      <c r="ED144" s="307"/>
      <c r="EE144" s="307"/>
      <c r="EF144" s="307"/>
      <c r="EG144" s="307"/>
      <c r="EH144" s="307"/>
      <c r="EI144" s="307"/>
      <c r="EJ144" s="307"/>
      <c r="EK144" s="307"/>
      <c r="EL144" s="307"/>
      <c r="EM144" s="307"/>
      <c r="EN144" s="307"/>
      <c r="EO144" s="307"/>
      <c r="EP144" s="307"/>
      <c r="EQ144" s="307"/>
      <c r="ER144" s="307"/>
      <c r="ES144" s="307"/>
      <c r="ET144" s="307"/>
      <c r="EU144" s="307"/>
      <c r="EV144" s="307"/>
      <c r="EW144" s="307"/>
      <c r="EX144" s="307"/>
      <c r="EY144" s="307"/>
      <c r="EZ144" s="307"/>
      <c r="FA144" s="307"/>
      <c r="FB144" s="307"/>
      <c r="FC144" s="307"/>
      <c r="FD144" s="307"/>
      <c r="FE144" s="307"/>
      <c r="FF144" s="307"/>
      <c r="FG144" s="307"/>
      <c r="FH144" s="307"/>
      <c r="FI144" s="307"/>
      <c r="FJ144" s="307"/>
      <c r="FK144" s="307"/>
      <c r="FL144" s="307"/>
      <c r="FM144" s="307"/>
      <c r="FN144" s="307"/>
      <c r="FO144" s="307"/>
      <c r="FP144" s="307"/>
      <c r="FQ144" s="307"/>
      <c r="FR144" s="307"/>
      <c r="FS144" s="307"/>
      <c r="FT144" s="307"/>
      <c r="FU144" s="307"/>
      <c r="FV144" s="307"/>
      <c r="FW144" s="307"/>
      <c r="FX144" s="307"/>
      <c r="FY144" s="307"/>
      <c r="FZ144" s="307"/>
      <c r="GA144" s="307"/>
      <c r="GB144" s="307"/>
      <c r="GC144" s="307"/>
      <c r="GD144" s="307"/>
      <c r="GE144" s="307"/>
      <c r="GF144" s="307"/>
      <c r="GG144" s="307"/>
      <c r="GH144" s="307"/>
      <c r="GI144" s="307"/>
      <c r="GJ144" s="307"/>
      <c r="GK144" s="307"/>
      <c r="GL144" s="307"/>
      <c r="GM144" s="307"/>
      <c r="GN144" s="307"/>
      <c r="GO144" s="307"/>
      <c r="GP144" s="307"/>
      <c r="GQ144" s="307"/>
      <c r="GR144" s="307"/>
      <c r="GS144" s="307"/>
      <c r="GT144" s="307"/>
      <c r="GU144" s="307"/>
      <c r="GV144" s="307"/>
      <c r="GW144" s="307"/>
      <c r="GX144" s="307"/>
      <c r="GY144" s="307"/>
      <c r="GZ144" s="307"/>
      <c r="HA144" s="307"/>
      <c r="HB144" s="307"/>
      <c r="HC144" s="307"/>
      <c r="HD144" s="307"/>
      <c r="HE144" s="307"/>
      <c r="HF144" s="307"/>
      <c r="HG144" s="307"/>
      <c r="HH144" s="307"/>
      <c r="HI144" s="307"/>
      <c r="HJ144" s="307"/>
      <c r="HK144" s="307"/>
      <c r="HL144" s="307"/>
      <c r="HM144" s="307"/>
      <c r="HN144" s="307"/>
      <c r="HO144" s="307"/>
      <c r="HP144" s="307"/>
      <c r="HQ144" s="307"/>
      <c r="HR144" s="307"/>
      <c r="HS144" s="307"/>
      <c r="HT144" s="307"/>
      <c r="HU144" s="307"/>
      <c r="HV144" s="307"/>
      <c r="HW144" s="307"/>
      <c r="HX144" s="307"/>
      <c r="HY144" s="307"/>
      <c r="HZ144" s="307"/>
      <c r="IA144" s="307"/>
      <c r="IB144" s="307"/>
      <c r="IC144" s="307"/>
      <c r="ID144" s="307"/>
      <c r="IE144" s="307"/>
      <c r="IF144" s="307"/>
      <c r="IG144" s="307"/>
      <c r="IH144" s="307"/>
      <c r="II144" s="307"/>
      <c r="IJ144" s="307"/>
      <c r="IK144" s="307"/>
      <c r="IL144" s="307"/>
      <c r="IM144" s="307"/>
      <c r="IN144" s="307"/>
      <c r="IO144" s="307"/>
      <c r="IP144" s="307"/>
      <c r="IQ144" s="307"/>
      <c r="IR144" s="307"/>
      <c r="IS144" s="307"/>
      <c r="IT144" s="307"/>
      <c r="IU144" s="307"/>
      <c r="IV144" s="307"/>
      <c r="IW144" s="307"/>
    </row>
    <row r="145" spans="1:257" s="415" customFormat="1">
      <c r="A145" s="421" t="s">
        <v>1341</v>
      </c>
      <c r="B145" s="188">
        <v>45409</v>
      </c>
      <c r="C145" s="393" t="s">
        <v>1197</v>
      </c>
      <c r="D145" s="220">
        <v>45409</v>
      </c>
      <c r="E145" s="381"/>
      <c r="F145" s="429">
        <v>45410</v>
      </c>
      <c r="G145" s="189">
        <v>1</v>
      </c>
      <c r="H145" s="190">
        <v>445</v>
      </c>
      <c r="I145" s="101">
        <v>445000</v>
      </c>
      <c r="J145" s="192"/>
      <c r="K145" s="192">
        <f>I145</f>
        <v>445000</v>
      </c>
      <c r="L145" s="192"/>
      <c r="M145" s="192"/>
      <c r="N145" s="192"/>
      <c r="O145" s="192"/>
      <c r="P145" s="461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307"/>
      <c r="AB145" s="307"/>
      <c r="AC145" s="307"/>
      <c r="AD145" s="307"/>
      <c r="AE145" s="307"/>
      <c r="AF145" s="307"/>
      <c r="AG145" s="307"/>
      <c r="AH145" s="307"/>
      <c r="AI145" s="307"/>
      <c r="AJ145" s="307"/>
      <c r="AK145" s="307"/>
      <c r="AL145" s="307"/>
      <c r="AM145" s="307"/>
      <c r="AN145" s="307"/>
      <c r="AO145" s="307"/>
      <c r="AP145" s="307"/>
      <c r="AQ145" s="307"/>
      <c r="AR145" s="307"/>
      <c r="AS145" s="307"/>
      <c r="AT145" s="307"/>
      <c r="AU145" s="307"/>
      <c r="AV145" s="307"/>
      <c r="AW145" s="307"/>
      <c r="AX145" s="307"/>
      <c r="AY145" s="307"/>
      <c r="AZ145" s="307"/>
      <c r="BA145" s="307"/>
      <c r="BB145" s="307"/>
      <c r="BC145" s="307"/>
      <c r="BD145" s="307"/>
      <c r="BE145" s="307"/>
      <c r="BF145" s="307"/>
      <c r="BG145" s="307"/>
      <c r="BH145" s="307"/>
      <c r="BI145" s="307"/>
      <c r="BJ145" s="307"/>
      <c r="BK145" s="307"/>
      <c r="BL145" s="307"/>
      <c r="BM145" s="307"/>
      <c r="BN145" s="307"/>
      <c r="BO145" s="307"/>
      <c r="BP145" s="307"/>
      <c r="BQ145" s="307"/>
      <c r="BR145" s="307"/>
      <c r="BS145" s="307"/>
      <c r="BT145" s="307"/>
      <c r="BU145" s="307"/>
      <c r="BV145" s="307"/>
      <c r="BW145" s="307"/>
      <c r="BX145" s="307"/>
      <c r="BY145" s="307"/>
      <c r="BZ145" s="307"/>
      <c r="CA145" s="307"/>
      <c r="CB145" s="307"/>
      <c r="CC145" s="307"/>
      <c r="CD145" s="307"/>
      <c r="CE145" s="307"/>
      <c r="CF145" s="307"/>
      <c r="CG145" s="307"/>
      <c r="CH145" s="307"/>
      <c r="CI145" s="307"/>
      <c r="CJ145" s="307"/>
      <c r="CK145" s="307"/>
      <c r="CL145" s="307"/>
      <c r="CM145" s="307"/>
      <c r="CN145" s="307"/>
      <c r="CO145" s="307"/>
      <c r="CP145" s="307"/>
      <c r="CQ145" s="307"/>
      <c r="CR145" s="307"/>
      <c r="CS145" s="307"/>
      <c r="CT145" s="307"/>
      <c r="CU145" s="307"/>
      <c r="CV145" s="307"/>
      <c r="CW145" s="307"/>
      <c r="CX145" s="307"/>
      <c r="CY145" s="307"/>
      <c r="CZ145" s="307"/>
      <c r="DA145" s="307"/>
      <c r="DB145" s="307"/>
      <c r="DC145" s="307"/>
      <c r="DD145" s="307"/>
      <c r="DE145" s="307"/>
      <c r="DF145" s="307"/>
      <c r="DG145" s="307"/>
      <c r="DH145" s="307"/>
      <c r="DI145" s="307"/>
      <c r="DJ145" s="307"/>
      <c r="DK145" s="307"/>
      <c r="DL145" s="307"/>
      <c r="DM145" s="307"/>
      <c r="DN145" s="307"/>
      <c r="DO145" s="307"/>
      <c r="DP145" s="307"/>
      <c r="DQ145" s="307"/>
      <c r="DR145" s="307"/>
      <c r="DS145" s="307"/>
      <c r="DT145" s="307"/>
      <c r="DU145" s="307"/>
      <c r="DV145" s="307"/>
      <c r="DW145" s="307"/>
      <c r="DX145" s="307"/>
      <c r="DY145" s="307"/>
      <c r="DZ145" s="307"/>
      <c r="EA145" s="307"/>
      <c r="EB145" s="307"/>
      <c r="EC145" s="307"/>
      <c r="ED145" s="307"/>
      <c r="EE145" s="307"/>
      <c r="EF145" s="307"/>
      <c r="EG145" s="307"/>
      <c r="EH145" s="307"/>
      <c r="EI145" s="307"/>
      <c r="EJ145" s="307"/>
      <c r="EK145" s="307"/>
      <c r="EL145" s="307"/>
      <c r="EM145" s="307"/>
      <c r="EN145" s="307"/>
      <c r="EO145" s="307"/>
      <c r="EP145" s="307"/>
      <c r="EQ145" s="307"/>
      <c r="ER145" s="307"/>
      <c r="ES145" s="307"/>
      <c r="ET145" s="307"/>
      <c r="EU145" s="307"/>
      <c r="EV145" s="307"/>
      <c r="EW145" s="307"/>
      <c r="EX145" s="307"/>
      <c r="EY145" s="307"/>
      <c r="EZ145" s="307"/>
      <c r="FA145" s="307"/>
      <c r="FB145" s="307"/>
      <c r="FC145" s="307"/>
      <c r="FD145" s="307"/>
      <c r="FE145" s="307"/>
      <c r="FF145" s="307"/>
      <c r="FG145" s="307"/>
      <c r="FH145" s="307"/>
      <c r="FI145" s="307"/>
      <c r="FJ145" s="307"/>
      <c r="FK145" s="307"/>
      <c r="FL145" s="307"/>
      <c r="FM145" s="307"/>
      <c r="FN145" s="307"/>
      <c r="FO145" s="307"/>
      <c r="FP145" s="307"/>
      <c r="FQ145" s="307"/>
      <c r="FR145" s="307"/>
      <c r="FS145" s="307"/>
      <c r="FT145" s="307"/>
      <c r="FU145" s="307"/>
      <c r="FV145" s="307"/>
      <c r="FW145" s="307"/>
      <c r="FX145" s="307"/>
      <c r="FY145" s="307"/>
      <c r="FZ145" s="307"/>
      <c r="GA145" s="307"/>
      <c r="GB145" s="307"/>
      <c r="GC145" s="307"/>
      <c r="GD145" s="307"/>
      <c r="GE145" s="307"/>
      <c r="GF145" s="307"/>
      <c r="GG145" s="307"/>
      <c r="GH145" s="307"/>
      <c r="GI145" s="307"/>
      <c r="GJ145" s="307"/>
      <c r="GK145" s="307"/>
      <c r="GL145" s="307"/>
      <c r="GM145" s="307"/>
      <c r="GN145" s="307"/>
      <c r="GO145" s="307"/>
      <c r="GP145" s="307"/>
      <c r="GQ145" s="307"/>
      <c r="GR145" s="307"/>
      <c r="GS145" s="307"/>
      <c r="GT145" s="307"/>
      <c r="GU145" s="307"/>
      <c r="GV145" s="307"/>
      <c r="GW145" s="307"/>
      <c r="GX145" s="307"/>
      <c r="GY145" s="307"/>
      <c r="GZ145" s="307"/>
      <c r="HA145" s="307"/>
      <c r="HB145" s="307"/>
      <c r="HC145" s="307"/>
      <c r="HD145" s="307"/>
      <c r="HE145" s="307"/>
      <c r="HF145" s="307"/>
      <c r="HG145" s="307"/>
      <c r="HH145" s="307"/>
      <c r="HI145" s="307"/>
      <c r="HJ145" s="307"/>
      <c r="HK145" s="307"/>
      <c r="HL145" s="307"/>
      <c r="HM145" s="307"/>
      <c r="HN145" s="307"/>
      <c r="HO145" s="307"/>
      <c r="HP145" s="307"/>
      <c r="HQ145" s="307"/>
      <c r="HR145" s="307"/>
      <c r="HS145" s="307"/>
      <c r="HT145" s="307"/>
      <c r="HU145" s="307"/>
      <c r="HV145" s="307"/>
      <c r="HW145" s="307"/>
      <c r="HX145" s="307"/>
      <c r="HY145" s="307"/>
      <c r="HZ145" s="307"/>
      <c r="IA145" s="307"/>
      <c r="IB145" s="307"/>
      <c r="IC145" s="307"/>
      <c r="ID145" s="307"/>
      <c r="IE145" s="307"/>
      <c r="IF145" s="307"/>
      <c r="IG145" s="307"/>
      <c r="IH145" s="307"/>
      <c r="II145" s="307"/>
      <c r="IJ145" s="307"/>
      <c r="IK145" s="307"/>
      <c r="IL145" s="307"/>
      <c r="IM145" s="307"/>
      <c r="IN145" s="307"/>
      <c r="IO145" s="307"/>
      <c r="IP145" s="307"/>
      <c r="IQ145" s="307"/>
      <c r="IR145" s="307"/>
      <c r="IS145" s="307"/>
      <c r="IT145" s="307"/>
      <c r="IU145" s="307"/>
      <c r="IV145" s="307"/>
      <c r="IW145" s="307"/>
    </row>
    <row r="146" spans="1:257" s="415" customFormat="1">
      <c r="A146" s="421" t="s">
        <v>1342</v>
      </c>
      <c r="B146" s="188">
        <v>45409</v>
      </c>
      <c r="C146" s="393" t="s">
        <v>1198</v>
      </c>
      <c r="D146" s="220">
        <v>45409</v>
      </c>
      <c r="E146" s="381"/>
      <c r="F146" s="429">
        <v>45410</v>
      </c>
      <c r="G146" s="189">
        <v>1</v>
      </c>
      <c r="H146" s="190">
        <v>202.5</v>
      </c>
      <c r="I146" s="191">
        <v>202500</v>
      </c>
      <c r="J146" s="192"/>
      <c r="K146" s="192">
        <f>I146</f>
        <v>202500</v>
      </c>
      <c r="L146" s="192"/>
      <c r="M146" s="192"/>
      <c r="N146" s="192"/>
      <c r="O146" s="192"/>
      <c r="P146" s="461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  <c r="AA146" s="307"/>
      <c r="AB146" s="307"/>
      <c r="AC146" s="307"/>
      <c r="AD146" s="307"/>
      <c r="AE146" s="307"/>
      <c r="AF146" s="307"/>
      <c r="AG146" s="307"/>
      <c r="AH146" s="307"/>
      <c r="AI146" s="307"/>
      <c r="AJ146" s="307"/>
      <c r="AK146" s="307"/>
      <c r="AL146" s="307"/>
      <c r="AM146" s="307"/>
      <c r="AN146" s="307"/>
      <c r="AO146" s="307"/>
      <c r="AP146" s="307"/>
      <c r="AQ146" s="307"/>
      <c r="AR146" s="307"/>
      <c r="AS146" s="307"/>
      <c r="AT146" s="307"/>
      <c r="AU146" s="307"/>
      <c r="AV146" s="307"/>
      <c r="AW146" s="307"/>
      <c r="AX146" s="307"/>
      <c r="AY146" s="307"/>
      <c r="AZ146" s="307"/>
      <c r="BA146" s="307"/>
      <c r="BB146" s="307"/>
      <c r="BC146" s="307"/>
      <c r="BD146" s="307"/>
      <c r="BE146" s="307"/>
      <c r="BF146" s="307"/>
      <c r="BG146" s="307"/>
      <c r="BH146" s="307"/>
      <c r="BI146" s="307"/>
      <c r="BJ146" s="307"/>
      <c r="BK146" s="307"/>
      <c r="BL146" s="307"/>
      <c r="BM146" s="307"/>
      <c r="BN146" s="307"/>
      <c r="BO146" s="307"/>
      <c r="BP146" s="307"/>
      <c r="BQ146" s="307"/>
      <c r="BR146" s="307"/>
      <c r="BS146" s="307"/>
      <c r="BT146" s="307"/>
      <c r="BU146" s="307"/>
      <c r="BV146" s="307"/>
      <c r="BW146" s="307"/>
      <c r="BX146" s="307"/>
      <c r="BY146" s="307"/>
      <c r="BZ146" s="307"/>
      <c r="CA146" s="307"/>
      <c r="CB146" s="307"/>
      <c r="CC146" s="307"/>
      <c r="CD146" s="307"/>
      <c r="CE146" s="307"/>
      <c r="CF146" s="307"/>
      <c r="CG146" s="307"/>
      <c r="CH146" s="307"/>
      <c r="CI146" s="307"/>
      <c r="CJ146" s="307"/>
      <c r="CK146" s="307"/>
      <c r="CL146" s="307"/>
      <c r="CM146" s="307"/>
      <c r="CN146" s="307"/>
      <c r="CO146" s="307"/>
      <c r="CP146" s="307"/>
      <c r="CQ146" s="307"/>
      <c r="CR146" s="307"/>
      <c r="CS146" s="307"/>
      <c r="CT146" s="307"/>
      <c r="CU146" s="307"/>
      <c r="CV146" s="307"/>
      <c r="CW146" s="307"/>
      <c r="CX146" s="307"/>
      <c r="CY146" s="307"/>
      <c r="CZ146" s="307"/>
      <c r="DA146" s="307"/>
      <c r="DB146" s="307"/>
      <c r="DC146" s="307"/>
      <c r="DD146" s="307"/>
      <c r="DE146" s="307"/>
      <c r="DF146" s="307"/>
      <c r="DG146" s="307"/>
      <c r="DH146" s="307"/>
      <c r="DI146" s="307"/>
      <c r="DJ146" s="307"/>
      <c r="DK146" s="307"/>
      <c r="DL146" s="307"/>
      <c r="DM146" s="307"/>
      <c r="DN146" s="307"/>
      <c r="DO146" s="307"/>
      <c r="DP146" s="307"/>
      <c r="DQ146" s="307"/>
      <c r="DR146" s="307"/>
      <c r="DS146" s="307"/>
      <c r="DT146" s="307"/>
      <c r="DU146" s="307"/>
      <c r="DV146" s="307"/>
      <c r="DW146" s="307"/>
      <c r="DX146" s="307"/>
      <c r="DY146" s="307"/>
      <c r="DZ146" s="307"/>
      <c r="EA146" s="307"/>
      <c r="EB146" s="307"/>
      <c r="EC146" s="307"/>
      <c r="ED146" s="307"/>
      <c r="EE146" s="307"/>
      <c r="EF146" s="307"/>
      <c r="EG146" s="307"/>
      <c r="EH146" s="307"/>
      <c r="EI146" s="307"/>
      <c r="EJ146" s="307"/>
      <c r="EK146" s="307"/>
      <c r="EL146" s="307"/>
      <c r="EM146" s="307"/>
      <c r="EN146" s="307"/>
      <c r="EO146" s="307"/>
      <c r="EP146" s="307"/>
      <c r="EQ146" s="307"/>
      <c r="ER146" s="307"/>
      <c r="ES146" s="307"/>
      <c r="ET146" s="307"/>
      <c r="EU146" s="307"/>
      <c r="EV146" s="307"/>
      <c r="EW146" s="307"/>
      <c r="EX146" s="307"/>
      <c r="EY146" s="307"/>
      <c r="EZ146" s="307"/>
      <c r="FA146" s="307"/>
      <c r="FB146" s="307"/>
      <c r="FC146" s="307"/>
      <c r="FD146" s="307"/>
      <c r="FE146" s="307"/>
      <c r="FF146" s="307"/>
      <c r="FG146" s="307"/>
      <c r="FH146" s="307"/>
      <c r="FI146" s="307"/>
      <c r="FJ146" s="307"/>
      <c r="FK146" s="307"/>
      <c r="FL146" s="307"/>
      <c r="FM146" s="307"/>
      <c r="FN146" s="307"/>
      <c r="FO146" s="307"/>
      <c r="FP146" s="307"/>
      <c r="FQ146" s="307"/>
      <c r="FR146" s="307"/>
      <c r="FS146" s="307"/>
      <c r="FT146" s="307"/>
      <c r="FU146" s="307"/>
      <c r="FV146" s="307"/>
      <c r="FW146" s="307"/>
      <c r="FX146" s="307"/>
      <c r="FY146" s="307"/>
      <c r="FZ146" s="307"/>
      <c r="GA146" s="307"/>
      <c r="GB146" s="307"/>
      <c r="GC146" s="307"/>
      <c r="GD146" s="307"/>
      <c r="GE146" s="307"/>
      <c r="GF146" s="307"/>
      <c r="GG146" s="307"/>
      <c r="GH146" s="307"/>
      <c r="GI146" s="307"/>
      <c r="GJ146" s="307"/>
      <c r="GK146" s="307"/>
      <c r="GL146" s="307"/>
      <c r="GM146" s="307"/>
      <c r="GN146" s="307"/>
      <c r="GO146" s="307"/>
      <c r="GP146" s="307"/>
      <c r="GQ146" s="307"/>
      <c r="GR146" s="307"/>
      <c r="GS146" s="307"/>
      <c r="GT146" s="307"/>
      <c r="GU146" s="307"/>
      <c r="GV146" s="307"/>
      <c r="GW146" s="307"/>
      <c r="GX146" s="307"/>
      <c r="GY146" s="307"/>
      <c r="GZ146" s="307"/>
      <c r="HA146" s="307"/>
      <c r="HB146" s="307"/>
      <c r="HC146" s="307"/>
      <c r="HD146" s="307"/>
      <c r="HE146" s="307"/>
      <c r="HF146" s="307"/>
      <c r="HG146" s="307"/>
      <c r="HH146" s="307"/>
      <c r="HI146" s="307"/>
      <c r="HJ146" s="307"/>
      <c r="HK146" s="307"/>
      <c r="HL146" s="307"/>
      <c r="HM146" s="307"/>
      <c r="HN146" s="307"/>
      <c r="HO146" s="307"/>
      <c r="HP146" s="307"/>
      <c r="HQ146" s="307"/>
      <c r="HR146" s="307"/>
      <c r="HS146" s="307"/>
      <c r="HT146" s="307"/>
      <c r="HU146" s="307"/>
      <c r="HV146" s="307"/>
      <c r="HW146" s="307"/>
      <c r="HX146" s="307"/>
      <c r="HY146" s="307"/>
      <c r="HZ146" s="307"/>
      <c r="IA146" s="307"/>
      <c r="IB146" s="307"/>
      <c r="IC146" s="307"/>
      <c r="ID146" s="307"/>
      <c r="IE146" s="307"/>
      <c r="IF146" s="307"/>
      <c r="IG146" s="307"/>
      <c r="IH146" s="307"/>
      <c r="II146" s="307"/>
      <c r="IJ146" s="307"/>
      <c r="IK146" s="307"/>
      <c r="IL146" s="307"/>
      <c r="IM146" s="307"/>
      <c r="IN146" s="307"/>
      <c r="IO146" s="307"/>
      <c r="IP146" s="307"/>
      <c r="IQ146" s="307"/>
      <c r="IR146" s="307"/>
      <c r="IS146" s="307"/>
      <c r="IT146" s="307"/>
      <c r="IU146" s="307"/>
      <c r="IV146" s="307"/>
      <c r="IW146" s="307"/>
    </row>
    <row r="147" spans="1:257" s="415" customFormat="1">
      <c r="A147" s="421" t="s">
        <v>1343</v>
      </c>
      <c r="B147" s="188">
        <v>45409</v>
      </c>
      <c r="C147" s="393" t="s">
        <v>1199</v>
      </c>
      <c r="D147" s="220">
        <v>45409</v>
      </c>
      <c r="E147" s="381"/>
      <c r="F147" s="429">
        <v>45410</v>
      </c>
      <c r="G147" s="189">
        <v>2</v>
      </c>
      <c r="H147" s="190">
        <v>202.5</v>
      </c>
      <c r="I147" s="191">
        <v>405000</v>
      </c>
      <c r="J147" s="192"/>
      <c r="K147" s="192">
        <f>I147</f>
        <v>405000</v>
      </c>
      <c r="L147" s="192"/>
      <c r="M147" s="192"/>
      <c r="N147" s="192"/>
      <c r="O147" s="192"/>
      <c r="P147" s="461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  <c r="AA147" s="307"/>
      <c r="AB147" s="307"/>
      <c r="AC147" s="307"/>
      <c r="AD147" s="307"/>
      <c r="AE147" s="307"/>
      <c r="AF147" s="307"/>
      <c r="AG147" s="307"/>
      <c r="AH147" s="307"/>
      <c r="AI147" s="307"/>
      <c r="AJ147" s="307"/>
      <c r="AK147" s="307"/>
      <c r="AL147" s="307"/>
      <c r="AM147" s="307"/>
      <c r="AN147" s="307"/>
      <c r="AO147" s="307"/>
      <c r="AP147" s="307"/>
      <c r="AQ147" s="307"/>
      <c r="AR147" s="307"/>
      <c r="AS147" s="307"/>
      <c r="AT147" s="307"/>
      <c r="AU147" s="307"/>
      <c r="AV147" s="307"/>
      <c r="AW147" s="307"/>
      <c r="AX147" s="307"/>
      <c r="AY147" s="307"/>
      <c r="AZ147" s="307"/>
      <c r="BA147" s="307"/>
      <c r="BB147" s="307"/>
      <c r="BC147" s="307"/>
      <c r="BD147" s="307"/>
      <c r="BE147" s="307"/>
      <c r="BF147" s="307"/>
      <c r="BG147" s="307"/>
      <c r="BH147" s="307"/>
      <c r="BI147" s="307"/>
      <c r="BJ147" s="307"/>
      <c r="BK147" s="307"/>
      <c r="BL147" s="307"/>
      <c r="BM147" s="307"/>
      <c r="BN147" s="307"/>
      <c r="BO147" s="307"/>
      <c r="BP147" s="307"/>
      <c r="BQ147" s="307"/>
      <c r="BR147" s="307"/>
      <c r="BS147" s="307"/>
      <c r="BT147" s="307"/>
      <c r="BU147" s="307"/>
      <c r="BV147" s="307"/>
      <c r="BW147" s="307"/>
      <c r="BX147" s="307"/>
      <c r="BY147" s="307"/>
      <c r="BZ147" s="307"/>
      <c r="CA147" s="307"/>
      <c r="CB147" s="307"/>
      <c r="CC147" s="307"/>
      <c r="CD147" s="307"/>
      <c r="CE147" s="307"/>
      <c r="CF147" s="307"/>
      <c r="CG147" s="307"/>
      <c r="CH147" s="307"/>
      <c r="CI147" s="307"/>
      <c r="CJ147" s="307"/>
      <c r="CK147" s="307"/>
      <c r="CL147" s="307"/>
      <c r="CM147" s="307"/>
      <c r="CN147" s="307"/>
      <c r="CO147" s="307"/>
      <c r="CP147" s="307"/>
      <c r="CQ147" s="307"/>
      <c r="CR147" s="307"/>
      <c r="CS147" s="307"/>
      <c r="CT147" s="307"/>
      <c r="CU147" s="307"/>
      <c r="CV147" s="307"/>
      <c r="CW147" s="307"/>
      <c r="CX147" s="307"/>
      <c r="CY147" s="307"/>
      <c r="CZ147" s="307"/>
      <c r="DA147" s="307"/>
      <c r="DB147" s="307"/>
      <c r="DC147" s="307"/>
      <c r="DD147" s="307"/>
      <c r="DE147" s="307"/>
      <c r="DF147" s="307"/>
      <c r="DG147" s="307"/>
      <c r="DH147" s="307"/>
      <c r="DI147" s="307"/>
      <c r="DJ147" s="307"/>
      <c r="DK147" s="307"/>
      <c r="DL147" s="307"/>
      <c r="DM147" s="307"/>
      <c r="DN147" s="307"/>
      <c r="DO147" s="307"/>
      <c r="DP147" s="307"/>
      <c r="DQ147" s="307"/>
      <c r="DR147" s="307"/>
      <c r="DS147" s="307"/>
      <c r="DT147" s="307"/>
      <c r="DU147" s="307"/>
      <c r="DV147" s="307"/>
      <c r="DW147" s="307"/>
      <c r="DX147" s="307"/>
      <c r="DY147" s="307"/>
      <c r="DZ147" s="307"/>
      <c r="EA147" s="307"/>
      <c r="EB147" s="307"/>
      <c r="EC147" s="307"/>
      <c r="ED147" s="307"/>
      <c r="EE147" s="307"/>
      <c r="EF147" s="307"/>
      <c r="EG147" s="307"/>
      <c r="EH147" s="307"/>
      <c r="EI147" s="307"/>
      <c r="EJ147" s="307"/>
      <c r="EK147" s="307"/>
      <c r="EL147" s="307"/>
      <c r="EM147" s="307"/>
      <c r="EN147" s="307"/>
      <c r="EO147" s="307"/>
      <c r="EP147" s="307"/>
      <c r="EQ147" s="307"/>
      <c r="ER147" s="307"/>
      <c r="ES147" s="307"/>
      <c r="ET147" s="307"/>
      <c r="EU147" s="307"/>
      <c r="EV147" s="307"/>
      <c r="EW147" s="307"/>
      <c r="EX147" s="307"/>
      <c r="EY147" s="307"/>
      <c r="EZ147" s="307"/>
      <c r="FA147" s="307"/>
      <c r="FB147" s="307"/>
      <c r="FC147" s="307"/>
      <c r="FD147" s="307"/>
      <c r="FE147" s="307"/>
      <c r="FF147" s="307"/>
      <c r="FG147" s="307"/>
      <c r="FH147" s="307"/>
      <c r="FI147" s="307"/>
      <c r="FJ147" s="307"/>
      <c r="FK147" s="307"/>
      <c r="FL147" s="307"/>
      <c r="FM147" s="307"/>
      <c r="FN147" s="307"/>
      <c r="FO147" s="307"/>
      <c r="FP147" s="307"/>
      <c r="FQ147" s="307"/>
      <c r="FR147" s="307"/>
      <c r="FS147" s="307"/>
      <c r="FT147" s="307"/>
      <c r="FU147" s="307"/>
      <c r="FV147" s="307"/>
      <c r="FW147" s="307"/>
      <c r="FX147" s="307"/>
      <c r="FY147" s="307"/>
      <c r="FZ147" s="307"/>
      <c r="GA147" s="307"/>
      <c r="GB147" s="307"/>
      <c r="GC147" s="307"/>
      <c r="GD147" s="307"/>
      <c r="GE147" s="307"/>
      <c r="GF147" s="307"/>
      <c r="GG147" s="307"/>
      <c r="GH147" s="307"/>
      <c r="GI147" s="307"/>
      <c r="GJ147" s="307"/>
      <c r="GK147" s="307"/>
      <c r="GL147" s="307"/>
      <c r="GM147" s="307"/>
      <c r="GN147" s="307"/>
      <c r="GO147" s="307"/>
      <c r="GP147" s="307"/>
      <c r="GQ147" s="307"/>
      <c r="GR147" s="307"/>
      <c r="GS147" s="307"/>
      <c r="GT147" s="307"/>
      <c r="GU147" s="307"/>
      <c r="GV147" s="307"/>
      <c r="GW147" s="307"/>
      <c r="GX147" s="307"/>
      <c r="GY147" s="307"/>
      <c r="GZ147" s="307"/>
      <c r="HA147" s="307"/>
      <c r="HB147" s="307"/>
      <c r="HC147" s="307"/>
      <c r="HD147" s="307"/>
      <c r="HE147" s="307"/>
      <c r="HF147" s="307"/>
      <c r="HG147" s="307"/>
      <c r="HH147" s="307"/>
      <c r="HI147" s="307"/>
      <c r="HJ147" s="307"/>
      <c r="HK147" s="307"/>
      <c r="HL147" s="307"/>
      <c r="HM147" s="307"/>
      <c r="HN147" s="307"/>
      <c r="HO147" s="307"/>
      <c r="HP147" s="307"/>
      <c r="HQ147" s="307"/>
      <c r="HR147" s="307"/>
      <c r="HS147" s="307"/>
      <c r="HT147" s="307"/>
      <c r="HU147" s="307"/>
      <c r="HV147" s="307"/>
      <c r="HW147" s="307"/>
      <c r="HX147" s="307"/>
      <c r="HY147" s="307"/>
      <c r="HZ147" s="307"/>
      <c r="IA147" s="307"/>
      <c r="IB147" s="307"/>
      <c r="IC147" s="307"/>
      <c r="ID147" s="307"/>
      <c r="IE147" s="307"/>
      <c r="IF147" s="307"/>
      <c r="IG147" s="307"/>
      <c r="IH147" s="307"/>
      <c r="II147" s="307"/>
      <c r="IJ147" s="307"/>
      <c r="IK147" s="307"/>
      <c r="IL147" s="307"/>
      <c r="IM147" s="307"/>
      <c r="IN147" s="307"/>
      <c r="IO147" s="307"/>
      <c r="IP147" s="307"/>
      <c r="IQ147" s="307"/>
      <c r="IR147" s="307"/>
      <c r="IS147" s="307"/>
      <c r="IT147" s="307"/>
      <c r="IU147" s="307"/>
      <c r="IV147" s="307"/>
      <c r="IW147" s="307"/>
    </row>
    <row r="148" spans="1:257" s="415" customFormat="1">
      <c r="A148" s="421" t="s">
        <v>1344</v>
      </c>
      <c r="B148" s="188">
        <v>45409</v>
      </c>
      <c r="C148" s="306" t="s">
        <v>1204</v>
      </c>
      <c r="D148" s="220">
        <v>45409</v>
      </c>
      <c r="E148" s="381"/>
      <c r="F148" s="429">
        <v>45410</v>
      </c>
      <c r="G148" s="378">
        <v>1</v>
      </c>
      <c r="H148" s="190">
        <v>273.77999999999997</v>
      </c>
      <c r="I148" s="191">
        <v>273780</v>
      </c>
      <c r="J148" s="192"/>
      <c r="K148" s="192">
        <f>I148</f>
        <v>273780</v>
      </c>
      <c r="L148" s="192"/>
      <c r="M148" s="192"/>
      <c r="N148" s="198"/>
      <c r="O148" s="192"/>
      <c r="P148" s="461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  <c r="AA148" s="307"/>
      <c r="AB148" s="307"/>
      <c r="AC148" s="307"/>
      <c r="AD148" s="307"/>
      <c r="AE148" s="307"/>
      <c r="AF148" s="307"/>
      <c r="AG148" s="307"/>
      <c r="AH148" s="307"/>
      <c r="AI148" s="307"/>
      <c r="AJ148" s="307"/>
      <c r="AK148" s="307"/>
      <c r="AL148" s="307"/>
      <c r="AM148" s="307"/>
      <c r="AN148" s="307"/>
      <c r="AO148" s="307"/>
      <c r="AP148" s="307"/>
      <c r="AQ148" s="307"/>
      <c r="AR148" s="307"/>
      <c r="AS148" s="307"/>
      <c r="AT148" s="307"/>
      <c r="AU148" s="307"/>
      <c r="AV148" s="307"/>
      <c r="AW148" s="307"/>
      <c r="AX148" s="307"/>
      <c r="AY148" s="307"/>
      <c r="AZ148" s="307"/>
      <c r="BA148" s="307"/>
      <c r="BB148" s="307"/>
      <c r="BC148" s="307"/>
      <c r="BD148" s="307"/>
      <c r="BE148" s="307"/>
      <c r="BF148" s="307"/>
      <c r="BG148" s="307"/>
      <c r="BH148" s="307"/>
      <c r="BI148" s="307"/>
      <c r="BJ148" s="307"/>
      <c r="BK148" s="307"/>
      <c r="BL148" s="307"/>
      <c r="BM148" s="307"/>
      <c r="BN148" s="307"/>
      <c r="BO148" s="307"/>
      <c r="BP148" s="307"/>
      <c r="BQ148" s="307"/>
      <c r="BR148" s="307"/>
      <c r="BS148" s="307"/>
      <c r="BT148" s="307"/>
      <c r="BU148" s="307"/>
      <c r="BV148" s="307"/>
      <c r="BW148" s="307"/>
      <c r="BX148" s="307"/>
      <c r="BY148" s="307"/>
      <c r="BZ148" s="307"/>
      <c r="CA148" s="307"/>
      <c r="CB148" s="307"/>
      <c r="CC148" s="307"/>
      <c r="CD148" s="307"/>
      <c r="CE148" s="307"/>
      <c r="CF148" s="307"/>
      <c r="CG148" s="307"/>
      <c r="CH148" s="307"/>
      <c r="CI148" s="307"/>
      <c r="CJ148" s="307"/>
      <c r="CK148" s="307"/>
      <c r="CL148" s="307"/>
      <c r="CM148" s="307"/>
      <c r="CN148" s="307"/>
      <c r="CO148" s="307"/>
      <c r="CP148" s="307"/>
      <c r="CQ148" s="307"/>
      <c r="CR148" s="307"/>
      <c r="CS148" s="307"/>
      <c r="CT148" s="307"/>
      <c r="CU148" s="307"/>
      <c r="CV148" s="307"/>
      <c r="CW148" s="307"/>
      <c r="CX148" s="307"/>
      <c r="CY148" s="307"/>
      <c r="CZ148" s="307"/>
      <c r="DA148" s="307"/>
      <c r="DB148" s="307"/>
      <c r="DC148" s="307"/>
      <c r="DD148" s="307"/>
      <c r="DE148" s="307"/>
      <c r="DF148" s="307"/>
      <c r="DG148" s="307"/>
      <c r="DH148" s="307"/>
      <c r="DI148" s="307"/>
      <c r="DJ148" s="307"/>
      <c r="DK148" s="307"/>
      <c r="DL148" s="307"/>
      <c r="DM148" s="307"/>
      <c r="DN148" s="307"/>
      <c r="DO148" s="307"/>
      <c r="DP148" s="307"/>
      <c r="DQ148" s="307"/>
      <c r="DR148" s="307"/>
      <c r="DS148" s="307"/>
      <c r="DT148" s="307"/>
      <c r="DU148" s="307"/>
      <c r="DV148" s="307"/>
      <c r="DW148" s="307"/>
      <c r="DX148" s="307"/>
      <c r="DY148" s="307"/>
      <c r="DZ148" s="307"/>
      <c r="EA148" s="307"/>
      <c r="EB148" s="307"/>
      <c r="EC148" s="307"/>
      <c r="ED148" s="307"/>
      <c r="EE148" s="307"/>
      <c r="EF148" s="307"/>
      <c r="EG148" s="307"/>
      <c r="EH148" s="307"/>
      <c r="EI148" s="307"/>
      <c r="EJ148" s="307"/>
      <c r="EK148" s="307"/>
      <c r="EL148" s="307"/>
      <c r="EM148" s="307"/>
      <c r="EN148" s="307"/>
      <c r="EO148" s="307"/>
      <c r="EP148" s="307"/>
      <c r="EQ148" s="307"/>
      <c r="ER148" s="307"/>
      <c r="ES148" s="307"/>
      <c r="ET148" s="307"/>
      <c r="EU148" s="307"/>
      <c r="EV148" s="307"/>
      <c r="EW148" s="307"/>
      <c r="EX148" s="307"/>
      <c r="EY148" s="307"/>
      <c r="EZ148" s="307"/>
      <c r="FA148" s="307"/>
      <c r="FB148" s="307"/>
      <c r="FC148" s="307"/>
      <c r="FD148" s="307"/>
      <c r="FE148" s="307"/>
      <c r="FF148" s="307"/>
      <c r="FG148" s="307"/>
      <c r="FH148" s="307"/>
      <c r="FI148" s="307"/>
      <c r="FJ148" s="307"/>
      <c r="FK148" s="307"/>
      <c r="FL148" s="307"/>
      <c r="FM148" s="307"/>
      <c r="FN148" s="307"/>
      <c r="FO148" s="307"/>
      <c r="FP148" s="307"/>
      <c r="FQ148" s="307"/>
      <c r="FR148" s="307"/>
      <c r="FS148" s="307"/>
      <c r="FT148" s="307"/>
      <c r="FU148" s="307"/>
      <c r="FV148" s="307"/>
      <c r="FW148" s="307"/>
      <c r="FX148" s="307"/>
      <c r="FY148" s="307"/>
      <c r="FZ148" s="307"/>
      <c r="GA148" s="307"/>
      <c r="GB148" s="307"/>
      <c r="GC148" s="307"/>
      <c r="GD148" s="307"/>
      <c r="GE148" s="307"/>
      <c r="GF148" s="307"/>
      <c r="GG148" s="307"/>
      <c r="GH148" s="307"/>
      <c r="GI148" s="307"/>
      <c r="GJ148" s="307"/>
      <c r="GK148" s="307"/>
      <c r="GL148" s="307"/>
      <c r="GM148" s="307"/>
      <c r="GN148" s="307"/>
      <c r="GO148" s="307"/>
      <c r="GP148" s="307"/>
      <c r="GQ148" s="307"/>
      <c r="GR148" s="307"/>
      <c r="GS148" s="307"/>
      <c r="GT148" s="307"/>
      <c r="GU148" s="307"/>
      <c r="GV148" s="307"/>
      <c r="GW148" s="307"/>
      <c r="GX148" s="307"/>
      <c r="GY148" s="307"/>
      <c r="GZ148" s="307"/>
      <c r="HA148" s="307"/>
      <c r="HB148" s="307"/>
      <c r="HC148" s="307"/>
      <c r="HD148" s="307"/>
      <c r="HE148" s="307"/>
      <c r="HF148" s="307"/>
      <c r="HG148" s="307"/>
      <c r="HH148" s="307"/>
      <c r="HI148" s="307"/>
      <c r="HJ148" s="307"/>
      <c r="HK148" s="307"/>
      <c r="HL148" s="307"/>
      <c r="HM148" s="307"/>
      <c r="HN148" s="307"/>
      <c r="HO148" s="307"/>
      <c r="HP148" s="307"/>
      <c r="HQ148" s="307"/>
      <c r="HR148" s="307"/>
      <c r="HS148" s="307"/>
      <c r="HT148" s="307"/>
      <c r="HU148" s="307"/>
      <c r="HV148" s="307"/>
      <c r="HW148" s="307"/>
      <c r="HX148" s="307"/>
      <c r="HY148" s="307"/>
      <c r="HZ148" s="307"/>
      <c r="IA148" s="307"/>
      <c r="IB148" s="307"/>
      <c r="IC148" s="307"/>
      <c r="ID148" s="307"/>
      <c r="IE148" s="307"/>
      <c r="IF148" s="307"/>
      <c r="IG148" s="307"/>
      <c r="IH148" s="307"/>
      <c r="II148" s="307"/>
      <c r="IJ148" s="307"/>
      <c r="IK148" s="307"/>
      <c r="IL148" s="307"/>
      <c r="IM148" s="307"/>
      <c r="IN148" s="307"/>
      <c r="IO148" s="307"/>
      <c r="IP148" s="307"/>
      <c r="IQ148" s="307"/>
      <c r="IR148" s="307"/>
      <c r="IS148" s="307"/>
      <c r="IT148" s="307"/>
      <c r="IU148" s="307"/>
      <c r="IV148" s="307"/>
      <c r="IW148" s="307"/>
    </row>
    <row r="149" spans="1:257">
      <c r="A149" s="421" t="s">
        <v>1345</v>
      </c>
      <c r="B149" s="188">
        <v>45409</v>
      </c>
      <c r="C149" s="306" t="s">
        <v>1205</v>
      </c>
      <c r="D149" s="220">
        <v>45409</v>
      </c>
      <c r="E149" s="381"/>
      <c r="F149" s="429">
        <v>45410</v>
      </c>
      <c r="G149" s="378">
        <v>1</v>
      </c>
      <c r="H149" s="190">
        <v>234.9</v>
      </c>
      <c r="I149" s="191">
        <f>J149+K149</f>
        <v>337900</v>
      </c>
      <c r="J149" s="192">
        <v>103000</v>
      </c>
      <c r="K149" s="192">
        <v>234900</v>
      </c>
      <c r="L149" s="192"/>
      <c r="M149" s="192"/>
      <c r="N149" s="192"/>
      <c r="O149" s="192"/>
      <c r="P149" s="461"/>
    </row>
    <row r="150" spans="1:257">
      <c r="A150" s="421" t="s">
        <v>1346</v>
      </c>
      <c r="B150" s="188">
        <v>45409</v>
      </c>
      <c r="C150" s="306" t="s">
        <v>1207</v>
      </c>
      <c r="D150" s="220">
        <v>45409</v>
      </c>
      <c r="E150" s="381"/>
      <c r="F150" s="429">
        <v>45410</v>
      </c>
      <c r="G150" s="378">
        <v>1</v>
      </c>
      <c r="H150" s="190">
        <v>228.66499999999999</v>
      </c>
      <c r="I150" s="191">
        <v>914660</v>
      </c>
      <c r="J150" s="192"/>
      <c r="K150" s="192">
        <f>I150</f>
        <v>914660</v>
      </c>
      <c r="L150" s="192"/>
      <c r="M150" s="192"/>
      <c r="N150" s="192"/>
      <c r="O150" s="192"/>
      <c r="P150" s="461"/>
    </row>
    <row r="151" spans="1:257">
      <c r="A151" s="421" t="s">
        <v>1347</v>
      </c>
      <c r="B151" s="188">
        <v>45409</v>
      </c>
      <c r="C151" s="306" t="s">
        <v>1208</v>
      </c>
      <c r="D151" s="220">
        <v>45409</v>
      </c>
      <c r="E151" s="381"/>
      <c r="F151" s="429">
        <v>45410</v>
      </c>
      <c r="G151" s="378">
        <v>1</v>
      </c>
      <c r="H151" s="190">
        <v>270</v>
      </c>
      <c r="I151" s="191">
        <v>270000</v>
      </c>
      <c r="J151" s="192">
        <f>I151</f>
        <v>270000</v>
      </c>
      <c r="K151" s="192"/>
      <c r="L151" s="192"/>
      <c r="M151" s="192"/>
      <c r="N151" s="192"/>
      <c r="O151" s="192"/>
      <c r="P151" s="461"/>
    </row>
    <row r="152" spans="1:257" s="380" customFormat="1">
      <c r="A152" s="421" t="s">
        <v>1348</v>
      </c>
      <c r="B152" s="188">
        <v>45412</v>
      </c>
      <c r="C152" s="78" t="s">
        <v>1485</v>
      </c>
      <c r="D152" s="220">
        <v>45412</v>
      </c>
      <c r="E152" s="220">
        <v>45413</v>
      </c>
      <c r="F152" s="459">
        <v>45413</v>
      </c>
      <c r="G152" s="378">
        <v>1</v>
      </c>
      <c r="H152" s="190">
        <v>200</v>
      </c>
      <c r="I152" s="191">
        <v>200000</v>
      </c>
      <c r="J152" s="64">
        <f>I152</f>
        <v>200000</v>
      </c>
      <c r="K152" s="192"/>
      <c r="L152" s="192"/>
      <c r="M152" s="192"/>
      <c r="N152" s="192"/>
      <c r="O152" s="192"/>
      <c r="P152" s="461"/>
    </row>
    <row r="153" spans="1:257" s="380" customFormat="1">
      <c r="A153" s="421" t="s">
        <v>1349</v>
      </c>
      <c r="B153" s="188">
        <v>45412</v>
      </c>
      <c r="C153" s="78" t="s">
        <v>1489</v>
      </c>
      <c r="D153" s="220">
        <v>45412</v>
      </c>
      <c r="E153" s="220">
        <v>45413</v>
      </c>
      <c r="F153" s="459">
        <v>45413</v>
      </c>
      <c r="G153" s="378">
        <v>1</v>
      </c>
      <c r="H153" s="190">
        <v>200</v>
      </c>
      <c r="I153" s="191">
        <v>200000</v>
      </c>
      <c r="J153" s="64">
        <f>I153</f>
        <v>200000</v>
      </c>
      <c r="K153" s="192"/>
      <c r="L153" s="192"/>
      <c r="M153" s="192"/>
      <c r="N153" s="192"/>
      <c r="O153" s="192"/>
      <c r="P153" s="461"/>
    </row>
    <row r="154" spans="1:257" s="380" customFormat="1">
      <c r="A154" s="421" t="s">
        <v>1350</v>
      </c>
      <c r="B154" s="188">
        <v>45412</v>
      </c>
      <c r="C154" s="78" t="s">
        <v>1490</v>
      </c>
      <c r="D154" s="220">
        <v>45412</v>
      </c>
      <c r="E154" s="220">
        <v>45413</v>
      </c>
      <c r="F154" s="459">
        <v>45413</v>
      </c>
      <c r="G154" s="378">
        <v>1</v>
      </c>
      <c r="H154" s="190">
        <v>228.66499999999999</v>
      </c>
      <c r="I154" s="191">
        <v>228665</v>
      </c>
      <c r="J154" s="64"/>
      <c r="K154" s="192"/>
      <c r="L154" s="192">
        <f>I154</f>
        <v>228665</v>
      </c>
      <c r="M154" s="192"/>
      <c r="N154" s="192"/>
      <c r="O154" s="192"/>
      <c r="P154" s="461"/>
    </row>
    <row r="155" spans="1:257" ht="15">
      <c r="A155" s="512" t="s">
        <v>96</v>
      </c>
      <c r="B155" s="513"/>
      <c r="C155" s="513"/>
      <c r="D155" s="513"/>
      <c r="E155" s="513"/>
      <c r="F155" s="513"/>
      <c r="G155" s="514"/>
      <c r="H155" s="172"/>
      <c r="I155" s="106">
        <f>SUM(I2:I154)</f>
        <v>94223283</v>
      </c>
      <c r="J155" s="106">
        <f t="shared" ref="J155:P155" si="3">SUM(J2:J154)</f>
        <v>20723000</v>
      </c>
      <c r="K155" s="106">
        <f t="shared" si="3"/>
        <v>45536229</v>
      </c>
      <c r="L155" s="106">
        <f t="shared" si="3"/>
        <v>9364054</v>
      </c>
      <c r="M155" s="106">
        <f t="shared" si="3"/>
        <v>1900000</v>
      </c>
      <c r="N155" s="106">
        <f t="shared" si="3"/>
        <v>16780000</v>
      </c>
      <c r="O155" s="106">
        <f t="shared" si="3"/>
        <v>0</v>
      </c>
      <c r="P155" s="465">
        <f t="shared" si="3"/>
        <v>0</v>
      </c>
    </row>
    <row r="157" spans="1:257">
      <c r="E157" s="107" t="s">
        <v>51</v>
      </c>
      <c r="F157" s="160">
        <f>K155</f>
        <v>45536229</v>
      </c>
      <c r="H157" s="510" t="s">
        <v>69</v>
      </c>
      <c r="I157" s="511"/>
      <c r="K157" s="515" t="s">
        <v>154</v>
      </c>
      <c r="L157" s="516"/>
    </row>
    <row r="158" spans="1:257">
      <c r="E158" s="107" t="s">
        <v>115</v>
      </c>
      <c r="F158" s="160">
        <f>L155</f>
        <v>9364054</v>
      </c>
      <c r="H158" s="174">
        <f>J155</f>
        <v>20723000</v>
      </c>
      <c r="I158" s="57"/>
      <c r="K158" s="517">
        <f>J155+M155+N155</f>
        <v>39403000</v>
      </c>
      <c r="L158" s="518"/>
    </row>
    <row r="159" spans="1:257">
      <c r="E159" s="109" t="s">
        <v>96</v>
      </c>
      <c r="F159" s="143">
        <f>SUM(F157:F158)</f>
        <v>54900283</v>
      </c>
    </row>
    <row r="160" spans="1:257">
      <c r="F160" s="161"/>
      <c r="H160" s="235">
        <f>H158-Cashflow!G553</f>
        <v>0</v>
      </c>
    </row>
    <row r="161" spans="4:14">
      <c r="L161" s="63">
        <f>N155+Kuitansi!H128</f>
        <v>75650000</v>
      </c>
    </row>
    <row r="162" spans="4:14">
      <c r="H162" s="108"/>
      <c r="N162" s="63">
        <f>Bank!I102-Bills!N155</f>
        <v>0</v>
      </c>
    </row>
    <row r="163" spans="4:14">
      <c r="D163" s="79"/>
    </row>
  </sheetData>
  <mergeCells count="4">
    <mergeCell ref="H157:I157"/>
    <mergeCell ref="A155:G155"/>
    <mergeCell ref="K157:L157"/>
    <mergeCell ref="K158:L158"/>
  </mergeCells>
  <phoneticPr fontId="25" type="noConversion"/>
  <pageMargins left="0.70866141732283472" right="0.70866141732283472" top="0.15748031496062992" bottom="0.15748031496062992" header="0.31496062992125984" footer="0.31496062992125984"/>
  <pageSetup paperSize="9" scale="50" fitToHeight="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topLeftCell="C1" zoomScale="86" zoomScaleNormal="86" workbookViewId="0">
      <pane ySplit="2" topLeftCell="A18" activePane="bottomLeft" state="frozen"/>
      <selection pane="bottomLeft" activeCell="K35" sqref="K35"/>
    </sheetView>
  </sheetViews>
  <sheetFormatPr defaultRowHeight="15"/>
  <cols>
    <col min="1" max="1" width="7.42578125" style="30" customWidth="1"/>
    <col min="2" max="2" width="14.7109375" style="34" customWidth="1"/>
    <col min="3" max="3" width="61.7109375" style="56" bestFit="1" customWidth="1"/>
    <col min="4" max="4" width="12" style="34" customWidth="1"/>
    <col min="5" max="5" width="14.85546875" style="202" customWidth="1"/>
    <col min="6" max="6" width="15.28515625" style="32" customWidth="1"/>
    <col min="7" max="7" width="14.42578125" style="134" customWidth="1"/>
    <col min="8" max="8" width="15.140625" style="134" customWidth="1"/>
    <col min="9" max="9" width="12.5703125" style="134" customWidth="1"/>
    <col min="10" max="10" width="14.42578125" style="137" customWidth="1"/>
    <col min="11" max="11" width="13.7109375" style="70" customWidth="1"/>
    <col min="12" max="12" width="12.5703125" style="70" customWidth="1"/>
    <col min="13" max="13" width="11.28515625" customWidth="1"/>
    <col min="14" max="14" width="49" bestFit="1" customWidth="1"/>
    <col min="15" max="15" width="17.7109375" bestFit="1" customWidth="1"/>
    <col min="16" max="16" width="33.28515625" bestFit="1" customWidth="1"/>
  </cols>
  <sheetData>
    <row r="1" spans="1:16" s="21" customFormat="1">
      <c r="A1" s="531" t="s">
        <v>45</v>
      </c>
      <c r="B1" s="532" t="s">
        <v>149</v>
      </c>
      <c r="C1" s="504" t="s">
        <v>72</v>
      </c>
      <c r="D1" s="504" t="s">
        <v>46</v>
      </c>
      <c r="E1" s="504" t="s">
        <v>47</v>
      </c>
      <c r="F1" s="506" t="s">
        <v>73</v>
      </c>
      <c r="G1" s="158" t="s">
        <v>74</v>
      </c>
      <c r="H1" s="527" t="s">
        <v>173</v>
      </c>
      <c r="I1" s="528"/>
      <c r="J1" s="527" t="s">
        <v>67</v>
      </c>
      <c r="K1" s="529"/>
      <c r="L1" s="528"/>
      <c r="M1" s="525" t="s">
        <v>75</v>
      </c>
      <c r="N1" s="506" t="s">
        <v>76</v>
      </c>
      <c r="O1" s="524" t="s">
        <v>178</v>
      </c>
      <c r="P1" s="519" t="s">
        <v>111</v>
      </c>
    </row>
    <row r="2" spans="1:16" s="21" customFormat="1">
      <c r="A2" s="531"/>
      <c r="B2" s="533"/>
      <c r="C2" s="504"/>
      <c r="D2" s="504"/>
      <c r="E2" s="504"/>
      <c r="F2" s="506"/>
      <c r="G2" s="133" t="s">
        <v>77</v>
      </c>
      <c r="H2" s="133" t="s">
        <v>78</v>
      </c>
      <c r="I2" s="133" t="s">
        <v>169</v>
      </c>
      <c r="J2" s="133" t="s">
        <v>143</v>
      </c>
      <c r="K2" s="133" t="s">
        <v>135</v>
      </c>
      <c r="L2" s="133" t="s">
        <v>144</v>
      </c>
      <c r="M2" s="526"/>
      <c r="N2" s="506"/>
      <c r="O2" s="524"/>
      <c r="P2" s="520"/>
    </row>
    <row r="3" spans="1:16" s="148" customFormat="1">
      <c r="A3" s="169" t="s">
        <v>665</v>
      </c>
      <c r="B3" s="382">
        <v>45388</v>
      </c>
      <c r="C3" s="78" t="s">
        <v>868</v>
      </c>
      <c r="D3" s="291">
        <v>45388</v>
      </c>
      <c r="E3" s="291">
        <v>45390</v>
      </c>
      <c r="F3" s="144">
        <v>2304000</v>
      </c>
      <c r="H3" s="101">
        <f>F3-J3</f>
        <v>354000</v>
      </c>
      <c r="I3" s="101"/>
      <c r="J3" s="101">
        <v>1950000</v>
      </c>
      <c r="K3" s="101"/>
      <c r="L3" s="101"/>
      <c r="M3" s="144" t="s">
        <v>1351</v>
      </c>
      <c r="N3" s="145" t="s">
        <v>1352</v>
      </c>
      <c r="O3" s="164" t="s">
        <v>696</v>
      </c>
      <c r="P3" s="430" t="s">
        <v>114</v>
      </c>
    </row>
    <row r="4" spans="1:16" s="148" customFormat="1">
      <c r="A4" s="169" t="s">
        <v>666</v>
      </c>
      <c r="B4" s="382">
        <v>45387</v>
      </c>
      <c r="C4" s="78" t="s">
        <v>856</v>
      </c>
      <c r="D4" s="291">
        <v>45387</v>
      </c>
      <c r="E4" s="291">
        <v>45388</v>
      </c>
      <c r="F4" s="144">
        <v>2280000</v>
      </c>
      <c r="G4" s="101">
        <f>F4-J4</f>
        <v>1900000</v>
      </c>
      <c r="H4" s="101"/>
      <c r="I4" s="101"/>
      <c r="J4" s="101">
        <v>380000</v>
      </c>
      <c r="K4" s="101"/>
      <c r="L4" s="101"/>
      <c r="M4" s="144" t="s">
        <v>1353</v>
      </c>
      <c r="N4" s="89" t="s">
        <v>1354</v>
      </c>
      <c r="O4" s="164" t="s">
        <v>700</v>
      </c>
      <c r="P4" s="430"/>
    </row>
    <row r="5" spans="1:16" s="148" customFormat="1">
      <c r="A5" s="169" t="s">
        <v>667</v>
      </c>
      <c r="B5" s="382">
        <v>45387</v>
      </c>
      <c r="C5" s="78" t="s">
        <v>858</v>
      </c>
      <c r="D5" s="291">
        <v>45387</v>
      </c>
      <c r="E5" s="291">
        <v>45388</v>
      </c>
      <c r="F5" s="144">
        <v>1200000</v>
      </c>
      <c r="G5" s="101"/>
      <c r="H5" s="101">
        <f>F5-J5</f>
        <v>700000</v>
      </c>
      <c r="I5" s="101"/>
      <c r="J5" s="101">
        <v>500000</v>
      </c>
      <c r="K5" s="101"/>
      <c r="L5" s="101"/>
      <c r="M5" s="144" t="s">
        <v>1353</v>
      </c>
      <c r="N5" s="89" t="s">
        <v>1355</v>
      </c>
      <c r="O5" s="164" t="s">
        <v>707</v>
      </c>
      <c r="P5" s="430"/>
    </row>
    <row r="6" spans="1:16" s="148" customFormat="1">
      <c r="A6" s="169" t="s">
        <v>668</v>
      </c>
      <c r="B6" s="382">
        <v>45398</v>
      </c>
      <c r="C6" s="78" t="s">
        <v>1059</v>
      </c>
      <c r="D6" s="291">
        <v>45388</v>
      </c>
      <c r="E6" s="291"/>
      <c r="F6" s="144">
        <v>800000</v>
      </c>
      <c r="G6" s="101">
        <v>800000</v>
      </c>
      <c r="H6" s="101"/>
      <c r="I6" s="101"/>
      <c r="J6" s="101"/>
      <c r="K6" s="101"/>
      <c r="L6" s="101"/>
      <c r="M6" s="144" t="s">
        <v>1356</v>
      </c>
      <c r="N6" s="89"/>
      <c r="O6" s="164"/>
      <c r="P6" s="430"/>
    </row>
    <row r="7" spans="1:16" s="148" customFormat="1">
      <c r="A7" s="169" t="s">
        <v>669</v>
      </c>
      <c r="B7" s="382">
        <v>45388</v>
      </c>
      <c r="C7" s="78" t="s">
        <v>867</v>
      </c>
      <c r="D7" s="291">
        <v>45388</v>
      </c>
      <c r="E7" s="291">
        <v>45394</v>
      </c>
      <c r="F7" s="144">
        <v>4800000</v>
      </c>
      <c r="G7" s="101">
        <f>F7</f>
        <v>4800000</v>
      </c>
      <c r="H7" s="101"/>
      <c r="I7" s="101"/>
      <c r="J7" s="101"/>
      <c r="K7" s="101"/>
      <c r="L7" s="101"/>
      <c r="M7" s="144" t="s">
        <v>1351</v>
      </c>
      <c r="N7" s="89" t="s">
        <v>59</v>
      </c>
      <c r="O7" s="164"/>
      <c r="P7" s="431"/>
    </row>
    <row r="8" spans="1:16" s="148" customFormat="1">
      <c r="A8" s="169" t="s">
        <v>670</v>
      </c>
      <c r="B8" s="382">
        <v>45398</v>
      </c>
      <c r="C8" s="306" t="s">
        <v>1063</v>
      </c>
      <c r="D8" s="291">
        <v>45398</v>
      </c>
      <c r="E8" s="291">
        <v>45399</v>
      </c>
      <c r="F8" s="144">
        <v>980000</v>
      </c>
      <c r="G8" s="101"/>
      <c r="H8" s="101">
        <f>F8</f>
        <v>980000</v>
      </c>
      <c r="I8" s="101"/>
      <c r="J8" s="101"/>
      <c r="K8" s="101"/>
      <c r="L8" s="101"/>
      <c r="M8" s="144" t="s">
        <v>1357</v>
      </c>
      <c r="N8" s="89" t="s">
        <v>1358</v>
      </c>
      <c r="O8" s="164"/>
      <c r="P8" s="430"/>
    </row>
    <row r="9" spans="1:16" s="148" customFormat="1">
      <c r="A9" s="169" t="s">
        <v>671</v>
      </c>
      <c r="B9" s="382">
        <v>45395</v>
      </c>
      <c r="C9" s="78" t="s">
        <v>972</v>
      </c>
      <c r="D9" s="291">
        <v>45394</v>
      </c>
      <c r="E9" s="291">
        <v>45395</v>
      </c>
      <c r="F9" s="144">
        <v>13048000</v>
      </c>
      <c r="G9" s="101">
        <v>5133000</v>
      </c>
      <c r="H9" s="101">
        <f>F9-G9-J9</f>
        <v>5915000</v>
      </c>
      <c r="I9" s="101"/>
      <c r="J9" s="101">
        <v>2000000</v>
      </c>
      <c r="K9" s="101"/>
      <c r="L9" s="101"/>
      <c r="M9" s="292" t="s">
        <v>1357</v>
      </c>
      <c r="N9" s="145" t="s">
        <v>1359</v>
      </c>
      <c r="O9" s="164" t="s">
        <v>702</v>
      </c>
      <c r="P9" s="152"/>
    </row>
    <row r="10" spans="1:16" s="148" customFormat="1">
      <c r="A10" s="169" t="s">
        <v>672</v>
      </c>
      <c r="B10" s="382">
        <v>45395</v>
      </c>
      <c r="C10" s="78" t="s">
        <v>973</v>
      </c>
      <c r="D10" s="291">
        <v>45394</v>
      </c>
      <c r="E10" s="291">
        <v>45395</v>
      </c>
      <c r="F10" s="62">
        <v>2850000</v>
      </c>
      <c r="G10" s="101">
        <v>2350000</v>
      </c>
      <c r="H10" s="62"/>
      <c r="I10" s="62"/>
      <c r="J10" s="62">
        <v>500000</v>
      </c>
      <c r="K10" s="62"/>
      <c r="L10" s="62"/>
      <c r="M10" s="384" t="s">
        <v>1357</v>
      </c>
      <c r="N10" s="385" t="s">
        <v>1359</v>
      </c>
      <c r="O10" s="164" t="s">
        <v>699</v>
      </c>
      <c r="P10" s="152"/>
    </row>
    <row r="11" spans="1:16" s="148" customFormat="1">
      <c r="A11" s="169" t="s">
        <v>673</v>
      </c>
      <c r="B11" s="382">
        <v>45394</v>
      </c>
      <c r="C11" s="78" t="s">
        <v>966</v>
      </c>
      <c r="D11" s="291">
        <v>45394</v>
      </c>
      <c r="E11" s="291">
        <v>45395</v>
      </c>
      <c r="F11" s="144">
        <v>1625000</v>
      </c>
      <c r="G11" s="101"/>
      <c r="H11" s="101">
        <f>F11-J11</f>
        <v>1325000</v>
      </c>
      <c r="I11" s="101"/>
      <c r="J11" s="101">
        <v>300000</v>
      </c>
      <c r="K11" s="101"/>
      <c r="L11" s="101"/>
      <c r="M11" s="111" t="s">
        <v>259</v>
      </c>
      <c r="N11" s="146" t="s">
        <v>1360</v>
      </c>
      <c r="O11" s="164" t="s">
        <v>729</v>
      </c>
      <c r="P11" s="383" t="s">
        <v>114</v>
      </c>
    </row>
    <row r="12" spans="1:16" s="148" customFormat="1">
      <c r="A12" s="169" t="s">
        <v>674</v>
      </c>
      <c r="B12" s="386">
        <v>45395</v>
      </c>
      <c r="C12" s="78" t="s">
        <v>987</v>
      </c>
      <c r="D12" s="291">
        <v>45395</v>
      </c>
      <c r="E12" s="291">
        <v>45396</v>
      </c>
      <c r="F12" s="144">
        <v>5270000</v>
      </c>
      <c r="G12" s="101"/>
      <c r="H12" s="101">
        <f>F12-J12-K12</f>
        <v>660000</v>
      </c>
      <c r="I12" s="101"/>
      <c r="J12" s="101">
        <v>1610000</v>
      </c>
      <c r="K12" s="64">
        <v>3000000</v>
      </c>
      <c r="L12" s="101"/>
      <c r="M12" s="111" t="s">
        <v>254</v>
      </c>
      <c r="N12" s="147" t="s">
        <v>1361</v>
      </c>
      <c r="O12" s="164" t="s">
        <v>1362</v>
      </c>
      <c r="P12" s="152"/>
    </row>
    <row r="13" spans="1:16" s="148" customFormat="1">
      <c r="A13" s="169" t="s">
        <v>675</v>
      </c>
      <c r="B13" s="386">
        <v>45395</v>
      </c>
      <c r="C13" s="78" t="s">
        <v>977</v>
      </c>
      <c r="D13" s="291">
        <v>45395</v>
      </c>
      <c r="E13" s="291">
        <v>45396</v>
      </c>
      <c r="F13" s="144">
        <v>3800000</v>
      </c>
      <c r="G13" s="101">
        <v>2800000</v>
      </c>
      <c r="H13" s="101"/>
      <c r="I13" s="101"/>
      <c r="J13" s="101">
        <v>1000000</v>
      </c>
      <c r="K13" s="101"/>
      <c r="L13" s="101"/>
      <c r="M13" s="111" t="s">
        <v>1357</v>
      </c>
      <c r="N13" s="147" t="s">
        <v>1363</v>
      </c>
      <c r="O13" s="164" t="s">
        <v>1364</v>
      </c>
      <c r="P13" s="383"/>
    </row>
    <row r="14" spans="1:16" s="148" customFormat="1">
      <c r="A14" s="169" t="s">
        <v>676</v>
      </c>
      <c r="B14" s="386">
        <v>45397</v>
      </c>
      <c r="C14" s="78" t="s">
        <v>1043</v>
      </c>
      <c r="D14" s="291">
        <v>45397</v>
      </c>
      <c r="E14" s="291">
        <v>45398</v>
      </c>
      <c r="F14" s="144">
        <v>2240000</v>
      </c>
      <c r="G14" s="101">
        <f>F14-J14</f>
        <v>1240000</v>
      </c>
      <c r="H14" s="101"/>
      <c r="I14" s="101"/>
      <c r="J14" s="101">
        <v>1000000</v>
      </c>
      <c r="K14" s="101"/>
      <c r="L14" s="101"/>
      <c r="M14" s="111" t="s">
        <v>259</v>
      </c>
      <c r="N14" s="147" t="s">
        <v>1365</v>
      </c>
      <c r="O14" s="164" t="s">
        <v>1366</v>
      </c>
      <c r="P14" s="152"/>
    </row>
    <row r="15" spans="1:16" s="148" customFormat="1">
      <c r="A15" s="169" t="s">
        <v>677</v>
      </c>
      <c r="B15" s="386">
        <v>45401</v>
      </c>
      <c r="C15" s="78" t="s">
        <v>1109</v>
      </c>
      <c r="D15" s="291">
        <v>45401</v>
      </c>
      <c r="E15" s="291">
        <v>45402</v>
      </c>
      <c r="F15" s="144">
        <v>14700000</v>
      </c>
      <c r="G15" s="101">
        <f>F15-J15</f>
        <v>13700000</v>
      </c>
      <c r="H15" s="101"/>
      <c r="I15" s="101"/>
      <c r="J15" s="101">
        <v>1000000</v>
      </c>
      <c r="K15" s="171"/>
      <c r="L15" s="101"/>
      <c r="M15" s="111" t="s">
        <v>1357</v>
      </c>
      <c r="N15" s="147" t="s">
        <v>1367</v>
      </c>
      <c r="O15" s="164" t="s">
        <v>1368</v>
      </c>
      <c r="P15" s="152"/>
    </row>
    <row r="16" spans="1:16" s="148" customFormat="1">
      <c r="A16" s="169" t="s">
        <v>678</v>
      </c>
      <c r="B16" s="386">
        <v>45401</v>
      </c>
      <c r="C16" s="78" t="s">
        <v>1114</v>
      </c>
      <c r="D16" s="291">
        <v>45405</v>
      </c>
      <c r="E16" s="291">
        <v>45406</v>
      </c>
      <c r="F16" s="144">
        <v>4640000</v>
      </c>
      <c r="G16" s="101"/>
      <c r="H16" s="101">
        <f>F16-J16</f>
        <v>3640000</v>
      </c>
      <c r="I16" s="101"/>
      <c r="J16" s="101">
        <v>1000000</v>
      </c>
      <c r="K16" s="101"/>
      <c r="L16" s="101"/>
      <c r="M16" s="111" t="s">
        <v>1357</v>
      </c>
      <c r="N16" s="147" t="s">
        <v>1369</v>
      </c>
      <c r="O16" s="164" t="s">
        <v>1370</v>
      </c>
      <c r="P16" s="383"/>
    </row>
    <row r="17" spans="1:16" s="148" customFormat="1">
      <c r="A17" s="169" t="s">
        <v>679</v>
      </c>
      <c r="B17" s="386">
        <v>45402</v>
      </c>
      <c r="C17" s="78" t="s">
        <v>1129</v>
      </c>
      <c r="D17" s="291">
        <v>45402</v>
      </c>
      <c r="E17" s="291">
        <v>45403</v>
      </c>
      <c r="F17" s="144">
        <v>16128000</v>
      </c>
      <c r="G17" s="101">
        <f>F17-J17</f>
        <v>14128000</v>
      </c>
      <c r="H17" s="101"/>
      <c r="I17" s="101"/>
      <c r="J17" s="101">
        <v>2000000</v>
      </c>
      <c r="K17" s="101"/>
      <c r="L17" s="101"/>
      <c r="M17" s="111" t="s">
        <v>1357</v>
      </c>
      <c r="N17" s="149" t="s">
        <v>1371</v>
      </c>
      <c r="O17" s="164" t="s">
        <v>1372</v>
      </c>
      <c r="P17" s="152"/>
    </row>
    <row r="18" spans="1:16" s="148" customFormat="1">
      <c r="A18" s="169" t="s">
        <v>680</v>
      </c>
      <c r="B18" s="386">
        <v>45402</v>
      </c>
      <c r="C18" s="78" t="s">
        <v>1122</v>
      </c>
      <c r="D18" s="291">
        <v>45402</v>
      </c>
      <c r="E18" s="291">
        <v>45402</v>
      </c>
      <c r="F18" s="144">
        <v>10500000</v>
      </c>
      <c r="G18" s="101"/>
      <c r="H18" s="101">
        <f>F18-J18</f>
        <v>9500000</v>
      </c>
      <c r="I18" s="101"/>
      <c r="J18" s="101">
        <v>1000000</v>
      </c>
      <c r="L18" s="101"/>
      <c r="M18" s="111" t="s">
        <v>1353</v>
      </c>
      <c r="N18" s="149" t="s">
        <v>1373</v>
      </c>
      <c r="O18" s="164" t="s">
        <v>754</v>
      </c>
      <c r="P18" s="152"/>
    </row>
    <row r="19" spans="1:16" s="148" customFormat="1">
      <c r="A19" s="169" t="s">
        <v>681</v>
      </c>
      <c r="B19" s="382">
        <v>45403</v>
      </c>
      <c r="C19" s="78" t="s">
        <v>1131</v>
      </c>
      <c r="D19" s="291">
        <v>45402</v>
      </c>
      <c r="E19" s="291">
        <v>45403</v>
      </c>
      <c r="F19" s="144">
        <v>3140000</v>
      </c>
      <c r="G19" s="101"/>
      <c r="H19" s="101">
        <f>F19</f>
        <v>3140000</v>
      </c>
      <c r="I19" s="101"/>
      <c r="J19" s="101"/>
      <c r="K19" s="101"/>
      <c r="L19" s="101"/>
      <c r="M19" s="111" t="s">
        <v>1357</v>
      </c>
      <c r="N19" s="149" t="s">
        <v>1374</v>
      </c>
      <c r="O19" s="164"/>
      <c r="P19" s="152"/>
    </row>
    <row r="20" spans="1:16" s="148" customFormat="1">
      <c r="A20" s="169" t="s">
        <v>682</v>
      </c>
      <c r="B20" s="382">
        <v>45404</v>
      </c>
      <c r="C20" s="78" t="s">
        <v>1152</v>
      </c>
      <c r="D20" s="291">
        <v>45403</v>
      </c>
      <c r="E20" s="291">
        <v>45404</v>
      </c>
      <c r="F20" s="144">
        <v>50160000</v>
      </c>
      <c r="G20" s="101">
        <f>F20-J20-K20</f>
        <v>14100000</v>
      </c>
      <c r="H20" s="101"/>
      <c r="I20" s="101"/>
      <c r="J20" s="101">
        <v>3000000</v>
      </c>
      <c r="K20" s="101">
        <v>33060000</v>
      </c>
      <c r="L20" s="101"/>
      <c r="M20" s="111" t="s">
        <v>1375</v>
      </c>
      <c r="N20" s="149" t="s">
        <v>1376</v>
      </c>
      <c r="O20" s="164" t="s">
        <v>1377</v>
      </c>
      <c r="P20" s="383"/>
    </row>
    <row r="21" spans="1:16" s="148" customFormat="1">
      <c r="A21" s="169" t="s">
        <v>683</v>
      </c>
      <c r="B21" s="382">
        <v>45409</v>
      </c>
      <c r="C21" s="393" t="s">
        <v>1195</v>
      </c>
      <c r="D21" s="291">
        <v>45408</v>
      </c>
      <c r="E21" s="291">
        <v>45409</v>
      </c>
      <c r="F21" s="144">
        <v>15675000</v>
      </c>
      <c r="G21" s="101">
        <f>F21-J21</f>
        <v>13675000</v>
      </c>
      <c r="H21" s="101"/>
      <c r="I21" s="101"/>
      <c r="J21" s="101">
        <v>2000000</v>
      </c>
      <c r="K21" s="101"/>
      <c r="L21" s="101"/>
      <c r="M21" s="292" t="s">
        <v>206</v>
      </c>
      <c r="N21" s="145" t="s">
        <v>1383</v>
      </c>
      <c r="O21" s="164" t="s">
        <v>1384</v>
      </c>
      <c r="P21" s="152"/>
    </row>
    <row r="22" spans="1:16" s="148" customFormat="1">
      <c r="A22" s="169" t="s">
        <v>684</v>
      </c>
      <c r="B22" s="382">
        <v>45406</v>
      </c>
      <c r="C22" s="78" t="s">
        <v>1165</v>
      </c>
      <c r="D22" s="291">
        <v>45405</v>
      </c>
      <c r="E22" s="291">
        <v>45406</v>
      </c>
      <c r="F22" s="144">
        <v>1160000</v>
      </c>
      <c r="G22" s="101"/>
      <c r="H22" s="101">
        <f>F22</f>
        <v>1160000</v>
      </c>
      <c r="I22" s="101"/>
      <c r="J22" s="101"/>
      <c r="K22" s="101"/>
      <c r="L22" s="101"/>
      <c r="M22" s="111" t="s">
        <v>206</v>
      </c>
      <c r="N22" s="149" t="s">
        <v>1378</v>
      </c>
      <c r="O22" s="164"/>
      <c r="P22" s="383"/>
    </row>
    <row r="23" spans="1:16" s="148" customFormat="1">
      <c r="A23" s="169" t="s">
        <v>685</v>
      </c>
      <c r="B23" s="382">
        <v>45406</v>
      </c>
      <c r="C23" s="78" t="s">
        <v>1170</v>
      </c>
      <c r="D23" s="291">
        <v>45406</v>
      </c>
      <c r="E23" s="291">
        <v>45407</v>
      </c>
      <c r="F23" s="144">
        <v>25365000</v>
      </c>
      <c r="G23" s="101">
        <f>F23-J23</f>
        <v>24365000</v>
      </c>
      <c r="H23" s="101"/>
      <c r="I23" s="101"/>
      <c r="J23" s="101">
        <v>1000000</v>
      </c>
      <c r="K23" s="101"/>
      <c r="L23" s="101"/>
      <c r="M23" s="111" t="s">
        <v>206</v>
      </c>
      <c r="N23" s="149" t="s">
        <v>1379</v>
      </c>
      <c r="O23" s="164" t="s">
        <v>760</v>
      </c>
      <c r="P23" s="383"/>
    </row>
    <row r="24" spans="1:16" s="148" customFormat="1">
      <c r="A24" s="169" t="s">
        <v>686</v>
      </c>
      <c r="B24" s="382">
        <v>45407</v>
      </c>
      <c r="C24" s="78" t="s">
        <v>1183</v>
      </c>
      <c r="D24" s="291">
        <v>45407</v>
      </c>
      <c r="E24" s="291">
        <v>45408</v>
      </c>
      <c r="F24" s="144">
        <v>21525000</v>
      </c>
      <c r="G24" s="101">
        <f>F24-J24</f>
        <v>11525000</v>
      </c>
      <c r="H24" s="101"/>
      <c r="I24" s="101"/>
      <c r="J24" s="101">
        <v>10000000</v>
      </c>
      <c r="K24" s="101"/>
      <c r="L24" s="101"/>
      <c r="M24" s="111" t="s">
        <v>206</v>
      </c>
      <c r="N24" s="149" t="s">
        <v>1380</v>
      </c>
      <c r="O24" s="164" t="s">
        <v>1381</v>
      </c>
      <c r="P24" s="383"/>
    </row>
    <row r="25" spans="1:16" s="432" customFormat="1">
      <c r="A25" s="169" t="s">
        <v>687</v>
      </c>
      <c r="B25" s="382">
        <v>45409</v>
      </c>
      <c r="C25" s="393" t="s">
        <v>1194</v>
      </c>
      <c r="D25" s="291">
        <v>45410</v>
      </c>
      <c r="E25" s="291">
        <v>45411</v>
      </c>
      <c r="F25" s="62">
        <v>4240000</v>
      </c>
      <c r="G25" s="62"/>
      <c r="H25" s="387">
        <f>F25-J25</f>
        <v>3740000</v>
      </c>
      <c r="I25" s="383"/>
      <c r="J25" s="62">
        <v>500000</v>
      </c>
      <c r="K25" s="383"/>
      <c r="L25" s="383"/>
      <c r="M25" s="388" t="s">
        <v>206</v>
      </c>
      <c r="N25" s="383" t="s">
        <v>1385</v>
      </c>
      <c r="O25" s="389" t="s">
        <v>1386</v>
      </c>
      <c r="P25" s="432" t="s">
        <v>1387</v>
      </c>
    </row>
    <row r="26" spans="1:16" s="148" customFormat="1">
      <c r="A26" s="169" t="s">
        <v>688</v>
      </c>
      <c r="B26" s="382">
        <v>45410</v>
      </c>
      <c r="C26" s="417" t="s">
        <v>1210</v>
      </c>
      <c r="D26" s="291">
        <v>45410</v>
      </c>
      <c r="E26" s="291">
        <v>45411</v>
      </c>
      <c r="F26" s="144">
        <v>7245000</v>
      </c>
      <c r="G26" s="101">
        <f>F26-J26</f>
        <v>5245000</v>
      </c>
      <c r="H26" s="101"/>
      <c r="I26" s="101"/>
      <c r="J26" s="101">
        <v>2000000</v>
      </c>
      <c r="K26" s="101"/>
      <c r="L26" s="101"/>
      <c r="M26" s="144" t="s">
        <v>206</v>
      </c>
      <c r="N26" s="145" t="s">
        <v>1388</v>
      </c>
      <c r="O26" s="164" t="s">
        <v>782</v>
      </c>
      <c r="P26" s="431"/>
    </row>
    <row r="27" spans="1:16" s="148" customFormat="1">
      <c r="A27" s="169" t="s">
        <v>1382</v>
      </c>
      <c r="B27" s="382">
        <v>45411</v>
      </c>
      <c r="C27" s="78" t="s">
        <v>1220</v>
      </c>
      <c r="D27" s="291">
        <v>45411</v>
      </c>
      <c r="E27" s="291">
        <v>45412</v>
      </c>
      <c r="F27" s="144">
        <v>22075000</v>
      </c>
      <c r="G27" s="101">
        <f>F27-J27</f>
        <v>21075000</v>
      </c>
      <c r="H27" s="101"/>
      <c r="I27" s="101"/>
      <c r="J27" s="101">
        <v>1000000</v>
      </c>
      <c r="K27" s="101"/>
      <c r="L27" s="101"/>
      <c r="M27" s="144" t="s">
        <v>206</v>
      </c>
      <c r="N27" s="145" t="s">
        <v>1389</v>
      </c>
      <c r="O27" s="164" t="s">
        <v>1390</v>
      </c>
      <c r="P27" s="430"/>
    </row>
    <row r="28" spans="1:16" s="148" customFormat="1">
      <c r="A28" s="169"/>
      <c r="B28" s="382"/>
      <c r="C28" s="78"/>
      <c r="D28" s="291"/>
      <c r="E28" s="291"/>
      <c r="F28" s="144"/>
      <c r="G28" s="101"/>
      <c r="H28" s="101"/>
      <c r="I28" s="101"/>
      <c r="J28" s="101"/>
      <c r="K28" s="101"/>
      <c r="L28" s="101"/>
      <c r="M28" s="144"/>
      <c r="N28" s="145"/>
      <c r="O28" s="164"/>
      <c r="P28" s="430"/>
    </row>
    <row r="29" spans="1:16">
      <c r="A29" s="46" t="s">
        <v>96</v>
      </c>
      <c r="B29" s="159"/>
      <c r="C29" s="107"/>
      <c r="D29" s="390"/>
      <c r="E29" s="390"/>
      <c r="F29" s="6">
        <f t="shared" ref="F29:L29" si="0">SUM(F3:F27)</f>
        <v>237750000</v>
      </c>
      <c r="G29" s="6">
        <f t="shared" si="0"/>
        <v>136836000</v>
      </c>
      <c r="H29" s="6">
        <f t="shared" si="0"/>
        <v>31114000</v>
      </c>
      <c r="I29" s="6">
        <f t="shared" si="0"/>
        <v>0</v>
      </c>
      <c r="J29" s="6">
        <f t="shared" si="0"/>
        <v>33740000</v>
      </c>
      <c r="K29" s="6">
        <f t="shared" si="0"/>
        <v>36060000</v>
      </c>
      <c r="L29" s="6">
        <f t="shared" si="0"/>
        <v>0</v>
      </c>
      <c r="M29" s="369"/>
      <c r="N29" s="395"/>
      <c r="O29" s="396"/>
      <c r="P29" s="397"/>
    </row>
    <row r="31" spans="1:16">
      <c r="D31" s="498" t="s">
        <v>117</v>
      </c>
      <c r="E31" s="530"/>
      <c r="F31" s="37" t="s">
        <v>116</v>
      </c>
      <c r="H31" s="522" t="s">
        <v>145</v>
      </c>
      <c r="I31" s="522"/>
      <c r="J31" s="522"/>
      <c r="K31" s="135"/>
      <c r="L31" s="311">
        <f>J29+K29+Bills!M155</f>
        <v>71700000</v>
      </c>
    </row>
    <row r="32" spans="1:16" ht="16.149999999999999" customHeight="1">
      <c r="D32" s="199" t="s">
        <v>206</v>
      </c>
      <c r="E32" s="200">
        <f>F8+F9+F10+F13+F15+F16+F17+F19+F21+F22+F23+F24+F25+F26+F27</f>
        <v>156571000</v>
      </c>
      <c r="F32" s="59">
        <f>E32*1%</f>
        <v>1565710</v>
      </c>
      <c r="H32" s="523">
        <f>G29+H29+J29+K29+L29</f>
        <v>237750000</v>
      </c>
      <c r="I32" s="523"/>
      <c r="J32" s="523"/>
      <c r="K32" s="136"/>
    </row>
    <row r="33" spans="4:12">
      <c r="D33" s="199" t="s">
        <v>255</v>
      </c>
      <c r="E33" s="200">
        <f>F4+F5+F18</f>
        <v>13980000</v>
      </c>
      <c r="F33" s="59">
        <f t="shared" ref="F33" si="1">E33*1%</f>
        <v>139800</v>
      </c>
    </row>
    <row r="34" spans="4:12">
      <c r="D34" s="199" t="s">
        <v>254</v>
      </c>
      <c r="E34" s="200">
        <v>5270000</v>
      </c>
      <c r="F34" s="59">
        <f t="shared" ref="F34:F35" si="2">E34*1%</f>
        <v>52700</v>
      </c>
      <c r="H34" s="522" t="s">
        <v>146</v>
      </c>
      <c r="I34" s="522"/>
      <c r="J34" s="522"/>
    </row>
    <row r="35" spans="4:12">
      <c r="D35" s="199" t="s">
        <v>259</v>
      </c>
      <c r="E35" s="200">
        <f>F11+F14</f>
        <v>3865000</v>
      </c>
      <c r="F35" s="59">
        <f t="shared" si="2"/>
        <v>38650</v>
      </c>
      <c r="H35" s="521">
        <f>J29+K29+L29</f>
        <v>69800000</v>
      </c>
      <c r="I35" s="521"/>
      <c r="J35" s="521"/>
    </row>
    <row r="36" spans="4:12">
      <c r="D36" s="199" t="s">
        <v>1375</v>
      </c>
      <c r="E36" s="144">
        <v>50160000</v>
      </c>
      <c r="F36" s="59">
        <f>5/100*E36</f>
        <v>2508000</v>
      </c>
    </row>
    <row r="37" spans="4:12">
      <c r="D37" s="199"/>
      <c r="E37" s="144"/>
      <c r="F37" s="59"/>
    </row>
    <row r="38" spans="4:12">
      <c r="D38" s="175" t="s">
        <v>96</v>
      </c>
      <c r="E38" s="201">
        <f>SUM(E32:E37)</f>
        <v>229846000</v>
      </c>
      <c r="F38" s="28">
        <f>SUM(F32:F37)</f>
        <v>4304860</v>
      </c>
      <c r="L38" s="168"/>
    </row>
    <row r="39" spans="4:12">
      <c r="H39" s="134" t="s">
        <v>1507</v>
      </c>
    </row>
    <row r="40" spans="4:12">
      <c r="H40" s="134">
        <f>H29+Kuitansi!G128</f>
        <v>32177640</v>
      </c>
    </row>
    <row r="44" spans="4:12">
      <c r="G44" s="134">
        <f>G29-Cashflow!F553</f>
        <v>0</v>
      </c>
      <c r="J44" s="470"/>
    </row>
  </sheetData>
  <autoFilter ref="A1:P27">
    <filterColumn colId="7" showButton="0"/>
    <filterColumn colId="9" showButton="0"/>
    <filterColumn colId="10" showButton="0"/>
  </autoFilter>
  <mergeCells count="17">
    <mergeCell ref="D31:E31"/>
    <mergeCell ref="H34:J34"/>
    <mergeCell ref="A1:A2"/>
    <mergeCell ref="C1:C2"/>
    <mergeCell ref="D1:D2"/>
    <mergeCell ref="E1:E2"/>
    <mergeCell ref="B1:B2"/>
    <mergeCell ref="P1:P2"/>
    <mergeCell ref="H35:J35"/>
    <mergeCell ref="H31:J31"/>
    <mergeCell ref="H32:J32"/>
    <mergeCell ref="F1:F2"/>
    <mergeCell ref="O1:O2"/>
    <mergeCell ref="N1:N2"/>
    <mergeCell ref="M1:M2"/>
    <mergeCell ref="H1:I1"/>
    <mergeCell ref="J1:L1"/>
  </mergeCells>
  <phoneticPr fontId="25" type="noConversion"/>
  <pageMargins left="0" right="0" top="0" bottom="0" header="0" footer="0"/>
  <pageSetup paperSize="9" scale="45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3"/>
  <sheetViews>
    <sheetView topLeftCell="A88" zoomScale="98" zoomScaleNormal="98" workbookViewId="0">
      <selection activeCell="A99" sqref="A99:B99"/>
    </sheetView>
  </sheetViews>
  <sheetFormatPr defaultRowHeight="15"/>
  <cols>
    <col min="1" max="1" width="11" customWidth="1"/>
    <col min="2" max="2" width="74.42578125" customWidth="1"/>
    <col min="3" max="3" width="15" customWidth="1"/>
    <col min="4" max="4" width="12.5703125" style="56" customWidth="1"/>
    <col min="6" max="6" width="12.85546875" bestFit="1" customWidth="1"/>
    <col min="7" max="7" width="12.5703125" bestFit="1" customWidth="1"/>
  </cols>
  <sheetData>
    <row r="1" spans="1:7" ht="18.75">
      <c r="A1" s="210" t="s">
        <v>288</v>
      </c>
    </row>
    <row r="2" spans="1:7">
      <c r="A2" s="213" t="s">
        <v>233</v>
      </c>
      <c r="B2" s="213"/>
      <c r="C2" s="213" t="s">
        <v>58</v>
      </c>
      <c r="D2" s="281" t="s">
        <v>289</v>
      </c>
      <c r="E2" s="224" t="s">
        <v>59</v>
      </c>
      <c r="F2" s="224" t="s">
        <v>60</v>
      </c>
      <c r="G2" s="224" t="s">
        <v>290</v>
      </c>
    </row>
    <row r="3" spans="1:7">
      <c r="A3" s="99">
        <v>45309</v>
      </c>
      <c r="B3" s="314" t="s">
        <v>262</v>
      </c>
      <c r="C3" s="236">
        <v>1000000</v>
      </c>
      <c r="D3" s="35"/>
      <c r="E3" s="16"/>
      <c r="F3" s="48"/>
      <c r="G3" s="49">
        <f t="shared" ref="G3:G4" si="0">C3-E3-F3</f>
        <v>1000000</v>
      </c>
    </row>
    <row r="4" spans="1:7">
      <c r="A4" s="99">
        <v>45314</v>
      </c>
      <c r="B4" s="314" t="s">
        <v>263</v>
      </c>
      <c r="C4" s="101">
        <v>1000000</v>
      </c>
      <c r="D4" s="219"/>
      <c r="E4" s="16"/>
      <c r="F4" s="48"/>
      <c r="G4" s="49">
        <f t="shared" si="0"/>
        <v>1000000</v>
      </c>
    </row>
    <row r="5" spans="1:7">
      <c r="A5" s="314"/>
      <c r="B5" s="314" t="s">
        <v>96</v>
      </c>
      <c r="C5" s="49">
        <f>SUM(C3:C4)</f>
        <v>2000000</v>
      </c>
      <c r="D5" s="49">
        <f>SUM(D3:D4)</f>
        <v>0</v>
      </c>
      <c r="E5" s="49">
        <f>SUM(E3:E4)</f>
        <v>0</v>
      </c>
      <c r="F5" s="49">
        <f>SUM(F3:F4)</f>
        <v>0</v>
      </c>
      <c r="G5" s="49">
        <f>SUM(G3:G4)</f>
        <v>2000000</v>
      </c>
    </row>
    <row r="6" spans="1:7">
      <c r="A6" s="213" t="s">
        <v>234</v>
      </c>
      <c r="B6" s="213"/>
      <c r="C6" s="213" t="s">
        <v>58</v>
      </c>
      <c r="D6" s="281" t="s">
        <v>289</v>
      </c>
      <c r="E6" s="224" t="s">
        <v>59</v>
      </c>
      <c r="F6" s="224" t="s">
        <v>60</v>
      </c>
      <c r="G6" s="224" t="s">
        <v>290</v>
      </c>
    </row>
    <row r="7" spans="1:7">
      <c r="A7" s="99">
        <v>45294</v>
      </c>
      <c r="B7" s="314" t="s">
        <v>246</v>
      </c>
      <c r="C7" s="101">
        <v>1610000</v>
      </c>
      <c r="D7" s="35" t="s">
        <v>1461</v>
      </c>
      <c r="E7" s="16"/>
      <c r="F7" s="16">
        <v>1610000</v>
      </c>
      <c r="G7" s="49">
        <f t="shared" ref="G7:G18" si="1">C7-E7-F7</f>
        <v>0</v>
      </c>
    </row>
    <row r="8" spans="1:7">
      <c r="A8" s="99">
        <v>45304</v>
      </c>
      <c r="B8" s="314" t="s">
        <v>257</v>
      </c>
      <c r="C8" s="236">
        <v>5000000</v>
      </c>
      <c r="D8" s="35"/>
      <c r="E8" s="16"/>
      <c r="F8" s="16"/>
      <c r="G8" s="49">
        <f t="shared" si="1"/>
        <v>5000000</v>
      </c>
    </row>
    <row r="9" spans="1:7">
      <c r="A9" s="99">
        <v>45304</v>
      </c>
      <c r="B9" s="314" t="s">
        <v>256</v>
      </c>
      <c r="C9" s="236">
        <v>1000000</v>
      </c>
      <c r="D9" s="35"/>
      <c r="E9" s="16"/>
      <c r="F9" s="16"/>
      <c r="G9" s="49">
        <f t="shared" si="1"/>
        <v>1000000</v>
      </c>
    </row>
    <row r="10" spans="1:7">
      <c r="A10" s="99">
        <v>45306</v>
      </c>
      <c r="B10" s="314" t="s">
        <v>258</v>
      </c>
      <c r="C10" s="236">
        <v>1000000</v>
      </c>
      <c r="D10" s="35" t="s">
        <v>1466</v>
      </c>
      <c r="E10" s="16"/>
      <c r="F10" s="16">
        <v>1000000</v>
      </c>
      <c r="G10" s="49">
        <f t="shared" si="1"/>
        <v>0</v>
      </c>
    </row>
    <row r="11" spans="1:7">
      <c r="A11" s="99">
        <v>45307</v>
      </c>
      <c r="B11" s="314" t="s">
        <v>260</v>
      </c>
      <c r="C11" s="101">
        <v>300000</v>
      </c>
      <c r="D11" s="35"/>
      <c r="E11" s="16"/>
      <c r="F11" s="16"/>
      <c r="G11" s="49">
        <f t="shared" si="1"/>
        <v>300000</v>
      </c>
    </row>
    <row r="12" spans="1:7">
      <c r="A12" s="99">
        <v>45308</v>
      </c>
      <c r="B12" s="314" t="s">
        <v>261</v>
      </c>
      <c r="C12" s="101">
        <v>3000000</v>
      </c>
      <c r="D12" s="35" t="s">
        <v>1449</v>
      </c>
      <c r="E12" s="16"/>
      <c r="F12" s="16">
        <v>3000000</v>
      </c>
      <c r="G12" s="49">
        <f t="shared" si="1"/>
        <v>0</v>
      </c>
    </row>
    <row r="13" spans="1:7">
      <c r="A13" s="99">
        <v>45314</v>
      </c>
      <c r="B13" s="314" t="s">
        <v>266</v>
      </c>
      <c r="C13" s="101">
        <v>1000000</v>
      </c>
      <c r="D13" s="35"/>
      <c r="E13" s="16"/>
      <c r="F13" s="16"/>
      <c r="G13" s="49">
        <f t="shared" si="1"/>
        <v>1000000</v>
      </c>
    </row>
    <row r="14" spans="1:7">
      <c r="A14" s="99">
        <v>45314</v>
      </c>
      <c r="B14" s="314" t="s">
        <v>264</v>
      </c>
      <c r="C14" s="101">
        <v>1000000</v>
      </c>
      <c r="D14" s="35"/>
      <c r="E14" s="16"/>
      <c r="F14" s="16"/>
      <c r="G14" s="49">
        <f t="shared" si="1"/>
        <v>1000000</v>
      </c>
    </row>
    <row r="15" spans="1:7">
      <c r="A15" s="99">
        <v>45314</v>
      </c>
      <c r="B15" s="314" t="s">
        <v>265</v>
      </c>
      <c r="C15" s="101">
        <v>1000000</v>
      </c>
      <c r="D15" s="35"/>
      <c r="E15" s="16"/>
      <c r="F15" s="16"/>
      <c r="G15" s="49">
        <f t="shared" si="1"/>
        <v>1000000</v>
      </c>
    </row>
    <row r="16" spans="1:7">
      <c r="A16" s="99">
        <v>45316</v>
      </c>
      <c r="B16" s="314" t="s">
        <v>268</v>
      </c>
      <c r="C16" s="101">
        <v>1000000</v>
      </c>
      <c r="D16" s="35"/>
      <c r="E16" s="16"/>
      <c r="F16" s="16"/>
      <c r="G16" s="49">
        <f t="shared" si="1"/>
        <v>1000000</v>
      </c>
    </row>
    <row r="17" spans="1:7">
      <c r="A17" s="99">
        <v>45318</v>
      </c>
      <c r="B17" s="314" t="s">
        <v>291</v>
      </c>
      <c r="C17" s="101">
        <v>500000</v>
      </c>
      <c r="D17" s="107"/>
      <c r="E17" s="314"/>
      <c r="F17" s="314"/>
      <c r="G17" s="49">
        <f t="shared" si="1"/>
        <v>500000</v>
      </c>
    </row>
    <row r="18" spans="1:7">
      <c r="A18" s="99">
        <v>45321</v>
      </c>
      <c r="B18" s="314" t="s">
        <v>292</v>
      </c>
      <c r="C18" s="64">
        <v>2000000</v>
      </c>
      <c r="D18" s="107" t="s">
        <v>1472</v>
      </c>
      <c r="E18" s="314"/>
      <c r="F18" s="16">
        <v>2000000</v>
      </c>
      <c r="G18" s="49">
        <f t="shared" si="1"/>
        <v>0</v>
      </c>
    </row>
    <row r="19" spans="1:7">
      <c r="B19" t="s">
        <v>293</v>
      </c>
      <c r="C19" s="165">
        <f>SUM(C7:C18)</f>
        <v>18410000</v>
      </c>
      <c r="D19" s="165"/>
      <c r="E19" s="165">
        <f>SUM(E7:E18)</f>
        <v>0</v>
      </c>
      <c r="F19" s="165">
        <f>SUM(F7:F18)</f>
        <v>7610000</v>
      </c>
      <c r="G19" s="165">
        <f>SUM(G7:G18)</f>
        <v>10800000</v>
      </c>
    </row>
    <row r="20" spans="1:7">
      <c r="B20" s="21" t="s">
        <v>1475</v>
      </c>
      <c r="C20" s="443">
        <f>C5+C19</f>
        <v>20410000</v>
      </c>
      <c r="D20" s="443">
        <f t="shared" ref="D20:G20" si="2">D5+D19</f>
        <v>0</v>
      </c>
      <c r="E20" s="443">
        <f t="shared" si="2"/>
        <v>0</v>
      </c>
      <c r="F20" s="443">
        <f t="shared" si="2"/>
        <v>7610000</v>
      </c>
      <c r="G20" s="443">
        <f t="shared" si="2"/>
        <v>12800000</v>
      </c>
    </row>
    <row r="21" spans="1:7">
      <c r="A21" s="213" t="s">
        <v>482</v>
      </c>
      <c r="B21" s="213"/>
      <c r="C21" s="213" t="s">
        <v>58</v>
      </c>
      <c r="D21" s="281" t="s">
        <v>289</v>
      </c>
      <c r="E21" s="224" t="s">
        <v>59</v>
      </c>
      <c r="F21" s="224" t="s">
        <v>60</v>
      </c>
      <c r="G21" s="224" t="s">
        <v>290</v>
      </c>
    </row>
    <row r="22" spans="1:7">
      <c r="A22" s="99">
        <v>45324</v>
      </c>
      <c r="B22" s="314" t="s">
        <v>483</v>
      </c>
      <c r="C22" s="101">
        <v>500000</v>
      </c>
      <c r="D22" s="282"/>
      <c r="E22" s="227"/>
      <c r="F22" s="227"/>
      <c r="G22" s="49">
        <f t="shared" ref="G22:G23" si="3">C22-E22-F22</f>
        <v>500000</v>
      </c>
    </row>
    <row r="23" spans="1:7">
      <c r="A23" s="99">
        <v>45338</v>
      </c>
      <c r="B23" s="50" t="s">
        <v>484</v>
      </c>
      <c r="C23" s="101">
        <v>500000</v>
      </c>
      <c r="D23" s="236"/>
      <c r="E23" s="236"/>
      <c r="F23" s="236"/>
      <c r="G23" s="49">
        <f t="shared" si="3"/>
        <v>500000</v>
      </c>
    </row>
    <row r="24" spans="1:7">
      <c r="B24" s="283" t="s">
        <v>293</v>
      </c>
      <c r="C24" s="157">
        <f>SUM(C22:C23)</f>
        <v>1000000</v>
      </c>
      <c r="D24" s="157">
        <f>SUM(D22:D23)</f>
        <v>0</v>
      </c>
      <c r="E24" s="157">
        <f>SUM(E22:E23)</f>
        <v>0</v>
      </c>
      <c r="F24" s="157">
        <f>SUM(F22:F23)</f>
        <v>0</v>
      </c>
      <c r="G24" s="157">
        <f>SUM(G22:G23)</f>
        <v>1000000</v>
      </c>
    </row>
    <row r="25" spans="1:7">
      <c r="A25" s="213" t="s">
        <v>485</v>
      </c>
      <c r="B25" s="213"/>
      <c r="C25" s="213" t="s">
        <v>58</v>
      </c>
      <c r="D25" s="281" t="s">
        <v>289</v>
      </c>
      <c r="E25" s="224" t="s">
        <v>59</v>
      </c>
      <c r="F25" s="224" t="s">
        <v>60</v>
      </c>
      <c r="G25" s="224" t="s">
        <v>290</v>
      </c>
    </row>
    <row r="26" spans="1:7">
      <c r="A26" s="99">
        <v>45325</v>
      </c>
      <c r="B26" s="314" t="s">
        <v>486</v>
      </c>
      <c r="C26" s="101">
        <v>1000000</v>
      </c>
      <c r="D26" s="236" t="s">
        <v>1474</v>
      </c>
      <c r="E26" s="236"/>
      <c r="F26" s="236">
        <v>1000000</v>
      </c>
      <c r="G26" s="49">
        <f t="shared" ref="G26:G33" si="4">C26-E26-F26</f>
        <v>0</v>
      </c>
    </row>
    <row r="27" spans="1:7">
      <c r="A27" s="99">
        <v>45325</v>
      </c>
      <c r="B27" s="314" t="s">
        <v>487</v>
      </c>
      <c r="C27" s="101">
        <v>3000000</v>
      </c>
      <c r="D27" s="236"/>
      <c r="E27" s="236"/>
      <c r="F27" s="236"/>
      <c r="G27" s="49">
        <f t="shared" si="4"/>
        <v>3000000</v>
      </c>
    </row>
    <row r="28" spans="1:7">
      <c r="A28" s="99">
        <v>45328</v>
      </c>
      <c r="B28" s="314" t="s">
        <v>488</v>
      </c>
      <c r="C28" s="101">
        <v>2000000</v>
      </c>
      <c r="D28" s="236"/>
      <c r="E28" s="236"/>
      <c r="F28" s="236"/>
      <c r="G28" s="49">
        <f t="shared" si="4"/>
        <v>2000000</v>
      </c>
    </row>
    <row r="29" spans="1:7">
      <c r="A29" s="99">
        <v>45331</v>
      </c>
      <c r="B29" s="50" t="s">
        <v>489</v>
      </c>
      <c r="C29" s="101">
        <v>1000000</v>
      </c>
      <c r="D29" s="236"/>
      <c r="E29" s="236"/>
      <c r="F29" s="236"/>
      <c r="G29" s="49">
        <f t="shared" si="4"/>
        <v>1000000</v>
      </c>
    </row>
    <row r="30" spans="1:7">
      <c r="A30" s="99">
        <v>45341</v>
      </c>
      <c r="B30" s="314" t="s">
        <v>490</v>
      </c>
      <c r="C30" s="101">
        <v>850000</v>
      </c>
      <c r="D30" s="236"/>
      <c r="E30" s="236"/>
      <c r="F30" s="236"/>
      <c r="G30" s="49">
        <f t="shared" si="4"/>
        <v>850000</v>
      </c>
    </row>
    <row r="31" spans="1:7">
      <c r="A31" s="99">
        <v>45345</v>
      </c>
      <c r="B31" s="314" t="s">
        <v>491</v>
      </c>
      <c r="C31" s="101">
        <v>500000</v>
      </c>
      <c r="D31" s="236"/>
      <c r="E31" s="236"/>
      <c r="F31" s="236"/>
      <c r="G31" s="49">
        <f t="shared" si="4"/>
        <v>500000</v>
      </c>
    </row>
    <row r="32" spans="1:7">
      <c r="A32" s="99">
        <v>45346</v>
      </c>
      <c r="B32" s="50" t="s">
        <v>492</v>
      </c>
      <c r="C32" s="101">
        <v>2000000</v>
      </c>
      <c r="D32" s="236"/>
      <c r="E32" s="236"/>
      <c r="F32" s="236"/>
      <c r="G32" s="49">
        <f t="shared" si="4"/>
        <v>2000000</v>
      </c>
    </row>
    <row r="33" spans="1:7">
      <c r="A33" s="99">
        <v>45348</v>
      </c>
      <c r="B33" s="314" t="s">
        <v>493</v>
      </c>
      <c r="C33" s="101">
        <v>1000000</v>
      </c>
      <c r="D33" s="101" t="s">
        <v>1467</v>
      </c>
      <c r="E33" s="101"/>
      <c r="F33" s="101">
        <v>1000000</v>
      </c>
      <c r="G33" s="49">
        <f t="shared" si="4"/>
        <v>0</v>
      </c>
    </row>
    <row r="34" spans="1:7">
      <c r="B34" s="310" t="s">
        <v>293</v>
      </c>
      <c r="C34" s="401">
        <f>SUM(C26:C33)</f>
        <v>11350000</v>
      </c>
      <c r="D34" s="165">
        <f>SUM(D26:D33)</f>
        <v>0</v>
      </c>
      <c r="E34" s="165">
        <f>SUM(E26:E33)</f>
        <v>0</v>
      </c>
      <c r="F34" s="165">
        <f>SUM(F26:F33)</f>
        <v>2000000</v>
      </c>
      <c r="G34" s="165">
        <f>SUM(G26:G33)</f>
        <v>9350000</v>
      </c>
    </row>
    <row r="35" spans="1:7">
      <c r="B35" s="444" t="s">
        <v>1476</v>
      </c>
      <c r="C35" s="443">
        <f>C24+C34</f>
        <v>12350000</v>
      </c>
      <c r="D35" s="443">
        <f t="shared" ref="D35:G35" si="5">D24+D34</f>
        <v>0</v>
      </c>
      <c r="E35" s="443">
        <f t="shared" si="5"/>
        <v>0</v>
      </c>
      <c r="F35" s="443">
        <f t="shared" si="5"/>
        <v>2000000</v>
      </c>
      <c r="G35" s="443">
        <f t="shared" si="5"/>
        <v>10350000</v>
      </c>
    </row>
    <row r="36" spans="1:7">
      <c r="A36" s="213" t="s">
        <v>552</v>
      </c>
      <c r="B36" s="213"/>
      <c r="C36" s="213" t="s">
        <v>58</v>
      </c>
      <c r="D36" s="281" t="s">
        <v>289</v>
      </c>
      <c r="E36" s="224" t="s">
        <v>59</v>
      </c>
      <c r="F36" s="224" t="s">
        <v>60</v>
      </c>
      <c r="G36" s="224" t="s">
        <v>290</v>
      </c>
    </row>
    <row r="37" spans="1:7" s="275" customFormat="1">
      <c r="A37" s="99">
        <v>45355</v>
      </c>
      <c r="B37" s="50" t="s">
        <v>544</v>
      </c>
      <c r="C37" s="101">
        <v>300000</v>
      </c>
      <c r="D37" s="236"/>
      <c r="E37" s="236"/>
      <c r="F37" s="236"/>
      <c r="G37" s="101">
        <f t="shared" ref="G37" si="6">C37-E37-F37</f>
        <v>300000</v>
      </c>
    </row>
    <row r="38" spans="1:7" s="275" customFormat="1">
      <c r="A38" s="391">
        <v>45357</v>
      </c>
      <c r="B38" s="398" t="s">
        <v>545</v>
      </c>
      <c r="C38" s="101">
        <v>2000000</v>
      </c>
      <c r="D38" s="101"/>
      <c r="E38" s="101"/>
      <c r="F38" s="101"/>
      <c r="G38" s="101">
        <f>C38-E38-F38</f>
        <v>2000000</v>
      </c>
    </row>
    <row r="39" spans="1:7" s="275" customFormat="1">
      <c r="A39" s="375">
        <v>45365</v>
      </c>
      <c r="B39" s="399" t="s">
        <v>554</v>
      </c>
      <c r="C39" s="101">
        <v>1000000</v>
      </c>
      <c r="D39" s="36"/>
      <c r="E39" s="36"/>
      <c r="F39" s="36"/>
      <c r="G39" s="101">
        <f>C39-E39-F39</f>
        <v>1000000</v>
      </c>
    </row>
    <row r="40" spans="1:7" s="275" customFormat="1">
      <c r="A40" s="375">
        <v>45369</v>
      </c>
      <c r="B40" s="400" t="s">
        <v>546</v>
      </c>
      <c r="C40" s="101">
        <v>310000</v>
      </c>
      <c r="D40" s="36"/>
      <c r="E40" s="36"/>
      <c r="F40" s="36"/>
      <c r="G40" s="101">
        <v>310000</v>
      </c>
    </row>
    <row r="41" spans="1:7" s="275" customFormat="1">
      <c r="A41" s="392"/>
      <c r="B41" s="445" t="s">
        <v>293</v>
      </c>
      <c r="C41" s="446">
        <f>SUM(C37:C40)</f>
        <v>3610000</v>
      </c>
      <c r="D41" s="446">
        <f>SUM(D37:D40)</f>
        <v>0</v>
      </c>
      <c r="E41" s="446">
        <f>SUM(E37:E40)</f>
        <v>0</v>
      </c>
      <c r="F41" s="446">
        <f>SUM(F37:F40)</f>
        <v>0</v>
      </c>
      <c r="G41" s="446">
        <f>SUM(G37:G40)</f>
        <v>3610000</v>
      </c>
    </row>
    <row r="42" spans="1:7">
      <c r="A42" s="213" t="s">
        <v>553</v>
      </c>
      <c r="B42" s="213"/>
      <c r="C42" s="213" t="s">
        <v>58</v>
      </c>
      <c r="D42" s="281" t="s">
        <v>289</v>
      </c>
      <c r="E42" s="224" t="s">
        <v>59</v>
      </c>
      <c r="F42" s="224" t="s">
        <v>60</v>
      </c>
      <c r="G42" s="224" t="s">
        <v>290</v>
      </c>
    </row>
    <row r="43" spans="1:7">
      <c r="A43" s="375">
        <v>45353</v>
      </c>
      <c r="B43" s="50" t="s">
        <v>532</v>
      </c>
      <c r="C43" s="64">
        <v>1000000</v>
      </c>
      <c r="D43" s="236" t="s">
        <v>1469</v>
      </c>
      <c r="E43" s="236"/>
      <c r="F43" s="236">
        <v>1000000</v>
      </c>
      <c r="G43" s="101">
        <f t="shared" ref="G43:G59" si="7">C43-E43-F43</f>
        <v>0</v>
      </c>
    </row>
    <row r="44" spans="1:7">
      <c r="A44" s="375">
        <v>45355</v>
      </c>
      <c r="B44" s="293" t="s">
        <v>533</v>
      </c>
      <c r="C44" s="101">
        <v>10000000</v>
      </c>
      <c r="D44" s="236" t="s">
        <v>1471</v>
      </c>
      <c r="E44" s="236"/>
      <c r="F44" s="236">
        <v>10000000</v>
      </c>
      <c r="G44" s="101">
        <f t="shared" si="7"/>
        <v>0</v>
      </c>
    </row>
    <row r="45" spans="1:7">
      <c r="A45" s="375">
        <v>45355</v>
      </c>
      <c r="B45" s="293" t="s">
        <v>544</v>
      </c>
      <c r="C45" s="101">
        <v>300000</v>
      </c>
      <c r="D45" s="236"/>
      <c r="E45" s="236"/>
      <c r="F45" s="236"/>
      <c r="G45" s="101">
        <f t="shared" si="7"/>
        <v>300000</v>
      </c>
    </row>
    <row r="46" spans="1:7">
      <c r="A46" s="375">
        <v>45357</v>
      </c>
      <c r="B46" s="293" t="s">
        <v>534</v>
      </c>
      <c r="C46" s="101">
        <v>1000000</v>
      </c>
      <c r="D46" s="236"/>
      <c r="E46" s="236"/>
      <c r="F46" s="236"/>
      <c r="G46" s="101">
        <f t="shared" si="7"/>
        <v>1000000</v>
      </c>
    </row>
    <row r="47" spans="1:7">
      <c r="A47" s="375">
        <v>45358</v>
      </c>
      <c r="B47" s="393" t="s">
        <v>535</v>
      </c>
      <c r="C47" s="101">
        <v>1000000</v>
      </c>
      <c r="D47" s="236"/>
      <c r="E47" s="236"/>
      <c r="F47" s="236"/>
      <c r="G47" s="101">
        <f t="shared" si="7"/>
        <v>1000000</v>
      </c>
    </row>
    <row r="48" spans="1:7">
      <c r="A48" s="375">
        <v>45360</v>
      </c>
      <c r="B48" s="293" t="s">
        <v>536</v>
      </c>
      <c r="C48" s="101">
        <v>1000000</v>
      </c>
      <c r="D48" s="236"/>
      <c r="E48" s="236"/>
      <c r="F48" s="236"/>
      <c r="G48" s="101">
        <f t="shared" si="7"/>
        <v>1000000</v>
      </c>
    </row>
    <row r="49" spans="1:7">
      <c r="A49" s="375">
        <v>45366</v>
      </c>
      <c r="B49" s="50" t="s">
        <v>537</v>
      </c>
      <c r="C49" s="101">
        <v>500000</v>
      </c>
      <c r="D49" s="236" t="s">
        <v>1473</v>
      </c>
      <c r="E49" s="236"/>
      <c r="F49" s="236">
        <v>500000</v>
      </c>
      <c r="G49" s="101">
        <f t="shared" si="7"/>
        <v>0</v>
      </c>
    </row>
    <row r="50" spans="1:7">
      <c r="A50" s="375">
        <v>45369</v>
      </c>
      <c r="B50" s="306" t="s">
        <v>538</v>
      </c>
      <c r="C50" s="101">
        <v>500000</v>
      </c>
      <c r="D50" s="236"/>
      <c r="E50" s="236"/>
      <c r="F50" s="236"/>
      <c r="G50" s="101">
        <f t="shared" si="7"/>
        <v>500000</v>
      </c>
    </row>
    <row r="51" spans="1:7">
      <c r="A51" s="375">
        <v>45370</v>
      </c>
      <c r="B51" s="293" t="s">
        <v>539</v>
      </c>
      <c r="C51" s="101">
        <v>2000000</v>
      </c>
      <c r="D51" s="236"/>
      <c r="E51" s="236"/>
      <c r="F51" s="236"/>
      <c r="G51" s="101">
        <f t="shared" si="7"/>
        <v>2000000</v>
      </c>
    </row>
    <row r="52" spans="1:7">
      <c r="A52" s="375">
        <v>45372</v>
      </c>
      <c r="B52" s="371" t="s">
        <v>540</v>
      </c>
      <c r="C52" s="101">
        <v>500000</v>
      </c>
      <c r="D52" s="236"/>
      <c r="E52" s="236"/>
      <c r="F52" s="236"/>
      <c r="G52" s="101">
        <f t="shared" si="7"/>
        <v>500000</v>
      </c>
    </row>
    <row r="53" spans="1:7">
      <c r="A53" s="375">
        <v>45374</v>
      </c>
      <c r="B53" s="306" t="s">
        <v>541</v>
      </c>
      <c r="C53" s="101">
        <v>1000000</v>
      </c>
      <c r="D53" s="236"/>
      <c r="E53" s="236"/>
      <c r="F53" s="236"/>
      <c r="G53" s="101">
        <f t="shared" si="7"/>
        <v>1000000</v>
      </c>
    </row>
    <row r="54" spans="1:7" ht="30">
      <c r="A54" s="375">
        <v>45375</v>
      </c>
      <c r="B54" s="306" t="s">
        <v>542</v>
      </c>
      <c r="C54" s="101">
        <v>2000000</v>
      </c>
      <c r="D54" s="236" t="s">
        <v>1470</v>
      </c>
      <c r="E54" s="236"/>
      <c r="F54" s="236">
        <v>2000000</v>
      </c>
      <c r="G54" s="101">
        <f t="shared" si="7"/>
        <v>0</v>
      </c>
    </row>
    <row r="55" spans="1:7">
      <c r="A55" s="375">
        <v>45376</v>
      </c>
      <c r="B55" s="306" t="s">
        <v>543</v>
      </c>
      <c r="C55" s="101">
        <v>1000000</v>
      </c>
      <c r="D55" s="236"/>
      <c r="E55" s="236"/>
      <c r="F55" s="236"/>
      <c r="G55" s="101">
        <f t="shared" si="7"/>
        <v>1000000</v>
      </c>
    </row>
    <row r="56" spans="1:7">
      <c r="A56" s="375">
        <v>45378</v>
      </c>
      <c r="B56" s="306" t="s">
        <v>548</v>
      </c>
      <c r="C56" s="101">
        <v>500000</v>
      </c>
      <c r="D56" s="236"/>
      <c r="E56" s="236"/>
      <c r="F56" s="236"/>
      <c r="G56" s="101">
        <f t="shared" si="7"/>
        <v>500000</v>
      </c>
    </row>
    <row r="57" spans="1:7" ht="30">
      <c r="A57" s="99">
        <v>45378</v>
      </c>
      <c r="B57" s="306" t="s">
        <v>547</v>
      </c>
      <c r="C57" s="101">
        <v>300000</v>
      </c>
      <c r="D57" s="236"/>
      <c r="E57" s="236"/>
      <c r="F57" s="236"/>
      <c r="G57" s="101">
        <f t="shared" si="7"/>
        <v>300000</v>
      </c>
    </row>
    <row r="58" spans="1:7">
      <c r="A58" s="375">
        <v>45381</v>
      </c>
      <c r="B58" s="306" t="s">
        <v>549</v>
      </c>
      <c r="C58" s="64">
        <v>300000</v>
      </c>
      <c r="D58" s="236" t="s">
        <v>1518</v>
      </c>
      <c r="E58" s="236"/>
      <c r="F58" s="236">
        <v>300000</v>
      </c>
      <c r="G58" s="101">
        <f t="shared" si="7"/>
        <v>0</v>
      </c>
    </row>
    <row r="59" spans="1:7">
      <c r="A59" s="415"/>
      <c r="B59" s="400" t="s">
        <v>293</v>
      </c>
      <c r="C59" s="236">
        <f>SUM(C43:C58)</f>
        <v>22900000</v>
      </c>
      <c r="D59" s="236">
        <f t="shared" ref="D59:F59" si="8">SUM(D43:D58)</f>
        <v>0</v>
      </c>
      <c r="E59" s="236">
        <f t="shared" si="8"/>
        <v>0</v>
      </c>
      <c r="F59" s="236">
        <f t="shared" si="8"/>
        <v>13800000</v>
      </c>
      <c r="G59" s="101">
        <f t="shared" si="7"/>
        <v>9100000</v>
      </c>
    </row>
    <row r="60" spans="1:7">
      <c r="B60" s="447" t="s">
        <v>1477</v>
      </c>
      <c r="C60" s="443">
        <f>C41+C59</f>
        <v>26510000</v>
      </c>
      <c r="D60" s="443">
        <f t="shared" ref="D60:G60" si="9">D41+D59</f>
        <v>0</v>
      </c>
      <c r="E60" s="443">
        <f t="shared" si="9"/>
        <v>0</v>
      </c>
      <c r="F60" s="443">
        <f t="shared" si="9"/>
        <v>13800000</v>
      </c>
      <c r="G60" s="443">
        <f t="shared" si="9"/>
        <v>12710000</v>
      </c>
    </row>
    <row r="61" spans="1:7">
      <c r="A61" s="213" t="s">
        <v>1447</v>
      </c>
      <c r="B61" s="213"/>
      <c r="C61" s="213" t="s">
        <v>58</v>
      </c>
      <c r="D61" s="281" t="s">
        <v>289</v>
      </c>
      <c r="E61" s="224" t="s">
        <v>59</v>
      </c>
      <c r="F61" s="224" t="s">
        <v>60</v>
      </c>
      <c r="G61" s="224" t="s">
        <v>290</v>
      </c>
    </row>
    <row r="62" spans="1:7">
      <c r="A62" s="375">
        <v>45384</v>
      </c>
      <c r="B62" s="306" t="s">
        <v>1423</v>
      </c>
      <c r="C62" s="64">
        <v>380000</v>
      </c>
      <c r="D62" s="236" t="s">
        <v>1448</v>
      </c>
      <c r="E62" s="236"/>
      <c r="F62" s="236">
        <v>380000</v>
      </c>
      <c r="G62" s="101">
        <f>C62-E62-F62</f>
        <v>0</v>
      </c>
    </row>
    <row r="63" spans="1:7">
      <c r="A63" s="391">
        <v>45401</v>
      </c>
      <c r="B63" s="306" t="s">
        <v>1430</v>
      </c>
      <c r="C63" s="101">
        <v>2000000</v>
      </c>
      <c r="D63" s="236"/>
      <c r="E63" s="236"/>
      <c r="F63" s="236"/>
      <c r="G63" s="101">
        <f>C63-E63-F63</f>
        <v>2000000</v>
      </c>
    </row>
    <row r="64" spans="1:7">
      <c r="A64" s="99">
        <v>45404</v>
      </c>
      <c r="B64" s="306" t="s">
        <v>1431</v>
      </c>
      <c r="C64" s="101">
        <v>33060000</v>
      </c>
      <c r="D64" s="236" t="s">
        <v>1449</v>
      </c>
      <c r="E64" s="236"/>
      <c r="F64" s="16">
        <v>33060000</v>
      </c>
      <c r="G64" s="101">
        <f t="shared" ref="G64:G66" si="10">C64-E64-F64</f>
        <v>0</v>
      </c>
    </row>
    <row r="65" spans="1:7">
      <c r="A65" s="99">
        <v>45408</v>
      </c>
      <c r="B65" s="393" t="s">
        <v>1444</v>
      </c>
      <c r="C65" s="101">
        <v>500000</v>
      </c>
      <c r="D65" s="236"/>
      <c r="E65" s="236"/>
      <c r="F65" s="16"/>
      <c r="G65" s="101">
        <f t="shared" si="10"/>
        <v>500000</v>
      </c>
    </row>
    <row r="66" spans="1:7">
      <c r="A66" s="99">
        <v>45411</v>
      </c>
      <c r="B66" s="306" t="s">
        <v>1445</v>
      </c>
      <c r="C66" s="101">
        <v>1000000</v>
      </c>
      <c r="D66" s="236"/>
      <c r="E66" s="236"/>
      <c r="F66" s="16"/>
      <c r="G66" s="101">
        <f t="shared" si="10"/>
        <v>1000000</v>
      </c>
    </row>
    <row r="67" spans="1:7">
      <c r="A67" s="99"/>
      <c r="B67" s="306" t="s">
        <v>293</v>
      </c>
      <c r="C67" s="101">
        <f>SUM(C62:C66)</f>
        <v>36940000</v>
      </c>
      <c r="D67" s="101">
        <f t="shared" ref="D67:G67" si="11">SUM(D62:D66)</f>
        <v>0</v>
      </c>
      <c r="E67" s="101">
        <f t="shared" si="11"/>
        <v>0</v>
      </c>
      <c r="F67" s="101">
        <f t="shared" si="11"/>
        <v>33440000</v>
      </c>
      <c r="G67" s="101">
        <f t="shared" si="11"/>
        <v>3500000</v>
      </c>
    </row>
    <row r="68" spans="1:7">
      <c r="A68" s="213" t="s">
        <v>1450</v>
      </c>
      <c r="B68" s="213"/>
      <c r="C68" s="213" t="s">
        <v>58</v>
      </c>
      <c r="D68" s="281" t="s">
        <v>289</v>
      </c>
      <c r="E68" s="224" t="s">
        <v>59</v>
      </c>
      <c r="F68" s="224" t="s">
        <v>60</v>
      </c>
      <c r="G68" s="224" t="s">
        <v>290</v>
      </c>
    </row>
    <row r="69" spans="1:7" ht="30">
      <c r="A69" s="375">
        <v>45383</v>
      </c>
      <c r="B69" s="306" t="s">
        <v>1391</v>
      </c>
      <c r="C69" s="64">
        <v>2000000</v>
      </c>
      <c r="D69" s="236"/>
      <c r="E69" s="236"/>
      <c r="F69" s="236"/>
      <c r="G69" s="101">
        <f t="shared" ref="G69:G100" si="12">C69-E69-F69</f>
        <v>2000000</v>
      </c>
    </row>
    <row r="70" spans="1:7">
      <c r="A70" s="375">
        <v>45384</v>
      </c>
      <c r="B70" s="306" t="s">
        <v>1392</v>
      </c>
      <c r="C70" s="436">
        <v>1950000</v>
      </c>
      <c r="D70" s="236" t="s">
        <v>1451</v>
      </c>
      <c r="E70" s="236"/>
      <c r="F70" s="236">
        <v>1950000</v>
      </c>
      <c r="G70" s="101">
        <f t="shared" si="12"/>
        <v>0</v>
      </c>
    </row>
    <row r="71" spans="1:7">
      <c r="A71" s="375">
        <v>45384</v>
      </c>
      <c r="B71" s="306" t="s">
        <v>1393</v>
      </c>
      <c r="C71" s="64">
        <v>500000</v>
      </c>
      <c r="D71" s="236" t="s">
        <v>1452</v>
      </c>
      <c r="E71" s="236"/>
      <c r="F71" s="236">
        <v>500000</v>
      </c>
      <c r="G71" s="101">
        <f t="shared" si="12"/>
        <v>0</v>
      </c>
    </row>
    <row r="72" spans="1:7">
      <c r="A72" s="375">
        <v>45384</v>
      </c>
      <c r="B72" s="306" t="s">
        <v>1394</v>
      </c>
      <c r="C72" s="64">
        <v>2000000</v>
      </c>
      <c r="D72" s="236" t="s">
        <v>1453</v>
      </c>
      <c r="E72" s="236"/>
      <c r="F72" s="236">
        <v>2000000</v>
      </c>
      <c r="G72" s="101">
        <f t="shared" si="12"/>
        <v>0</v>
      </c>
    </row>
    <row r="73" spans="1:7">
      <c r="A73" s="375">
        <v>45385</v>
      </c>
      <c r="B73" s="393" t="s">
        <v>1395</v>
      </c>
      <c r="C73" s="64">
        <v>1000000</v>
      </c>
      <c r="D73" s="236"/>
      <c r="E73" s="236"/>
      <c r="F73" s="236"/>
      <c r="G73" s="101">
        <f t="shared" si="12"/>
        <v>1000000</v>
      </c>
    </row>
    <row r="74" spans="1:7">
      <c r="A74" s="375">
        <v>45385</v>
      </c>
      <c r="B74" s="393" t="s">
        <v>1396</v>
      </c>
      <c r="C74" s="64">
        <v>300000</v>
      </c>
      <c r="D74" s="236" t="s">
        <v>1454</v>
      </c>
      <c r="E74" s="236"/>
      <c r="F74" s="236">
        <v>300000</v>
      </c>
      <c r="G74" s="101">
        <f t="shared" si="12"/>
        <v>0</v>
      </c>
    </row>
    <row r="75" spans="1:7">
      <c r="A75" s="375">
        <v>45386</v>
      </c>
      <c r="B75" s="393" t="s">
        <v>1399</v>
      </c>
      <c r="C75" s="64">
        <v>500000</v>
      </c>
      <c r="D75" s="236" t="s">
        <v>1455</v>
      </c>
      <c r="E75" s="236"/>
      <c r="F75" s="236">
        <v>500000</v>
      </c>
      <c r="G75" s="101">
        <f t="shared" si="12"/>
        <v>0</v>
      </c>
    </row>
    <row r="76" spans="1:7">
      <c r="A76" s="375">
        <v>45386</v>
      </c>
      <c r="B76" s="393" t="s">
        <v>1398</v>
      </c>
      <c r="C76" s="101">
        <v>10000000</v>
      </c>
      <c r="D76" s="236"/>
      <c r="E76" s="236"/>
      <c r="F76" s="236"/>
      <c r="G76" s="101">
        <f t="shared" si="12"/>
        <v>10000000</v>
      </c>
    </row>
    <row r="77" spans="1:7" ht="30">
      <c r="A77" s="375">
        <v>45387</v>
      </c>
      <c r="B77" s="306" t="s">
        <v>1401</v>
      </c>
      <c r="C77" s="101">
        <v>1000000</v>
      </c>
      <c r="D77" s="236"/>
      <c r="E77" s="236"/>
      <c r="F77" s="16"/>
      <c r="G77" s="101">
        <f t="shared" si="12"/>
        <v>1000000</v>
      </c>
    </row>
    <row r="78" spans="1:7">
      <c r="A78" s="375">
        <v>45387</v>
      </c>
      <c r="B78" s="306" t="s">
        <v>1402</v>
      </c>
      <c r="C78" s="101">
        <v>100000</v>
      </c>
      <c r="D78" s="236" t="s">
        <v>1456</v>
      </c>
      <c r="E78" s="236"/>
      <c r="F78" s="16">
        <v>100000</v>
      </c>
      <c r="G78" s="101">
        <f t="shared" si="12"/>
        <v>0</v>
      </c>
    </row>
    <row r="79" spans="1:7" ht="30">
      <c r="A79" s="375">
        <v>45390</v>
      </c>
      <c r="B79" s="306" t="s">
        <v>1404</v>
      </c>
      <c r="C79" s="101">
        <v>1000000</v>
      </c>
      <c r="D79" s="236"/>
      <c r="E79" s="236"/>
      <c r="F79" s="16"/>
      <c r="G79" s="101">
        <f t="shared" si="12"/>
        <v>1000000</v>
      </c>
    </row>
    <row r="80" spans="1:7">
      <c r="A80" s="375">
        <v>45390</v>
      </c>
      <c r="B80" s="393" t="s">
        <v>1406</v>
      </c>
      <c r="C80" s="101">
        <v>200000</v>
      </c>
      <c r="D80" s="236" t="s">
        <v>1457</v>
      </c>
      <c r="E80" s="236"/>
      <c r="F80" s="16">
        <v>200000</v>
      </c>
      <c r="G80" s="101">
        <f t="shared" si="12"/>
        <v>0</v>
      </c>
    </row>
    <row r="81" spans="1:7">
      <c r="A81" s="375">
        <v>45390</v>
      </c>
      <c r="B81" s="393" t="s">
        <v>1405</v>
      </c>
      <c r="C81" s="101">
        <v>2000000</v>
      </c>
      <c r="D81" s="236"/>
      <c r="E81" s="236"/>
      <c r="F81" s="16"/>
      <c r="G81" s="101">
        <f t="shared" si="12"/>
        <v>2000000</v>
      </c>
    </row>
    <row r="82" spans="1:7">
      <c r="A82" s="375">
        <v>45390</v>
      </c>
      <c r="B82" s="393" t="s">
        <v>1407</v>
      </c>
      <c r="C82" s="101">
        <v>200000</v>
      </c>
      <c r="D82" s="236" t="s">
        <v>1458</v>
      </c>
      <c r="E82" s="236"/>
      <c r="F82" s="16">
        <v>200000</v>
      </c>
      <c r="G82" s="101">
        <f t="shared" si="12"/>
        <v>0</v>
      </c>
    </row>
    <row r="83" spans="1:7">
      <c r="A83" s="99">
        <v>45391</v>
      </c>
      <c r="B83" s="393" t="s">
        <v>1408</v>
      </c>
      <c r="C83" s="101">
        <v>200000</v>
      </c>
      <c r="D83" s="442" t="s">
        <v>1459</v>
      </c>
      <c r="E83" s="236"/>
      <c r="F83" s="16">
        <v>200000</v>
      </c>
      <c r="G83" s="101">
        <f t="shared" si="12"/>
        <v>0</v>
      </c>
    </row>
    <row r="84" spans="1:7">
      <c r="A84" s="212">
        <v>45392</v>
      </c>
      <c r="B84" s="393" t="s">
        <v>1409</v>
      </c>
      <c r="C84" s="101">
        <v>300000</v>
      </c>
      <c r="D84" s="236" t="s">
        <v>1517</v>
      </c>
      <c r="E84" s="236"/>
      <c r="F84" s="236">
        <v>300000</v>
      </c>
      <c r="G84" s="101">
        <f t="shared" si="12"/>
        <v>0</v>
      </c>
    </row>
    <row r="85" spans="1:7">
      <c r="A85" s="99">
        <v>45392</v>
      </c>
      <c r="B85" s="306" t="s">
        <v>1410</v>
      </c>
      <c r="C85" s="101">
        <v>300000</v>
      </c>
      <c r="D85" s="236" t="s">
        <v>1460</v>
      </c>
      <c r="E85" s="236"/>
      <c r="F85" s="16">
        <v>300000</v>
      </c>
      <c r="G85" s="101">
        <f t="shared" si="12"/>
        <v>0</v>
      </c>
    </row>
    <row r="86" spans="1:7">
      <c r="A86" s="99">
        <v>45395</v>
      </c>
      <c r="B86" s="306" t="s">
        <v>1412</v>
      </c>
      <c r="C86" s="101">
        <v>3000000</v>
      </c>
      <c r="D86" s="236" t="s">
        <v>1461</v>
      </c>
      <c r="E86" s="236"/>
      <c r="F86" s="16">
        <v>3000000</v>
      </c>
      <c r="G86" s="101">
        <f t="shared" si="12"/>
        <v>0</v>
      </c>
    </row>
    <row r="87" spans="1:7">
      <c r="A87" s="99">
        <v>45396</v>
      </c>
      <c r="B87" s="306" t="s">
        <v>1413</v>
      </c>
      <c r="C87" s="101">
        <v>300000</v>
      </c>
      <c r="D87" s="236" t="s">
        <v>1462</v>
      </c>
      <c r="E87" s="236"/>
      <c r="F87" s="16">
        <v>300000</v>
      </c>
      <c r="G87" s="101">
        <f t="shared" si="12"/>
        <v>0</v>
      </c>
    </row>
    <row r="88" spans="1:7" ht="30">
      <c r="A88" s="391">
        <v>45399</v>
      </c>
      <c r="B88" s="306" t="s">
        <v>1414</v>
      </c>
      <c r="C88" s="101">
        <v>1000000</v>
      </c>
      <c r="D88" s="236" t="s">
        <v>1463</v>
      </c>
      <c r="E88" s="236"/>
      <c r="F88" s="16">
        <v>1000000</v>
      </c>
      <c r="G88" s="101">
        <f t="shared" si="12"/>
        <v>0</v>
      </c>
    </row>
    <row r="89" spans="1:7">
      <c r="A89" s="99">
        <v>45400</v>
      </c>
      <c r="B89" s="306" t="s">
        <v>1415</v>
      </c>
      <c r="C89" s="101">
        <v>2000000</v>
      </c>
      <c r="D89" s="236"/>
      <c r="E89" s="236"/>
      <c r="F89" s="16"/>
      <c r="G89" s="101">
        <f t="shared" si="12"/>
        <v>2000000</v>
      </c>
    </row>
    <row r="90" spans="1:7" ht="30">
      <c r="A90" s="391">
        <v>45401</v>
      </c>
      <c r="B90" s="306" t="s">
        <v>1397</v>
      </c>
      <c r="C90" s="101">
        <v>1500000</v>
      </c>
      <c r="D90" s="236"/>
      <c r="E90" s="236"/>
      <c r="F90" s="16"/>
      <c r="G90" s="101">
        <f t="shared" si="12"/>
        <v>1500000</v>
      </c>
    </row>
    <row r="91" spans="1:7" ht="30">
      <c r="A91" s="391">
        <v>45401</v>
      </c>
      <c r="B91" s="306" t="s">
        <v>1416</v>
      </c>
      <c r="C91" s="101">
        <v>1000000</v>
      </c>
      <c r="D91" s="236" t="s">
        <v>1464</v>
      </c>
      <c r="E91" s="236"/>
      <c r="F91" s="16">
        <v>1000000</v>
      </c>
      <c r="G91" s="101">
        <f t="shared" si="12"/>
        <v>0</v>
      </c>
    </row>
    <row r="92" spans="1:7">
      <c r="A92" s="99">
        <v>45404</v>
      </c>
      <c r="B92" s="393" t="s">
        <v>1417</v>
      </c>
      <c r="C92" s="101">
        <v>2000000</v>
      </c>
      <c r="D92" s="236"/>
      <c r="E92" s="236"/>
      <c r="F92" s="16"/>
      <c r="G92" s="101">
        <f t="shared" si="12"/>
        <v>2000000</v>
      </c>
    </row>
    <row r="93" spans="1:7">
      <c r="A93" s="375">
        <v>45406</v>
      </c>
      <c r="B93" s="306" t="s">
        <v>1418</v>
      </c>
      <c r="C93" s="101">
        <v>1000000</v>
      </c>
      <c r="D93" s="236"/>
      <c r="E93" s="236"/>
      <c r="F93" s="16"/>
      <c r="G93" s="101">
        <f t="shared" si="12"/>
        <v>1000000</v>
      </c>
    </row>
    <row r="94" spans="1:7" ht="30">
      <c r="A94" s="375">
        <v>45406</v>
      </c>
      <c r="B94" s="306" t="s">
        <v>1419</v>
      </c>
      <c r="C94" s="101">
        <v>1000000</v>
      </c>
      <c r="D94" s="236"/>
      <c r="E94" s="236"/>
      <c r="F94" s="16"/>
      <c r="G94" s="101">
        <f t="shared" si="12"/>
        <v>1000000</v>
      </c>
    </row>
    <row r="95" spans="1:7">
      <c r="A95" s="375">
        <v>45407</v>
      </c>
      <c r="B95" s="393" t="s">
        <v>1421</v>
      </c>
      <c r="C95" s="101">
        <v>2000000</v>
      </c>
      <c r="D95" s="236" t="s">
        <v>1465</v>
      </c>
      <c r="E95" s="236"/>
      <c r="F95" s="16">
        <v>2000000</v>
      </c>
      <c r="G95" s="101">
        <f t="shared" si="12"/>
        <v>0</v>
      </c>
    </row>
    <row r="96" spans="1:7">
      <c r="A96" s="99">
        <v>45407</v>
      </c>
      <c r="B96" s="393" t="s">
        <v>1420</v>
      </c>
      <c r="C96" s="101">
        <v>1500000</v>
      </c>
      <c r="D96" s="236"/>
      <c r="E96" s="236"/>
      <c r="F96" s="16"/>
      <c r="G96" s="101">
        <f t="shared" si="12"/>
        <v>1500000</v>
      </c>
    </row>
    <row r="97" spans="1:7">
      <c r="A97" s="99">
        <v>45411</v>
      </c>
      <c r="B97" s="393" t="s">
        <v>1446</v>
      </c>
      <c r="C97" s="64">
        <v>1000000</v>
      </c>
      <c r="D97" s="236"/>
      <c r="E97" s="236"/>
      <c r="F97" s="16"/>
      <c r="G97" s="101">
        <f t="shared" si="12"/>
        <v>1000000</v>
      </c>
    </row>
    <row r="98" spans="1:7">
      <c r="A98" s="99">
        <v>45409</v>
      </c>
      <c r="B98" s="208" t="s">
        <v>1509</v>
      </c>
      <c r="C98" s="153">
        <v>14720000</v>
      </c>
      <c r="D98" s="236"/>
      <c r="E98" s="236"/>
      <c r="F98" s="16"/>
      <c r="G98" s="101">
        <f t="shared" si="12"/>
        <v>14720000</v>
      </c>
    </row>
    <row r="99" spans="1:7">
      <c r="A99" s="99">
        <v>45410</v>
      </c>
      <c r="B99" s="417" t="s">
        <v>1209</v>
      </c>
      <c r="C99" s="153">
        <v>2000000</v>
      </c>
      <c r="D99" s="236"/>
      <c r="E99" s="236"/>
      <c r="F99" s="16"/>
      <c r="G99" s="101">
        <f t="shared" si="12"/>
        <v>2000000</v>
      </c>
    </row>
    <row r="100" spans="1:7">
      <c r="A100" s="99">
        <v>45412</v>
      </c>
      <c r="B100" s="208" t="s">
        <v>1508</v>
      </c>
      <c r="C100" s="153">
        <v>1000000</v>
      </c>
      <c r="D100" s="236"/>
      <c r="E100" s="236"/>
      <c r="F100" s="16"/>
      <c r="G100" s="101">
        <f t="shared" si="12"/>
        <v>1000000</v>
      </c>
    </row>
    <row r="101" spans="1:7">
      <c r="A101" s="448"/>
      <c r="B101" s="449" t="s">
        <v>293</v>
      </c>
      <c r="C101" s="450">
        <f>SUM(C69:C100)</f>
        <v>58570000</v>
      </c>
      <c r="D101" s="450">
        <f>SUM(D69:D100)</f>
        <v>0</v>
      </c>
      <c r="E101" s="450">
        <f>SUM(E69:E100)</f>
        <v>0</v>
      </c>
      <c r="F101" s="450">
        <f>SUM(F69:F100)</f>
        <v>13850000</v>
      </c>
      <c r="G101" s="450">
        <f>SUM(G69:G100)</f>
        <v>44720000</v>
      </c>
    </row>
    <row r="102" spans="1:7">
      <c r="A102" s="448"/>
      <c r="B102" s="451" t="s">
        <v>1478</v>
      </c>
      <c r="C102" s="452">
        <f>C67+C101</f>
        <v>95510000</v>
      </c>
      <c r="D102" s="452">
        <f>D67+D101</f>
        <v>0</v>
      </c>
      <c r="E102" s="452">
        <f>E67+E101</f>
        <v>0</v>
      </c>
      <c r="F102" s="452">
        <f>F67+F101</f>
        <v>47290000</v>
      </c>
      <c r="G102" s="452">
        <f>G67+G101</f>
        <v>48220000</v>
      </c>
    </row>
    <row r="103" spans="1:7">
      <c r="B103" s="455" t="s">
        <v>555</v>
      </c>
      <c r="C103" s="456">
        <f>C20+C35+C60+C102</f>
        <v>154780000</v>
      </c>
      <c r="D103" s="456">
        <f>D20+D35+D60+D102</f>
        <v>0</v>
      </c>
      <c r="E103" s="456">
        <f>E20+E35+E60+E102</f>
        <v>0</v>
      </c>
      <c r="F103" s="456">
        <f>F20+F35+F60+F102</f>
        <v>70700000</v>
      </c>
      <c r="G103" s="456">
        <f>G20+G35+G60+G102</f>
        <v>84080000</v>
      </c>
    </row>
    <row r="104" spans="1:7" s="275" customFormat="1">
      <c r="B104" s="469"/>
      <c r="C104" s="2"/>
      <c r="D104" s="2"/>
      <c r="E104" s="2"/>
      <c r="F104" s="2"/>
      <c r="G104" s="2"/>
    </row>
    <row r="105" spans="1:7" ht="18.75">
      <c r="A105" s="210" t="s">
        <v>273</v>
      </c>
      <c r="C105" s="167"/>
    </row>
    <row r="106" spans="1:7">
      <c r="A106" s="213" t="s">
        <v>274</v>
      </c>
      <c r="B106" s="213"/>
      <c r="C106" s="281" t="s">
        <v>58</v>
      </c>
      <c r="D106" s="281" t="s">
        <v>289</v>
      </c>
      <c r="E106" s="224" t="s">
        <v>59</v>
      </c>
      <c r="F106" s="224" t="s">
        <v>60</v>
      </c>
      <c r="G106" s="224" t="s">
        <v>290</v>
      </c>
    </row>
    <row r="107" spans="1:7">
      <c r="A107" s="99">
        <v>45091</v>
      </c>
      <c r="B107" s="314" t="s">
        <v>157</v>
      </c>
      <c r="C107" s="101">
        <v>1000000</v>
      </c>
      <c r="D107" s="219"/>
      <c r="E107" s="314"/>
      <c r="F107" s="314"/>
      <c r="G107" s="49">
        <f>C107-E107-F107</f>
        <v>1000000</v>
      </c>
    </row>
    <row r="108" spans="1:7">
      <c r="A108" s="213" t="s">
        <v>275</v>
      </c>
      <c r="B108" s="213"/>
      <c r="C108" s="281" t="s">
        <v>58</v>
      </c>
      <c r="D108" s="281" t="s">
        <v>289</v>
      </c>
      <c r="E108" s="224" t="s">
        <v>59</v>
      </c>
      <c r="F108" s="224" t="s">
        <v>60</v>
      </c>
      <c r="G108" s="224" t="s">
        <v>290</v>
      </c>
    </row>
    <row r="109" spans="1:7">
      <c r="A109" s="99">
        <v>45081</v>
      </c>
      <c r="B109" s="204" t="s">
        <v>276</v>
      </c>
      <c r="C109" s="211">
        <v>2000000</v>
      </c>
      <c r="D109" s="225"/>
      <c r="E109" s="314"/>
      <c r="F109" s="314"/>
      <c r="G109" s="49">
        <f>C109-E109-F109</f>
        <v>2000000</v>
      </c>
    </row>
    <row r="110" spans="1:7">
      <c r="A110" s="213" t="s">
        <v>277</v>
      </c>
      <c r="B110" s="213"/>
      <c r="C110" s="281" t="s">
        <v>58</v>
      </c>
      <c r="D110" s="281" t="s">
        <v>289</v>
      </c>
      <c r="E110" s="224" t="s">
        <v>59</v>
      </c>
      <c r="F110" s="224" t="s">
        <v>60</v>
      </c>
      <c r="G110" s="224" t="s">
        <v>290</v>
      </c>
    </row>
    <row r="111" spans="1:7">
      <c r="A111" s="212">
        <v>45149</v>
      </c>
      <c r="B111" s="314" t="s">
        <v>165</v>
      </c>
      <c r="C111" s="211">
        <v>5000000</v>
      </c>
      <c r="D111" s="222"/>
      <c r="E111" s="314"/>
      <c r="F111" s="314"/>
      <c r="G111" s="49">
        <f>C111-E111-F111</f>
        <v>5000000</v>
      </c>
    </row>
    <row r="112" spans="1:7">
      <c r="A112" s="212">
        <v>45163</v>
      </c>
      <c r="B112" s="314" t="s">
        <v>166</v>
      </c>
      <c r="C112" s="211">
        <v>1000000</v>
      </c>
      <c r="D112" s="222"/>
      <c r="E112" s="314"/>
      <c r="F112" s="314"/>
      <c r="G112" s="49">
        <f>C112-E112-F112</f>
        <v>1000000</v>
      </c>
    </row>
    <row r="113" spans="1:7">
      <c r="A113" s="213" t="s">
        <v>278</v>
      </c>
      <c r="B113" s="213"/>
      <c r="C113" s="281" t="s">
        <v>58</v>
      </c>
      <c r="D113" s="281" t="s">
        <v>289</v>
      </c>
      <c r="E113" s="224" t="s">
        <v>59</v>
      </c>
      <c r="F113" s="224" t="s">
        <v>60</v>
      </c>
      <c r="G113" s="224" t="s">
        <v>290</v>
      </c>
    </row>
    <row r="114" spans="1:7">
      <c r="A114" s="99">
        <v>45170</v>
      </c>
      <c r="B114" s="314" t="s">
        <v>172</v>
      </c>
      <c r="C114" s="214">
        <v>1000000</v>
      </c>
      <c r="D114" s="223"/>
      <c r="E114" s="314"/>
      <c r="F114" s="314"/>
      <c r="G114" s="49">
        <f t="shared" ref="G114:G122" si="13">C114-E114-F114</f>
        <v>1000000</v>
      </c>
    </row>
    <row r="115" spans="1:7">
      <c r="A115" s="99">
        <v>45173</v>
      </c>
      <c r="B115" s="314" t="s">
        <v>279</v>
      </c>
      <c r="C115" s="214">
        <v>1000000</v>
      </c>
      <c r="D115" s="223"/>
      <c r="E115" s="314"/>
      <c r="F115" s="314"/>
      <c r="G115" s="49">
        <f t="shared" si="13"/>
        <v>1000000</v>
      </c>
    </row>
    <row r="116" spans="1:7">
      <c r="A116" s="99">
        <v>45174</v>
      </c>
      <c r="B116" s="314" t="s">
        <v>174</v>
      </c>
      <c r="C116" s="153">
        <v>1000000</v>
      </c>
      <c r="D116" s="223"/>
      <c r="E116" s="314"/>
      <c r="F116" s="314"/>
      <c r="G116" s="49">
        <f t="shared" si="13"/>
        <v>1000000</v>
      </c>
    </row>
    <row r="117" spans="1:7">
      <c r="A117" s="99">
        <v>45176</v>
      </c>
      <c r="B117" s="314" t="s">
        <v>175</v>
      </c>
      <c r="C117" s="214">
        <v>2000000</v>
      </c>
      <c r="D117" s="223"/>
      <c r="E117" s="314"/>
      <c r="F117" s="314"/>
      <c r="G117" s="49">
        <f t="shared" si="13"/>
        <v>2000000</v>
      </c>
    </row>
    <row r="118" spans="1:7">
      <c r="A118" s="99">
        <v>45181</v>
      </c>
      <c r="B118" s="314" t="s">
        <v>176</v>
      </c>
      <c r="C118" s="153">
        <v>1000000</v>
      </c>
      <c r="D118" s="223"/>
      <c r="E118" s="314"/>
      <c r="F118" s="314"/>
      <c r="G118" s="49">
        <f t="shared" si="13"/>
        <v>1000000</v>
      </c>
    </row>
    <row r="119" spans="1:7">
      <c r="A119" s="99">
        <v>45187</v>
      </c>
      <c r="B119" s="314" t="s">
        <v>179</v>
      </c>
      <c r="C119" s="153">
        <v>2000000</v>
      </c>
      <c r="D119" s="107"/>
      <c r="E119" s="314"/>
      <c r="F119" s="314"/>
      <c r="G119" s="49">
        <f t="shared" si="13"/>
        <v>2000000</v>
      </c>
    </row>
    <row r="120" spans="1:7">
      <c r="A120" s="99">
        <v>45188</v>
      </c>
      <c r="B120" s="314" t="s">
        <v>177</v>
      </c>
      <c r="C120" s="153">
        <v>1000000</v>
      </c>
      <c r="D120" s="219"/>
      <c r="E120" s="314"/>
      <c r="F120" s="314"/>
      <c r="G120" s="49">
        <f t="shared" si="13"/>
        <v>1000000</v>
      </c>
    </row>
    <row r="121" spans="1:7">
      <c r="A121" s="99">
        <v>45192</v>
      </c>
      <c r="B121" s="314" t="s">
        <v>280</v>
      </c>
      <c r="C121" s="153">
        <v>1000000</v>
      </c>
      <c r="D121" s="219"/>
      <c r="E121" s="314"/>
      <c r="F121" s="314"/>
      <c r="G121" s="49">
        <f t="shared" si="13"/>
        <v>1000000</v>
      </c>
    </row>
    <row r="122" spans="1:7">
      <c r="A122" s="99">
        <v>45195</v>
      </c>
      <c r="B122" s="314" t="s">
        <v>180</v>
      </c>
      <c r="C122" s="153">
        <v>1000000</v>
      </c>
      <c r="D122" s="219"/>
      <c r="E122" s="314"/>
      <c r="F122" s="314"/>
      <c r="G122" s="49">
        <f t="shared" si="13"/>
        <v>1000000</v>
      </c>
    </row>
    <row r="123" spans="1:7">
      <c r="A123" s="213" t="s">
        <v>281</v>
      </c>
      <c r="B123" s="213"/>
      <c r="C123" s="281" t="s">
        <v>58</v>
      </c>
      <c r="D123" s="281" t="s">
        <v>289</v>
      </c>
      <c r="E123" s="224" t="s">
        <v>59</v>
      </c>
      <c r="F123" s="224" t="s">
        <v>60</v>
      </c>
      <c r="G123" s="224" t="s">
        <v>290</v>
      </c>
    </row>
    <row r="124" spans="1:7">
      <c r="A124" s="99">
        <v>45210</v>
      </c>
      <c r="B124" s="314" t="s">
        <v>181</v>
      </c>
      <c r="C124" s="101">
        <v>1000000</v>
      </c>
      <c r="D124" s="353"/>
      <c r="E124" s="226"/>
      <c r="F124" s="226"/>
      <c r="G124" s="49">
        <f>C124-E124-F124</f>
        <v>1000000</v>
      </c>
    </row>
    <row r="125" spans="1:7">
      <c r="A125" s="99">
        <v>45211</v>
      </c>
      <c r="B125" s="314" t="s">
        <v>182</v>
      </c>
      <c r="C125" s="101">
        <v>1000000</v>
      </c>
      <c r="D125" s="222"/>
      <c r="E125" s="314"/>
      <c r="F125" s="314"/>
      <c r="G125" s="49">
        <f>C125-E125-F125</f>
        <v>1000000</v>
      </c>
    </row>
    <row r="126" spans="1:7">
      <c r="A126" s="99">
        <v>45216</v>
      </c>
      <c r="B126" s="314" t="s">
        <v>183</v>
      </c>
      <c r="C126" s="101">
        <v>1000000</v>
      </c>
      <c r="D126" s="223"/>
      <c r="E126" s="314"/>
      <c r="F126" s="314"/>
      <c r="G126" s="49">
        <f>C126-E126-F126</f>
        <v>1000000</v>
      </c>
    </row>
    <row r="127" spans="1:7">
      <c r="A127" s="99">
        <v>45226</v>
      </c>
      <c r="B127" s="314" t="s">
        <v>186</v>
      </c>
      <c r="C127" s="101">
        <v>500000</v>
      </c>
      <c r="D127" s="223"/>
      <c r="E127" s="314"/>
      <c r="F127" s="314"/>
      <c r="G127" s="49">
        <f>C127-E127-F127</f>
        <v>500000</v>
      </c>
    </row>
    <row r="128" spans="1:7">
      <c r="A128" s="213" t="s">
        <v>282</v>
      </c>
      <c r="B128" s="213"/>
      <c r="C128" s="281" t="s">
        <v>58</v>
      </c>
      <c r="D128" s="281" t="s">
        <v>289</v>
      </c>
      <c r="E128" s="224" t="s">
        <v>59</v>
      </c>
      <c r="F128" s="224" t="s">
        <v>60</v>
      </c>
      <c r="G128" s="224" t="s">
        <v>290</v>
      </c>
    </row>
    <row r="129" spans="1:7">
      <c r="A129" s="99">
        <v>45216</v>
      </c>
      <c r="B129" s="215" t="s">
        <v>184</v>
      </c>
      <c r="C129" s="153">
        <v>2000000</v>
      </c>
      <c r="D129" s="223"/>
      <c r="E129" s="314"/>
      <c r="F129" s="314"/>
      <c r="G129" s="49">
        <f>C129-E129-F129</f>
        <v>2000000</v>
      </c>
    </row>
    <row r="130" spans="1:7">
      <c r="A130" s="99">
        <v>45225</v>
      </c>
      <c r="B130" s="217" t="s">
        <v>187</v>
      </c>
      <c r="C130" s="153">
        <v>1500000</v>
      </c>
      <c r="D130" s="219"/>
      <c r="E130" s="314"/>
      <c r="F130" s="314"/>
      <c r="G130" s="49">
        <f>C130-E130-F130</f>
        <v>1500000</v>
      </c>
    </row>
    <row r="131" spans="1:7">
      <c r="A131" s="99">
        <v>45226</v>
      </c>
      <c r="B131" s="314" t="s">
        <v>185</v>
      </c>
      <c r="C131" s="153">
        <v>1000000</v>
      </c>
      <c r="D131" s="219"/>
      <c r="E131" s="314"/>
      <c r="F131" s="314"/>
      <c r="G131" s="49">
        <f>C131-E131-F131</f>
        <v>1000000</v>
      </c>
    </row>
    <row r="132" spans="1:7">
      <c r="A132" s="99">
        <v>45227</v>
      </c>
      <c r="B132" s="314" t="s">
        <v>188</v>
      </c>
      <c r="C132" s="153">
        <v>1000000</v>
      </c>
      <c r="D132" s="219"/>
      <c r="E132" s="314"/>
      <c r="F132" s="314"/>
      <c r="G132" s="49">
        <f>C132-E132-F132</f>
        <v>1000000</v>
      </c>
    </row>
    <row r="133" spans="1:7">
      <c r="A133" s="99">
        <v>45228</v>
      </c>
      <c r="B133" s="217" t="s">
        <v>189</v>
      </c>
      <c r="C133" s="153">
        <v>1000000</v>
      </c>
      <c r="D133" s="226"/>
      <c r="E133" s="314"/>
      <c r="F133" s="314"/>
      <c r="G133" s="49">
        <f>C133-E133-F133</f>
        <v>1000000</v>
      </c>
    </row>
    <row r="134" spans="1:7">
      <c r="A134" s="213" t="s">
        <v>283</v>
      </c>
      <c r="B134" s="213"/>
      <c r="C134" s="281" t="s">
        <v>58</v>
      </c>
      <c r="D134" s="281" t="s">
        <v>289</v>
      </c>
      <c r="E134" s="224" t="s">
        <v>59</v>
      </c>
      <c r="F134" s="224" t="s">
        <v>60</v>
      </c>
      <c r="G134" s="224" t="s">
        <v>290</v>
      </c>
    </row>
    <row r="135" spans="1:7">
      <c r="A135" s="99">
        <v>45241</v>
      </c>
      <c r="B135" s="314" t="s">
        <v>197</v>
      </c>
      <c r="C135" s="101">
        <v>500000</v>
      </c>
      <c r="D135" s="222"/>
      <c r="E135" s="314"/>
      <c r="F135" s="314"/>
      <c r="G135" s="49">
        <f>C135-E135-F135</f>
        <v>500000</v>
      </c>
    </row>
    <row r="136" spans="1:7">
      <c r="A136" s="99">
        <v>45260</v>
      </c>
      <c r="B136" s="314" t="s">
        <v>209</v>
      </c>
      <c r="C136" s="64">
        <v>500000</v>
      </c>
      <c r="D136" s="222"/>
      <c r="E136" s="314"/>
      <c r="F136" s="314"/>
      <c r="G136" s="49">
        <f>C136-E136-F136</f>
        <v>500000</v>
      </c>
    </row>
    <row r="137" spans="1:7">
      <c r="A137" s="213" t="s">
        <v>284</v>
      </c>
      <c r="B137" s="213"/>
      <c r="C137" s="281" t="s">
        <v>58</v>
      </c>
      <c r="D137" s="281" t="s">
        <v>289</v>
      </c>
      <c r="E137" s="224" t="s">
        <v>59</v>
      </c>
      <c r="F137" s="224" t="s">
        <v>60</v>
      </c>
      <c r="G137" s="224" t="s">
        <v>290</v>
      </c>
    </row>
    <row r="138" spans="1:7">
      <c r="A138" s="99">
        <v>45232</v>
      </c>
      <c r="B138" s="314" t="s">
        <v>191</v>
      </c>
      <c r="C138" s="214">
        <v>3000000</v>
      </c>
      <c r="D138" s="223"/>
      <c r="E138" s="314"/>
      <c r="F138" s="314"/>
      <c r="G138" s="49">
        <f t="shared" ref="G138:G152" si="14">C138-E138-F138</f>
        <v>3000000</v>
      </c>
    </row>
    <row r="139" spans="1:7">
      <c r="A139" s="99">
        <v>45233</v>
      </c>
      <c r="B139" s="314" t="s">
        <v>192</v>
      </c>
      <c r="C139" s="214">
        <v>1000000</v>
      </c>
      <c r="D139" s="223"/>
      <c r="E139" s="314"/>
      <c r="F139" s="314"/>
      <c r="G139" s="49">
        <f t="shared" si="14"/>
        <v>1000000</v>
      </c>
    </row>
    <row r="140" spans="1:7">
      <c r="A140" s="99">
        <v>45234</v>
      </c>
      <c r="B140" s="314" t="s">
        <v>193</v>
      </c>
      <c r="C140" s="214">
        <v>1000000</v>
      </c>
      <c r="D140" s="223"/>
      <c r="E140" s="314"/>
      <c r="F140" s="314"/>
      <c r="G140" s="49">
        <f t="shared" si="14"/>
        <v>1000000</v>
      </c>
    </row>
    <row r="141" spans="1:7">
      <c r="A141" s="99">
        <v>45236</v>
      </c>
      <c r="B141" s="314" t="s">
        <v>194</v>
      </c>
      <c r="C141" s="153">
        <v>1000000</v>
      </c>
      <c r="D141" s="223"/>
      <c r="E141" s="314"/>
      <c r="F141" s="314"/>
      <c r="G141" s="49">
        <f t="shared" si="14"/>
        <v>1000000</v>
      </c>
    </row>
    <row r="142" spans="1:7">
      <c r="A142" s="99">
        <v>45237</v>
      </c>
      <c r="B142" s="314" t="s">
        <v>199</v>
      </c>
      <c r="C142" s="153">
        <v>1000000</v>
      </c>
      <c r="D142" s="223"/>
      <c r="E142" s="314"/>
      <c r="F142" s="314"/>
      <c r="G142" s="49">
        <f t="shared" si="14"/>
        <v>1000000</v>
      </c>
    </row>
    <row r="143" spans="1:7">
      <c r="A143" s="99">
        <v>45238</v>
      </c>
      <c r="B143" s="313" t="s">
        <v>195</v>
      </c>
      <c r="C143" s="153">
        <v>500000</v>
      </c>
      <c r="D143" s="223"/>
      <c r="E143" s="314"/>
      <c r="F143" s="314"/>
      <c r="G143" s="49">
        <f t="shared" si="14"/>
        <v>500000</v>
      </c>
    </row>
    <row r="144" spans="1:7">
      <c r="A144" s="99">
        <v>45240</v>
      </c>
      <c r="B144" s="314" t="s">
        <v>196</v>
      </c>
      <c r="C144" s="153">
        <v>1000000</v>
      </c>
      <c r="D144" s="223"/>
      <c r="E144" s="314"/>
      <c r="F144" s="314"/>
      <c r="G144" s="49">
        <f t="shared" si="14"/>
        <v>1000000</v>
      </c>
    </row>
    <row r="145" spans="1:7">
      <c r="A145" s="99">
        <v>45244</v>
      </c>
      <c r="B145" s="314" t="s">
        <v>201</v>
      </c>
      <c r="C145" s="153">
        <v>750000</v>
      </c>
      <c r="D145" s="223"/>
      <c r="E145" s="314"/>
      <c r="F145" s="314"/>
      <c r="G145" s="49">
        <f t="shared" si="14"/>
        <v>750000</v>
      </c>
    </row>
    <row r="146" spans="1:7">
      <c r="A146" s="99">
        <v>45244</v>
      </c>
      <c r="B146" s="314" t="s">
        <v>205</v>
      </c>
      <c r="C146" s="153">
        <v>1000000</v>
      </c>
      <c r="D146" s="223"/>
      <c r="E146" s="314"/>
      <c r="F146" s="314"/>
      <c r="G146" s="49">
        <f t="shared" si="14"/>
        <v>1000000</v>
      </c>
    </row>
    <row r="147" spans="1:7">
      <c r="A147" s="99">
        <v>45245</v>
      </c>
      <c r="B147" s="314" t="s">
        <v>198</v>
      </c>
      <c r="C147" s="153">
        <v>500000</v>
      </c>
      <c r="D147" s="223"/>
      <c r="E147" s="314"/>
      <c r="F147" s="123"/>
      <c r="G147" s="49">
        <f t="shared" si="14"/>
        <v>500000</v>
      </c>
    </row>
    <row r="148" spans="1:7">
      <c r="A148" s="99">
        <v>45251</v>
      </c>
      <c r="B148" s="314" t="s">
        <v>222</v>
      </c>
      <c r="C148" s="153">
        <v>500000</v>
      </c>
      <c r="D148" s="226"/>
      <c r="E148" s="314"/>
      <c r="F148" s="314"/>
      <c r="G148" s="49">
        <f t="shared" si="14"/>
        <v>500000</v>
      </c>
    </row>
    <row r="149" spans="1:7">
      <c r="A149" s="99">
        <v>45254</v>
      </c>
      <c r="B149" s="217" t="s">
        <v>202</v>
      </c>
      <c r="C149" s="153">
        <v>1000000</v>
      </c>
      <c r="D149" s="353"/>
      <c r="E149" s="226"/>
      <c r="F149" s="226"/>
      <c r="G149" s="49">
        <f t="shared" si="14"/>
        <v>1000000</v>
      </c>
    </row>
    <row r="150" spans="1:7">
      <c r="A150" s="99">
        <v>45255</v>
      </c>
      <c r="B150" s="314" t="s">
        <v>203</v>
      </c>
      <c r="C150" s="153">
        <v>1000000</v>
      </c>
      <c r="D150" s="35"/>
      <c r="E150" s="314"/>
      <c r="F150" s="314"/>
      <c r="G150" s="49">
        <f t="shared" si="14"/>
        <v>1000000</v>
      </c>
    </row>
    <row r="151" spans="1:7">
      <c r="A151" s="99">
        <v>45255</v>
      </c>
      <c r="B151" s="314" t="s">
        <v>204</v>
      </c>
      <c r="C151" s="153">
        <v>1000000</v>
      </c>
      <c r="D151" s="35"/>
      <c r="E151" s="314"/>
      <c r="F151" s="314"/>
      <c r="G151" s="49">
        <f t="shared" si="14"/>
        <v>1000000</v>
      </c>
    </row>
    <row r="152" spans="1:7">
      <c r="A152" s="99">
        <v>45260</v>
      </c>
      <c r="B152" s="217" t="s">
        <v>208</v>
      </c>
      <c r="C152" s="64">
        <v>200000</v>
      </c>
      <c r="D152" s="35"/>
      <c r="E152" s="314"/>
      <c r="F152" s="314"/>
      <c r="G152" s="49">
        <f t="shared" si="14"/>
        <v>200000</v>
      </c>
    </row>
    <row r="153" spans="1:7">
      <c r="A153" s="213" t="s">
        <v>285</v>
      </c>
      <c r="B153" s="213"/>
      <c r="C153" s="281" t="s">
        <v>58</v>
      </c>
      <c r="D153" s="281" t="s">
        <v>289</v>
      </c>
      <c r="E153" s="224" t="s">
        <v>59</v>
      </c>
      <c r="F153" s="224" t="s">
        <v>60</v>
      </c>
      <c r="G153" s="224" t="s">
        <v>290</v>
      </c>
    </row>
    <row r="154" spans="1:7">
      <c r="A154" s="99">
        <v>45262</v>
      </c>
      <c r="B154" s="314" t="s">
        <v>210</v>
      </c>
      <c r="C154" s="216">
        <v>1000000</v>
      </c>
      <c r="D154" s="219"/>
      <c r="E154" s="314"/>
      <c r="F154" s="314"/>
      <c r="G154" s="49">
        <f>C154-E154-F154</f>
        <v>1000000</v>
      </c>
    </row>
    <row r="155" spans="1:7">
      <c r="A155" s="99">
        <v>45264</v>
      </c>
      <c r="B155" s="314" t="s">
        <v>211</v>
      </c>
      <c r="C155" s="216">
        <v>2000000</v>
      </c>
      <c r="D155" s="219"/>
      <c r="E155" s="314"/>
      <c r="F155" s="314"/>
      <c r="G155" s="49">
        <f>C155-E155-F155</f>
        <v>2000000</v>
      </c>
    </row>
    <row r="156" spans="1:7">
      <c r="A156" s="99">
        <v>45266</v>
      </c>
      <c r="B156" s="314" t="s">
        <v>215</v>
      </c>
      <c r="C156" s="216">
        <v>1000000</v>
      </c>
      <c r="D156" s="107"/>
      <c r="E156" s="314"/>
      <c r="F156" s="314"/>
      <c r="G156" s="49">
        <f>C156-E156-F156</f>
        <v>1000000</v>
      </c>
    </row>
    <row r="157" spans="1:7">
      <c r="A157" s="99">
        <v>45277</v>
      </c>
      <c r="B157" s="314" t="s">
        <v>228</v>
      </c>
      <c r="C157" s="101">
        <v>1000000</v>
      </c>
      <c r="D157" s="222"/>
      <c r="E157" s="314"/>
      <c r="F157" s="314"/>
      <c r="G157" s="49">
        <f>C157-E157-F157</f>
        <v>1000000</v>
      </c>
    </row>
    <row r="158" spans="1:7">
      <c r="A158" s="99">
        <v>45285</v>
      </c>
      <c r="B158" s="314" t="s">
        <v>231</v>
      </c>
      <c r="C158" s="101">
        <v>250000</v>
      </c>
      <c r="D158" s="222"/>
      <c r="E158" s="314"/>
      <c r="F158" s="314"/>
      <c r="G158" s="49">
        <f>C158-E158-F158</f>
        <v>250000</v>
      </c>
    </row>
    <row r="159" spans="1:7">
      <c r="A159" s="213" t="s">
        <v>286</v>
      </c>
      <c r="B159" s="213"/>
      <c r="C159" s="281" t="s">
        <v>58</v>
      </c>
      <c r="D159" s="281" t="s">
        <v>289</v>
      </c>
      <c r="E159" s="224" t="s">
        <v>59</v>
      </c>
      <c r="F159" s="224" t="s">
        <v>60</v>
      </c>
      <c r="G159" s="224" t="s">
        <v>290</v>
      </c>
    </row>
    <row r="160" spans="1:7">
      <c r="A160" s="99">
        <v>45261</v>
      </c>
      <c r="B160" s="314" t="s">
        <v>212</v>
      </c>
      <c r="C160" s="214">
        <v>1000000</v>
      </c>
      <c r="D160" s="222"/>
      <c r="E160" s="314"/>
      <c r="F160" s="314"/>
      <c r="G160" s="49">
        <f t="shared" ref="G160:G172" si="15">C160-E160-F160</f>
        <v>1000000</v>
      </c>
    </row>
    <row r="161" spans="1:7">
      <c r="A161" s="99">
        <v>45265</v>
      </c>
      <c r="B161" s="314" t="s">
        <v>214</v>
      </c>
      <c r="C161" s="214">
        <v>2000000</v>
      </c>
      <c r="D161" s="222"/>
      <c r="E161" s="314"/>
      <c r="F161" s="314"/>
      <c r="G161" s="49">
        <f t="shared" si="15"/>
        <v>2000000</v>
      </c>
    </row>
    <row r="162" spans="1:7">
      <c r="A162" s="99">
        <v>45265</v>
      </c>
      <c r="B162" s="314" t="s">
        <v>213</v>
      </c>
      <c r="C162" s="214">
        <v>1000000</v>
      </c>
      <c r="D162" s="223" t="s">
        <v>1468</v>
      </c>
      <c r="E162" s="314"/>
      <c r="F162" s="16">
        <v>1000000</v>
      </c>
      <c r="G162" s="49">
        <f t="shared" si="15"/>
        <v>0</v>
      </c>
    </row>
    <row r="163" spans="1:7">
      <c r="A163" s="99">
        <v>45269</v>
      </c>
      <c r="B163" s="314" t="s">
        <v>221</v>
      </c>
      <c r="C163" s="153">
        <v>1000000</v>
      </c>
      <c r="D163" s="222"/>
      <c r="E163" s="314"/>
      <c r="F163" s="314"/>
      <c r="G163" s="49">
        <f t="shared" si="15"/>
        <v>1000000</v>
      </c>
    </row>
    <row r="164" spans="1:7">
      <c r="A164" s="99">
        <v>45269</v>
      </c>
      <c r="B164" s="314" t="s">
        <v>223</v>
      </c>
      <c r="C164" s="153">
        <v>1000000</v>
      </c>
      <c r="D164" s="222"/>
      <c r="E164" s="314"/>
      <c r="F164" s="314"/>
      <c r="G164" s="49">
        <f t="shared" si="15"/>
        <v>1000000</v>
      </c>
    </row>
    <row r="165" spans="1:7">
      <c r="A165" s="99">
        <v>45270</v>
      </c>
      <c r="B165" s="314" t="s">
        <v>224</v>
      </c>
      <c r="C165" s="153">
        <v>3000000</v>
      </c>
      <c r="D165" s="223"/>
      <c r="E165" s="314"/>
      <c r="F165" s="314"/>
      <c r="G165" s="49">
        <f t="shared" si="15"/>
        <v>3000000</v>
      </c>
    </row>
    <row r="166" spans="1:7">
      <c r="A166" s="99">
        <v>45271</v>
      </c>
      <c r="B166" s="314" t="s">
        <v>225</v>
      </c>
      <c r="C166" s="214">
        <v>5000000</v>
      </c>
      <c r="D166" s="223"/>
      <c r="E166" s="314"/>
      <c r="F166" s="314"/>
      <c r="G166" s="49">
        <f t="shared" si="15"/>
        <v>5000000</v>
      </c>
    </row>
    <row r="167" spans="1:7">
      <c r="A167" s="99">
        <v>45271</v>
      </c>
      <c r="B167" s="314" t="s">
        <v>226</v>
      </c>
      <c r="C167" s="214">
        <v>1000000</v>
      </c>
      <c r="D167" s="223"/>
      <c r="E167" s="314"/>
      <c r="F167" s="314"/>
      <c r="G167" s="49">
        <f t="shared" si="15"/>
        <v>1000000</v>
      </c>
    </row>
    <row r="168" spans="1:7">
      <c r="A168" s="99">
        <v>45273</v>
      </c>
      <c r="B168" s="314" t="s">
        <v>227</v>
      </c>
      <c r="C168" s="153">
        <v>1000000</v>
      </c>
      <c r="D168" s="223"/>
      <c r="E168" s="314"/>
      <c r="F168" s="314"/>
      <c r="G168" s="49">
        <f t="shared" si="15"/>
        <v>1000000</v>
      </c>
    </row>
    <row r="169" spans="1:7">
      <c r="A169" s="99">
        <v>45275</v>
      </c>
      <c r="B169" s="314" t="s">
        <v>229</v>
      </c>
      <c r="C169" s="153">
        <v>200000</v>
      </c>
      <c r="D169" s="223"/>
      <c r="E169" s="314"/>
      <c r="F169" s="314"/>
      <c r="G169" s="49">
        <f t="shared" si="15"/>
        <v>200000</v>
      </c>
    </row>
    <row r="170" spans="1:7">
      <c r="A170" s="99">
        <v>45281</v>
      </c>
      <c r="B170" s="314" t="s">
        <v>230</v>
      </c>
      <c r="C170" s="153">
        <v>1000000</v>
      </c>
      <c r="D170" s="223"/>
      <c r="E170" s="314"/>
      <c r="F170" s="314"/>
      <c r="G170" s="49">
        <f t="shared" si="15"/>
        <v>1000000</v>
      </c>
    </row>
    <row r="171" spans="1:7" ht="20.100000000000001" customHeight="1">
      <c r="A171" s="99">
        <v>45287</v>
      </c>
      <c r="B171" s="313" t="s">
        <v>243</v>
      </c>
      <c r="C171" s="153">
        <v>165000</v>
      </c>
      <c r="D171" s="223"/>
      <c r="E171" s="314"/>
      <c r="F171" s="314"/>
      <c r="G171" s="49">
        <f t="shared" si="15"/>
        <v>165000</v>
      </c>
    </row>
    <row r="172" spans="1:7">
      <c r="A172" s="99">
        <v>45291</v>
      </c>
      <c r="B172" s="314" t="s">
        <v>245</v>
      </c>
      <c r="C172" s="153">
        <v>1000000</v>
      </c>
      <c r="D172" s="107"/>
      <c r="E172" s="314"/>
      <c r="F172" s="314"/>
      <c r="G172" s="49">
        <f t="shared" si="15"/>
        <v>1000000</v>
      </c>
    </row>
    <row r="173" spans="1:7" ht="20.100000000000001" customHeight="1">
      <c r="A173" s="21"/>
      <c r="B173" s="218" t="s">
        <v>287</v>
      </c>
      <c r="C173" s="166">
        <f>SUM(C107:C172)</f>
        <v>69065000</v>
      </c>
      <c r="D173" s="166">
        <f t="shared" ref="D173:G173" si="16">SUM(D107:D172)</f>
        <v>0</v>
      </c>
      <c r="E173" s="166">
        <f t="shared" si="16"/>
        <v>0</v>
      </c>
      <c r="F173" s="166">
        <f t="shared" si="16"/>
        <v>1000000</v>
      </c>
      <c r="G173" s="166">
        <f t="shared" si="16"/>
        <v>68065000</v>
      </c>
    </row>
    <row r="175" spans="1:7">
      <c r="B175" s="453" t="s">
        <v>514</v>
      </c>
      <c r="C175" s="454">
        <f>C103+C173</f>
        <v>223845000</v>
      </c>
      <c r="D175" s="454">
        <f t="shared" ref="D175:G175" si="17">D103+D173</f>
        <v>0</v>
      </c>
      <c r="E175" s="454">
        <f t="shared" si="17"/>
        <v>0</v>
      </c>
      <c r="F175" s="454">
        <f t="shared" si="17"/>
        <v>71700000</v>
      </c>
      <c r="G175" s="454">
        <f t="shared" si="17"/>
        <v>152145000</v>
      </c>
    </row>
    <row r="177" spans="3:6">
      <c r="F177" s="19"/>
    </row>
    <row r="178" spans="3:6">
      <c r="E178" s="21"/>
    </row>
    <row r="179" spans="3:6">
      <c r="C179" s="19"/>
    </row>
    <row r="183" spans="3:6" ht="20.100000000000001" customHeight="1">
      <c r="F183" s="19"/>
    </row>
    <row r="225" spans="1:7">
      <c r="D225" s="281" t="s">
        <v>289</v>
      </c>
      <c r="E225" s="224" t="s">
        <v>59</v>
      </c>
      <c r="F225" s="224" t="s">
        <v>60</v>
      </c>
      <c r="G225" s="224" t="s">
        <v>290</v>
      </c>
    </row>
    <row r="227" spans="1:7">
      <c r="A227" s="213" t="s">
        <v>512</v>
      </c>
      <c r="B227" s="213"/>
      <c r="C227" s="213" t="s">
        <v>58</v>
      </c>
    </row>
    <row r="241" spans="1:7">
      <c r="D241" s="281" t="s">
        <v>289</v>
      </c>
      <c r="E241" s="224" t="s">
        <v>59</v>
      </c>
      <c r="F241" s="224" t="s">
        <v>60</v>
      </c>
      <c r="G241" s="224" t="s">
        <v>290</v>
      </c>
    </row>
    <row r="243" spans="1:7">
      <c r="A243" s="213" t="s">
        <v>513</v>
      </c>
      <c r="B243" s="213"/>
      <c r="C243" s="213" t="s">
        <v>58</v>
      </c>
    </row>
  </sheetData>
  <hyperlinks>
    <hyperlink ref="B129" r:id="rId1" display="http://an.al/"/>
  </hyperlinks>
  <pageMargins left="0.7" right="0.7" top="0.75" bottom="0.75" header="0.3" footer="0.3"/>
  <pageSetup paperSize="9" scale="5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6"/>
  <sheetViews>
    <sheetView zoomScale="82" zoomScaleNormal="82" workbookViewId="0">
      <pane ySplit="3" topLeftCell="A86" activePane="bottomLeft" state="frozen"/>
      <selection pane="bottomLeft" activeCell="G105" sqref="G105"/>
    </sheetView>
  </sheetViews>
  <sheetFormatPr defaultRowHeight="15"/>
  <cols>
    <col min="1" max="1" width="10.7109375" customWidth="1"/>
    <col min="2" max="2" width="73.140625" customWidth="1"/>
    <col min="3" max="3" width="15.7109375" style="140" customWidth="1"/>
    <col min="4" max="4" width="16.28515625" customWidth="1"/>
    <col min="5" max="5" width="12.7109375" style="22" customWidth="1"/>
    <col min="6" max="6" width="12.85546875" style="22" customWidth="1"/>
    <col min="7" max="7" width="14.5703125" style="22" customWidth="1"/>
    <col min="8" max="8" width="13.42578125" style="22" customWidth="1"/>
    <col min="9" max="9" width="12.7109375" style="22" customWidth="1"/>
    <col min="10" max="10" width="14.28515625" style="22" customWidth="1"/>
    <col min="11" max="12" width="14" style="22" customWidth="1"/>
    <col min="13" max="14" width="14" style="22" hidden="1" customWidth="1"/>
    <col min="15" max="15" width="12.140625" style="22" hidden="1" customWidth="1"/>
    <col min="16" max="16" width="14.42578125" style="22" hidden="1" customWidth="1"/>
    <col min="17" max="17" width="12" style="22" hidden="1" customWidth="1"/>
    <col min="18" max="18" width="11.140625" style="22" customWidth="1"/>
    <col min="19" max="19" width="16.140625" customWidth="1"/>
    <col min="20" max="21" width="9.140625" customWidth="1"/>
  </cols>
  <sheetData>
    <row r="1" spans="1:20" s="117" customFormat="1" ht="25.5">
      <c r="A1" s="116" t="s">
        <v>38</v>
      </c>
      <c r="B1" s="116" t="s">
        <v>5</v>
      </c>
      <c r="C1" s="141" t="s">
        <v>6</v>
      </c>
      <c r="D1" s="100" t="s">
        <v>43</v>
      </c>
      <c r="E1" s="209" t="s">
        <v>500</v>
      </c>
      <c r="F1" s="141" t="s">
        <v>272</v>
      </c>
      <c r="G1" s="142" t="s">
        <v>52</v>
      </c>
      <c r="H1" s="141" t="s">
        <v>51</v>
      </c>
      <c r="I1" s="141" t="s">
        <v>114</v>
      </c>
      <c r="J1" s="141" t="s">
        <v>53</v>
      </c>
      <c r="K1" s="141" t="s">
        <v>113</v>
      </c>
      <c r="L1" s="141" t="s">
        <v>151</v>
      </c>
      <c r="M1" s="141" t="s">
        <v>153</v>
      </c>
      <c r="N1" s="209" t="s">
        <v>219</v>
      </c>
      <c r="O1" s="209" t="s">
        <v>220</v>
      </c>
      <c r="P1" s="141" t="s">
        <v>24</v>
      </c>
      <c r="Q1" s="141" t="s">
        <v>269</v>
      </c>
      <c r="R1" s="209" t="s">
        <v>1400</v>
      </c>
    </row>
    <row r="2" spans="1:20" s="34" customFormat="1">
      <c r="A2" s="534" t="s">
        <v>11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</row>
    <row r="3" spans="1:20" s="11" customFormat="1">
      <c r="A3" s="175"/>
      <c r="B3" s="175" t="s">
        <v>44</v>
      </c>
      <c r="C3" s="175"/>
      <c r="D3" s="205">
        <v>188173460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6"/>
      <c r="Q3" s="206"/>
      <c r="R3" s="206"/>
      <c r="S3" s="21"/>
      <c r="T3" s="21"/>
    </row>
    <row r="4" spans="1:20" s="70" customFormat="1" ht="30">
      <c r="A4" s="99">
        <v>45383</v>
      </c>
      <c r="B4" s="306" t="s">
        <v>1391</v>
      </c>
      <c r="C4" s="150">
        <v>2000000</v>
      </c>
      <c r="D4" s="150">
        <f t="shared" ref="D4:D67" si="0">SUM(D3,C4)</f>
        <v>190173460</v>
      </c>
      <c r="E4" s="150"/>
      <c r="F4" s="150"/>
      <c r="G4" s="150"/>
      <c r="H4" s="150"/>
      <c r="I4" s="150"/>
      <c r="J4" s="150">
        <f>C4</f>
        <v>2000000</v>
      </c>
      <c r="K4" s="150"/>
      <c r="L4" s="150"/>
      <c r="M4" s="150"/>
      <c r="N4" s="150"/>
      <c r="O4" s="150"/>
      <c r="P4" s="150"/>
      <c r="Q4" s="150"/>
      <c r="R4" s="150"/>
      <c r="S4" s="294" t="e">
        <f>C4-#REF!-E4-F4-G4-H4-I4-J4-K4-L4-R3:R4</f>
        <v>#REF!</v>
      </c>
      <c r="T4" s="148"/>
    </row>
    <row r="5" spans="1:20" s="70" customFormat="1" ht="30">
      <c r="A5" s="99">
        <v>45383</v>
      </c>
      <c r="B5" s="306" t="s">
        <v>1392</v>
      </c>
      <c r="C5" s="153">
        <v>1950000</v>
      </c>
      <c r="D5" s="150">
        <f t="shared" si="0"/>
        <v>192123460</v>
      </c>
      <c r="E5" s="151"/>
      <c r="F5" s="151"/>
      <c r="G5" s="151"/>
      <c r="H5" s="151"/>
      <c r="I5" s="151"/>
      <c r="J5" s="150">
        <f>C5</f>
        <v>1950000</v>
      </c>
      <c r="K5" s="151"/>
      <c r="L5" s="151"/>
      <c r="M5" s="151"/>
      <c r="N5" s="151"/>
      <c r="O5" s="151"/>
      <c r="P5" s="154"/>
      <c r="Q5" s="154"/>
      <c r="R5" s="154"/>
      <c r="S5" s="294" t="e">
        <f>C5-#REF!-E5-F5-G5-H5-I5-J5-K5-L5-R4:R5</f>
        <v>#REF!</v>
      </c>
      <c r="T5" s="148"/>
    </row>
    <row r="6" spans="1:20" s="70" customFormat="1">
      <c r="A6" s="99">
        <v>45384</v>
      </c>
      <c r="B6" s="50" t="s">
        <v>115</v>
      </c>
      <c r="C6" s="153">
        <v>433675</v>
      </c>
      <c r="D6" s="150">
        <f t="shared" si="0"/>
        <v>192557135</v>
      </c>
      <c r="E6" s="151"/>
      <c r="F6" s="151"/>
      <c r="G6" s="151">
        <f>C6</f>
        <v>433675</v>
      </c>
      <c r="H6" s="151"/>
      <c r="I6" s="151"/>
      <c r="J6" s="150"/>
      <c r="K6" s="151"/>
      <c r="L6" s="151"/>
      <c r="M6" s="151"/>
      <c r="N6" s="151"/>
      <c r="O6" s="151"/>
      <c r="P6" s="154"/>
      <c r="Q6" s="154"/>
      <c r="R6" s="154"/>
      <c r="S6" s="294" t="e">
        <f>C6-#REF!-E6-F6-G6-H6-I6-J6-K6-L6-R5:R6</f>
        <v>#REF!</v>
      </c>
      <c r="T6" s="148"/>
    </row>
    <row r="7" spans="1:20" s="70" customFormat="1">
      <c r="A7" s="99">
        <v>45384</v>
      </c>
      <c r="B7" s="306" t="s">
        <v>1393</v>
      </c>
      <c r="C7" s="153">
        <v>500000</v>
      </c>
      <c r="D7" s="150">
        <f t="shared" si="0"/>
        <v>193057135</v>
      </c>
      <c r="E7" s="151"/>
      <c r="F7" s="151"/>
      <c r="G7" s="151"/>
      <c r="H7" s="151"/>
      <c r="I7" s="151"/>
      <c r="J7" s="150">
        <f t="shared" ref="J7:J13" si="1">C7</f>
        <v>500000</v>
      </c>
      <c r="K7" s="151"/>
      <c r="L7" s="151"/>
      <c r="M7" s="151"/>
      <c r="N7" s="151"/>
      <c r="O7" s="151"/>
      <c r="P7" s="154"/>
      <c r="Q7" s="154"/>
      <c r="R7" s="154"/>
      <c r="S7" s="294" t="e">
        <f>C7-#REF!-E7-F7-G7-H7-I7-J7-K7-L7-R6:R7</f>
        <v>#REF!</v>
      </c>
      <c r="T7" s="148"/>
    </row>
    <row r="8" spans="1:20" s="70" customFormat="1">
      <c r="A8" s="99">
        <v>45384</v>
      </c>
      <c r="B8" s="306" t="s">
        <v>1394</v>
      </c>
      <c r="C8" s="153">
        <v>2000000</v>
      </c>
      <c r="D8" s="150">
        <f t="shared" si="0"/>
        <v>195057135</v>
      </c>
      <c r="E8" s="151"/>
      <c r="F8" s="151"/>
      <c r="G8" s="151"/>
      <c r="H8" s="151"/>
      <c r="I8" s="151"/>
      <c r="J8" s="150">
        <f t="shared" si="1"/>
        <v>2000000</v>
      </c>
      <c r="K8" s="151"/>
      <c r="L8" s="151"/>
      <c r="M8" s="151"/>
      <c r="N8" s="151"/>
      <c r="O8" s="151"/>
      <c r="P8" s="154"/>
      <c r="Q8" s="154"/>
      <c r="R8" s="154"/>
      <c r="S8" s="294" t="e">
        <f>C8-#REF!-E8-F8-G8-H8-I8-J8-K8-L8-R7:R8</f>
        <v>#REF!</v>
      </c>
      <c r="T8" s="148"/>
    </row>
    <row r="9" spans="1:20" s="70" customFormat="1">
      <c r="A9" s="99">
        <v>45385</v>
      </c>
      <c r="B9" s="393" t="s">
        <v>1395</v>
      </c>
      <c r="C9" s="153">
        <v>1000000</v>
      </c>
      <c r="D9" s="150">
        <f t="shared" si="0"/>
        <v>196057135</v>
      </c>
      <c r="E9" s="151"/>
      <c r="F9" s="151"/>
      <c r="G9" s="151"/>
      <c r="H9" s="151"/>
      <c r="I9" s="151"/>
      <c r="J9" s="151">
        <f t="shared" si="1"/>
        <v>1000000</v>
      </c>
      <c r="K9" s="151"/>
      <c r="L9" s="151"/>
      <c r="M9" s="151"/>
      <c r="N9" s="151"/>
      <c r="O9" s="151"/>
      <c r="P9" s="154"/>
      <c r="Q9" s="154"/>
      <c r="R9" s="154"/>
      <c r="S9" s="294" t="e">
        <f>C9-#REF!-E9-F9-G9-H9-I9-J9-K9-L9-R8:R9</f>
        <v>#REF!</v>
      </c>
      <c r="T9" s="148"/>
    </row>
    <row r="10" spans="1:20" s="70" customFormat="1">
      <c r="A10" s="99">
        <v>45385</v>
      </c>
      <c r="B10" s="393" t="s">
        <v>1396</v>
      </c>
      <c r="C10" s="153">
        <v>300000</v>
      </c>
      <c r="D10" s="150">
        <f t="shared" si="0"/>
        <v>196357135</v>
      </c>
      <c r="E10" s="151"/>
      <c r="F10" s="151"/>
      <c r="G10" s="151"/>
      <c r="H10" s="151"/>
      <c r="I10" s="151"/>
      <c r="J10" s="151">
        <f t="shared" si="1"/>
        <v>300000</v>
      </c>
      <c r="K10" s="151"/>
      <c r="L10" s="151"/>
      <c r="M10" s="151"/>
      <c r="N10" s="151"/>
      <c r="O10" s="151"/>
      <c r="P10" s="154"/>
      <c r="Q10" s="154"/>
      <c r="R10" s="154"/>
      <c r="S10" s="294" t="e">
        <f>C10-#REF!-E10-F10-G10-H10-I10-J10-K10-L10-R9:R10</f>
        <v>#REF!</v>
      </c>
      <c r="T10" s="148"/>
    </row>
    <row r="11" spans="1:20" s="70" customFormat="1">
      <c r="A11" s="99">
        <v>45386</v>
      </c>
      <c r="B11" s="393" t="s">
        <v>1397</v>
      </c>
      <c r="C11" s="153">
        <v>1500000</v>
      </c>
      <c r="D11" s="150">
        <f t="shared" si="0"/>
        <v>197857135</v>
      </c>
      <c r="E11" s="151"/>
      <c r="F11" s="151"/>
      <c r="G11" s="151"/>
      <c r="H11" s="151"/>
      <c r="I11" s="151"/>
      <c r="J11" s="151">
        <f t="shared" si="1"/>
        <v>1500000</v>
      </c>
      <c r="K11" s="151"/>
      <c r="L11" s="151"/>
      <c r="M11" s="151"/>
      <c r="N11" s="151"/>
      <c r="O11" s="151"/>
      <c r="P11" s="154"/>
      <c r="Q11" s="154"/>
      <c r="R11" s="154"/>
      <c r="S11" s="294" t="e">
        <f>C11-#REF!-E11-F11-G11-H11-I11-J11-K11-L11-R10:R11</f>
        <v>#REF!</v>
      </c>
      <c r="T11" s="148"/>
    </row>
    <row r="12" spans="1:20" s="70" customFormat="1">
      <c r="A12" s="99">
        <v>45386</v>
      </c>
      <c r="B12" s="393" t="s">
        <v>1398</v>
      </c>
      <c r="C12" s="153">
        <v>10000000</v>
      </c>
      <c r="D12" s="150">
        <f t="shared" si="0"/>
        <v>207857135</v>
      </c>
      <c r="E12" s="151"/>
      <c r="F12" s="151"/>
      <c r="G12" s="151"/>
      <c r="H12" s="151"/>
      <c r="I12" s="151"/>
      <c r="J12" s="151">
        <f t="shared" si="1"/>
        <v>10000000</v>
      </c>
      <c r="K12" s="290"/>
      <c r="L12" s="151"/>
      <c r="M12" s="151"/>
      <c r="N12" s="151"/>
      <c r="O12" s="151"/>
      <c r="P12" s="154"/>
      <c r="Q12" s="154"/>
      <c r="R12" s="154"/>
      <c r="S12" s="294" t="e">
        <f>C12-#REF!-E12-F12-G12-H12-I12-J12-K12-L12-R11:R12</f>
        <v>#REF!</v>
      </c>
      <c r="T12" s="148"/>
    </row>
    <row r="13" spans="1:20" s="70" customFormat="1">
      <c r="A13" s="99">
        <v>45386</v>
      </c>
      <c r="B13" s="393" t="s">
        <v>1399</v>
      </c>
      <c r="C13" s="153">
        <v>500000</v>
      </c>
      <c r="D13" s="150">
        <f t="shared" si="0"/>
        <v>208357135</v>
      </c>
      <c r="E13" s="151"/>
      <c r="F13" s="151"/>
      <c r="G13" s="151"/>
      <c r="H13" s="151"/>
      <c r="I13" s="151"/>
      <c r="J13" s="151">
        <f t="shared" si="1"/>
        <v>500000</v>
      </c>
      <c r="K13" s="151"/>
      <c r="L13" s="151"/>
      <c r="M13" s="151"/>
      <c r="N13" s="151"/>
      <c r="O13" s="151"/>
      <c r="P13" s="154"/>
      <c r="Q13" s="154"/>
      <c r="R13" s="154"/>
      <c r="S13" s="294" t="e">
        <f>C13-#REF!-E13-F13-G13-H13-I13-J13-K13-L13-R12:R13</f>
        <v>#REF!</v>
      </c>
      <c r="T13" s="148"/>
    </row>
    <row r="14" spans="1:20" s="70" customFormat="1">
      <c r="A14" s="99">
        <v>45387</v>
      </c>
      <c r="B14" s="50" t="s">
        <v>1400</v>
      </c>
      <c r="C14" s="153">
        <v>-34500</v>
      </c>
      <c r="D14" s="150">
        <f t="shared" si="0"/>
        <v>208322635</v>
      </c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4"/>
      <c r="Q14" s="154"/>
      <c r="R14" s="154">
        <f>C14</f>
        <v>-34500</v>
      </c>
      <c r="S14" s="294" t="e">
        <f>C14-#REF!-E14-F14-G14-H14-I14-J14-K14-L14-R13:R14</f>
        <v>#REF!</v>
      </c>
      <c r="T14" s="148"/>
    </row>
    <row r="15" spans="1:20" s="70" customFormat="1" ht="30">
      <c r="A15" s="99">
        <v>45387</v>
      </c>
      <c r="B15" s="306" t="s">
        <v>1401</v>
      </c>
      <c r="C15" s="153">
        <v>1000000</v>
      </c>
      <c r="D15" s="150">
        <f t="shared" si="0"/>
        <v>209322635</v>
      </c>
      <c r="E15" s="151"/>
      <c r="F15" s="151"/>
      <c r="G15" s="151"/>
      <c r="H15" s="151"/>
      <c r="I15" s="151"/>
      <c r="J15" s="151">
        <f>C15</f>
        <v>1000000</v>
      </c>
      <c r="K15" s="151"/>
      <c r="L15" s="151"/>
      <c r="M15" s="151"/>
      <c r="N15" s="151"/>
      <c r="O15" s="151"/>
      <c r="P15" s="154"/>
      <c r="Q15" s="154"/>
      <c r="R15" s="154"/>
      <c r="S15" s="294" t="e">
        <f>C15-#REF!-E15-F15-G15-H15-I15-J15-K15-L15-R14:R15</f>
        <v>#REF!</v>
      </c>
      <c r="T15" s="148"/>
    </row>
    <row r="16" spans="1:20" s="70" customFormat="1">
      <c r="A16" s="99">
        <v>45387</v>
      </c>
      <c r="B16" s="306" t="s">
        <v>1402</v>
      </c>
      <c r="C16" s="153">
        <v>100000</v>
      </c>
      <c r="D16" s="150">
        <f t="shared" si="0"/>
        <v>209422635</v>
      </c>
      <c r="E16" s="151"/>
      <c r="F16" s="151"/>
      <c r="G16" s="151"/>
      <c r="H16" s="151"/>
      <c r="I16" s="151"/>
      <c r="J16" s="151">
        <f>C16</f>
        <v>100000</v>
      </c>
      <c r="K16" s="151"/>
      <c r="L16" s="151"/>
      <c r="M16" s="151"/>
      <c r="N16" s="151"/>
      <c r="O16" s="151"/>
      <c r="P16" s="154"/>
      <c r="Q16" s="154"/>
      <c r="R16" s="154"/>
      <c r="S16" s="294" t="e">
        <f>C16-#REF!-E16-F16-G16-H16-I16-J16-K16-L16-R15:R16</f>
        <v>#REF!</v>
      </c>
      <c r="T16" s="148"/>
    </row>
    <row r="17" spans="1:20" s="70" customFormat="1">
      <c r="A17" s="99">
        <v>45387</v>
      </c>
      <c r="B17" s="78" t="s">
        <v>858</v>
      </c>
      <c r="C17" s="153">
        <v>700000</v>
      </c>
      <c r="D17" s="150">
        <f t="shared" si="0"/>
        <v>210122635</v>
      </c>
      <c r="E17" s="151"/>
      <c r="F17" s="151"/>
      <c r="G17" s="151"/>
      <c r="H17" s="151"/>
      <c r="I17" s="151"/>
      <c r="J17" s="151"/>
      <c r="K17" s="434">
        <f>C17</f>
        <v>700000</v>
      </c>
      <c r="L17" s="151"/>
      <c r="M17" s="151"/>
      <c r="N17" s="151"/>
      <c r="O17" s="151"/>
      <c r="P17" s="154"/>
      <c r="Q17" s="154"/>
      <c r="R17" s="154"/>
      <c r="S17" s="294" t="e">
        <f>C17-#REF!-E17-F17-G17-H17-I17-J17-K17-L17-R16:R17</f>
        <v>#REF!</v>
      </c>
      <c r="T17" s="148"/>
    </row>
    <row r="18" spans="1:20" s="70" customFormat="1">
      <c r="A18" s="99">
        <v>45388</v>
      </c>
      <c r="B18" s="306" t="s">
        <v>1403</v>
      </c>
      <c r="C18" s="153">
        <v>354000</v>
      </c>
      <c r="D18" s="150">
        <f t="shared" si="0"/>
        <v>210476635</v>
      </c>
      <c r="E18" s="151"/>
      <c r="F18" s="151"/>
      <c r="G18" s="151"/>
      <c r="H18" s="151"/>
      <c r="I18" s="435"/>
      <c r="J18" s="151"/>
      <c r="K18" s="434">
        <f>C18</f>
        <v>354000</v>
      </c>
      <c r="L18" s="151"/>
      <c r="M18" s="151"/>
      <c r="N18" s="151"/>
      <c r="O18" s="151"/>
      <c r="P18" s="154"/>
      <c r="Q18" s="154"/>
      <c r="R18" s="154"/>
      <c r="S18" s="294" t="e">
        <f>C18-#REF!-E18-F18-G18-H18-I18-J18-K18-L18-R17:R18</f>
        <v>#REF!</v>
      </c>
      <c r="T18" s="148"/>
    </row>
    <row r="19" spans="1:20" s="70" customFormat="1">
      <c r="A19" s="99">
        <v>45389</v>
      </c>
      <c r="B19" s="418" t="s">
        <v>877</v>
      </c>
      <c r="C19" s="153">
        <v>400000</v>
      </c>
      <c r="D19" s="150">
        <f t="shared" si="0"/>
        <v>210876635</v>
      </c>
      <c r="E19" s="151"/>
      <c r="F19" s="151"/>
      <c r="G19" s="151"/>
      <c r="H19" s="151"/>
      <c r="I19" s="151">
        <f>C19</f>
        <v>400000</v>
      </c>
      <c r="J19" s="151"/>
      <c r="K19" s="151"/>
      <c r="L19" s="151"/>
      <c r="M19" s="151"/>
      <c r="N19" s="151"/>
      <c r="O19" s="151"/>
      <c r="P19" s="154"/>
      <c r="Q19" s="154"/>
      <c r="R19" s="154"/>
      <c r="S19" s="294" t="e">
        <f>C19-#REF!-E19-F19-G19-H19-I19-J19-K19-L19-R18:R19</f>
        <v>#REF!</v>
      </c>
      <c r="T19" s="148"/>
    </row>
    <row r="20" spans="1:20" s="70" customFormat="1" ht="30">
      <c r="A20" s="99">
        <v>45390</v>
      </c>
      <c r="B20" s="306" t="s">
        <v>1404</v>
      </c>
      <c r="C20" s="153">
        <v>1000000</v>
      </c>
      <c r="D20" s="150">
        <f t="shared" si="0"/>
        <v>211876635</v>
      </c>
      <c r="E20" s="151"/>
      <c r="F20" s="151"/>
      <c r="G20" s="151"/>
      <c r="H20" s="151"/>
      <c r="I20" s="151"/>
      <c r="J20" s="151">
        <f>C20</f>
        <v>1000000</v>
      </c>
      <c r="K20" s="151"/>
      <c r="L20" s="151"/>
      <c r="M20" s="151"/>
      <c r="N20" s="151"/>
      <c r="O20" s="151"/>
      <c r="P20" s="154"/>
      <c r="Q20" s="154"/>
      <c r="R20" s="154"/>
      <c r="S20" s="294" t="e">
        <f>C20-#REF!-E20-F20-G20-H20-I20-J20-K20-L20-R19:R20</f>
        <v>#REF!</v>
      </c>
      <c r="T20" s="148"/>
    </row>
    <row r="21" spans="1:20" s="70" customFormat="1">
      <c r="A21" s="99">
        <v>45390</v>
      </c>
      <c r="B21" s="393" t="s">
        <v>1405</v>
      </c>
      <c r="C21" s="153">
        <v>2000000</v>
      </c>
      <c r="D21" s="150">
        <f t="shared" si="0"/>
        <v>213876635</v>
      </c>
      <c r="E21" s="151"/>
      <c r="F21" s="151"/>
      <c r="G21" s="151"/>
      <c r="H21" s="151"/>
      <c r="I21" s="151"/>
      <c r="J21" s="151">
        <f>C21</f>
        <v>2000000</v>
      </c>
      <c r="K21" s="151"/>
      <c r="L21" s="151"/>
      <c r="M21" s="151"/>
      <c r="N21" s="151"/>
      <c r="O21" s="151"/>
      <c r="P21" s="154"/>
      <c r="Q21" s="154"/>
      <c r="R21" s="154"/>
      <c r="S21" s="294" t="e">
        <f>C21-#REF!-E21-F21-G21-H21-I21-J21-K21-L21-R20:R21</f>
        <v>#REF!</v>
      </c>
      <c r="T21" s="148"/>
    </row>
    <row r="22" spans="1:20" s="70" customFormat="1">
      <c r="A22" s="99">
        <v>45390</v>
      </c>
      <c r="B22" s="393" t="s">
        <v>1406</v>
      </c>
      <c r="C22" s="153">
        <v>200000</v>
      </c>
      <c r="D22" s="150">
        <f t="shared" si="0"/>
        <v>214076635</v>
      </c>
      <c r="E22" s="151"/>
      <c r="F22" s="151"/>
      <c r="G22" s="151"/>
      <c r="H22" s="151"/>
      <c r="I22" s="151"/>
      <c r="J22" s="151">
        <f>C22</f>
        <v>200000</v>
      </c>
      <c r="K22" s="151"/>
      <c r="L22" s="151"/>
      <c r="M22" s="151"/>
      <c r="N22" s="151"/>
      <c r="O22" s="151"/>
      <c r="P22" s="154"/>
      <c r="Q22" s="154"/>
      <c r="R22" s="154"/>
      <c r="S22" s="294" t="e">
        <f>C22-#REF!-E22-F22-G22-H22-I22-J22-K22-L22-R21:R22</f>
        <v>#REF!</v>
      </c>
      <c r="T22" s="148"/>
    </row>
    <row r="23" spans="1:20" s="70" customFormat="1">
      <c r="A23" s="99">
        <v>45391</v>
      </c>
      <c r="B23" s="393" t="s">
        <v>1407</v>
      </c>
      <c r="C23" s="153">
        <v>200000</v>
      </c>
      <c r="D23" s="150">
        <f t="shared" si="0"/>
        <v>214276635</v>
      </c>
      <c r="E23" s="151"/>
      <c r="F23" s="151"/>
      <c r="G23" s="151"/>
      <c r="H23" s="151"/>
      <c r="I23" s="151"/>
      <c r="J23" s="151">
        <f>C23</f>
        <v>200000</v>
      </c>
      <c r="K23" s="151"/>
      <c r="L23" s="151"/>
      <c r="M23" s="151"/>
      <c r="N23" s="151"/>
      <c r="O23" s="151"/>
      <c r="P23" s="154"/>
      <c r="Q23" s="154"/>
      <c r="R23" s="154"/>
      <c r="S23" s="294" t="e">
        <f>C23-#REF!-E23-F23-G23-H23-I23-J23-K23-L23-R22:R23</f>
        <v>#REF!</v>
      </c>
      <c r="T23" s="148"/>
    </row>
    <row r="24" spans="1:20" s="70" customFormat="1">
      <c r="A24" s="99">
        <v>45391</v>
      </c>
      <c r="B24" s="78" t="s">
        <v>901</v>
      </c>
      <c r="C24" s="153">
        <v>1200000</v>
      </c>
      <c r="D24" s="150">
        <f t="shared" si="0"/>
        <v>215476635</v>
      </c>
      <c r="E24" s="151"/>
      <c r="F24" s="151"/>
      <c r="G24" s="151"/>
      <c r="H24" s="151"/>
      <c r="I24" s="151">
        <f>C24</f>
        <v>1200000</v>
      </c>
      <c r="J24" s="151"/>
      <c r="K24" s="151"/>
      <c r="L24" s="151"/>
      <c r="M24" s="151"/>
      <c r="N24" s="151"/>
      <c r="O24" s="151"/>
      <c r="P24" s="154"/>
      <c r="Q24" s="154"/>
      <c r="R24" s="154"/>
      <c r="S24" s="294" t="e">
        <f>C24-#REF!-E24-F24-G24-H24-I24-J24-K24-L24-R23:R24</f>
        <v>#REF!</v>
      </c>
      <c r="T24" s="148"/>
    </row>
    <row r="25" spans="1:20" s="70" customFormat="1">
      <c r="A25" s="99">
        <v>45391</v>
      </c>
      <c r="B25" s="78" t="s">
        <v>907</v>
      </c>
      <c r="C25" s="153">
        <v>1500000</v>
      </c>
      <c r="D25" s="150">
        <f t="shared" si="0"/>
        <v>216976635</v>
      </c>
      <c r="E25" s="151"/>
      <c r="F25" s="151"/>
      <c r="G25" s="151"/>
      <c r="H25" s="151"/>
      <c r="I25" s="151">
        <f>C25</f>
        <v>1500000</v>
      </c>
      <c r="J25" s="151"/>
      <c r="K25" s="151"/>
      <c r="L25" s="151"/>
      <c r="M25" s="151"/>
      <c r="N25" s="151"/>
      <c r="O25" s="151"/>
      <c r="P25" s="154"/>
      <c r="Q25" s="154"/>
      <c r="R25" s="154"/>
      <c r="S25" s="294" t="e">
        <f>C25-#REF!-E25-F25-G25-H25-I25-J25-K25-L25-R24:R25</f>
        <v>#REF!</v>
      </c>
      <c r="T25" s="148"/>
    </row>
    <row r="26" spans="1:20" s="70" customFormat="1">
      <c r="A26" s="99">
        <v>45392</v>
      </c>
      <c r="B26" s="393" t="s">
        <v>1408</v>
      </c>
      <c r="C26" s="153">
        <v>200000</v>
      </c>
      <c r="D26" s="150">
        <f t="shared" si="0"/>
        <v>217176635</v>
      </c>
      <c r="E26" s="151"/>
      <c r="F26" s="151"/>
      <c r="G26" s="151"/>
      <c r="H26" s="151"/>
      <c r="I26" s="151"/>
      <c r="J26" s="151">
        <f>C26</f>
        <v>200000</v>
      </c>
      <c r="K26" s="151"/>
      <c r="L26" s="151"/>
      <c r="M26" s="151"/>
      <c r="N26" s="151"/>
      <c r="O26" s="151"/>
      <c r="P26" s="154"/>
      <c r="Q26" s="154"/>
      <c r="R26" s="154"/>
      <c r="S26" s="294" t="e">
        <f>C26-#REF!-E26-F26-G26-H26-I26-J26-K26-L26-R25:R26</f>
        <v>#REF!</v>
      </c>
      <c r="T26" s="148"/>
    </row>
    <row r="27" spans="1:20" s="70" customFormat="1">
      <c r="A27" s="99">
        <v>45392</v>
      </c>
      <c r="B27" s="393" t="s">
        <v>1409</v>
      </c>
      <c r="C27" s="153">
        <v>300000</v>
      </c>
      <c r="D27" s="150">
        <f t="shared" si="0"/>
        <v>217476635</v>
      </c>
      <c r="E27" s="151"/>
      <c r="F27" s="151"/>
      <c r="G27" s="151"/>
      <c r="H27" s="151"/>
      <c r="I27" s="151"/>
      <c r="J27" s="151">
        <f>C27</f>
        <v>300000</v>
      </c>
      <c r="K27" s="151"/>
      <c r="L27" s="151"/>
      <c r="M27" s="151"/>
      <c r="N27" s="151"/>
      <c r="O27" s="151"/>
      <c r="P27" s="154"/>
      <c r="Q27" s="154"/>
      <c r="R27" s="154"/>
      <c r="S27" s="294" t="e">
        <f>C27-#REF!-E27-F27-G27-H27-I27-J27-K27-L27-R26:R27</f>
        <v>#REF!</v>
      </c>
      <c r="T27" s="148"/>
    </row>
    <row r="28" spans="1:20" s="70" customFormat="1">
      <c r="A28" s="99">
        <v>45392</v>
      </c>
      <c r="B28" s="417" t="s">
        <v>915</v>
      </c>
      <c r="C28" s="153">
        <v>400000</v>
      </c>
      <c r="D28" s="150">
        <f t="shared" si="0"/>
        <v>217876635</v>
      </c>
      <c r="E28" s="151"/>
      <c r="F28" s="151"/>
      <c r="G28" s="151"/>
      <c r="H28" s="151"/>
      <c r="I28" s="151">
        <f>C28</f>
        <v>400000</v>
      </c>
      <c r="J28" s="151"/>
      <c r="K28" s="151"/>
      <c r="L28" s="151"/>
      <c r="M28" s="151"/>
      <c r="N28" s="151"/>
      <c r="O28" s="151"/>
      <c r="P28" s="154"/>
      <c r="Q28" s="154"/>
      <c r="R28" s="154"/>
      <c r="S28" s="294" t="e">
        <f>C28-#REF!-E28-F28-G28-H28-I28-J28-K28-L28-R27:R28</f>
        <v>#REF!</v>
      </c>
      <c r="T28" s="148"/>
    </row>
    <row r="29" spans="1:20" s="70" customFormat="1">
      <c r="A29" s="99">
        <v>45392</v>
      </c>
      <c r="B29" s="417" t="s">
        <v>919</v>
      </c>
      <c r="C29" s="153">
        <v>2600000</v>
      </c>
      <c r="D29" s="150">
        <f t="shared" si="0"/>
        <v>220476635</v>
      </c>
      <c r="E29" s="151"/>
      <c r="F29" s="151"/>
      <c r="G29" s="151"/>
      <c r="H29" s="151"/>
      <c r="I29" s="151">
        <f>C29</f>
        <v>2600000</v>
      </c>
      <c r="J29" s="151"/>
      <c r="K29" s="290"/>
      <c r="L29" s="151"/>
      <c r="M29" s="151"/>
      <c r="N29" s="151"/>
      <c r="O29" s="151"/>
      <c r="P29" s="154"/>
      <c r="Q29" s="154"/>
      <c r="R29" s="154"/>
      <c r="S29" s="294" t="e">
        <f>C29-#REF!-E29-F29-G29-H29-I29-J29-K29-L29-R28:R29</f>
        <v>#REF!</v>
      </c>
      <c r="T29" s="148"/>
    </row>
    <row r="30" spans="1:20" s="70" customFormat="1">
      <c r="A30" s="99">
        <v>45392</v>
      </c>
      <c r="B30" s="78" t="s">
        <v>930</v>
      </c>
      <c r="C30" s="153">
        <v>683640</v>
      </c>
      <c r="D30" s="150">
        <f t="shared" si="0"/>
        <v>221160275</v>
      </c>
      <c r="E30" s="151"/>
      <c r="F30" s="151"/>
      <c r="G30" s="151"/>
      <c r="H30" s="151"/>
      <c r="I30" s="151"/>
      <c r="J30" s="151"/>
      <c r="K30" s="290">
        <f>C30</f>
        <v>683640</v>
      </c>
      <c r="L30" s="151"/>
      <c r="M30" s="151"/>
      <c r="N30" s="151"/>
      <c r="O30" s="151"/>
      <c r="P30" s="154"/>
      <c r="Q30" s="154"/>
      <c r="R30" s="154"/>
      <c r="S30" s="294" t="e">
        <f>C30-#REF!-E30-F30-G30-H30-I30-J30-K30-L30-R29:R30</f>
        <v>#REF!</v>
      </c>
      <c r="T30" s="148"/>
    </row>
    <row r="31" spans="1:20" s="70" customFormat="1">
      <c r="A31" s="99">
        <v>45392</v>
      </c>
      <c r="B31" s="306" t="s">
        <v>1410</v>
      </c>
      <c r="C31" s="153">
        <v>300000</v>
      </c>
      <c r="D31" s="150">
        <f t="shared" si="0"/>
        <v>221460275</v>
      </c>
      <c r="E31" s="151"/>
      <c r="F31" s="151"/>
      <c r="G31" s="151"/>
      <c r="H31" s="151"/>
      <c r="I31" s="151"/>
      <c r="J31" s="151">
        <f>C31</f>
        <v>300000</v>
      </c>
      <c r="K31" s="151"/>
      <c r="L31" s="151"/>
      <c r="M31" s="151"/>
      <c r="N31" s="151"/>
      <c r="O31" s="151"/>
      <c r="P31" s="154"/>
      <c r="Q31" s="154"/>
      <c r="R31" s="154"/>
      <c r="S31" s="294" t="e">
        <f>C31-#REF!-E31-F31-G31-H31-I31-J31-K31-L31-R30:R31</f>
        <v>#REF!</v>
      </c>
      <c r="T31" s="148"/>
    </row>
    <row r="32" spans="1:20" s="70" customFormat="1">
      <c r="A32" s="99">
        <v>45393</v>
      </c>
      <c r="B32" s="78" t="s">
        <v>945</v>
      </c>
      <c r="C32" s="153">
        <v>280000</v>
      </c>
      <c r="D32" s="150">
        <f t="shared" si="0"/>
        <v>221740275</v>
      </c>
      <c r="E32" s="151"/>
      <c r="F32" s="151"/>
      <c r="G32" s="151"/>
      <c r="H32" s="151"/>
      <c r="I32" s="151">
        <f>C32</f>
        <v>280000</v>
      </c>
      <c r="J32" s="151"/>
      <c r="K32" s="151"/>
      <c r="L32" s="151"/>
      <c r="M32" s="151"/>
      <c r="N32" s="151"/>
      <c r="O32" s="151"/>
      <c r="P32" s="154"/>
      <c r="Q32" s="154"/>
      <c r="R32" s="154"/>
      <c r="S32" s="294" t="e">
        <f>C32-#REF!-E32-F32-G32-H32-I32-J32-K32-L32-R31:R32</f>
        <v>#REF!</v>
      </c>
      <c r="T32" s="148"/>
    </row>
    <row r="33" spans="1:20" s="70" customFormat="1">
      <c r="A33" s="99">
        <v>45393</v>
      </c>
      <c r="B33" s="78" t="s">
        <v>949</v>
      </c>
      <c r="C33" s="153">
        <v>1650000</v>
      </c>
      <c r="D33" s="150">
        <f t="shared" si="0"/>
        <v>223390275</v>
      </c>
      <c r="E33" s="151"/>
      <c r="F33" s="151"/>
      <c r="G33" s="151"/>
      <c r="H33" s="151"/>
      <c r="I33" s="151">
        <f>C33</f>
        <v>1650000</v>
      </c>
      <c r="J33" s="151"/>
      <c r="K33" s="151"/>
      <c r="L33" s="151"/>
      <c r="M33" s="151"/>
      <c r="N33" s="151"/>
      <c r="O33" s="151"/>
      <c r="P33" s="154"/>
      <c r="Q33" s="154"/>
      <c r="R33" s="154"/>
      <c r="S33" s="294" t="e">
        <f>C33-#REF!-E33-F33-G33-H33-I33-J33-K33-L33-R32:R33</f>
        <v>#REF!</v>
      </c>
      <c r="T33" s="148"/>
    </row>
    <row r="34" spans="1:20" s="70" customFormat="1">
      <c r="A34" s="99">
        <v>45393</v>
      </c>
      <c r="B34" s="78" t="s">
        <v>951</v>
      </c>
      <c r="C34" s="153">
        <v>1010000</v>
      </c>
      <c r="D34" s="150">
        <f t="shared" si="0"/>
        <v>224400275</v>
      </c>
      <c r="E34" s="151"/>
      <c r="F34" s="151"/>
      <c r="G34" s="151"/>
      <c r="H34" s="151"/>
      <c r="I34" s="151">
        <f>C34</f>
        <v>1010000</v>
      </c>
      <c r="J34" s="151"/>
      <c r="K34" s="151"/>
      <c r="L34" s="151"/>
      <c r="M34" s="151"/>
      <c r="N34" s="151"/>
      <c r="O34" s="151"/>
      <c r="P34" s="154"/>
      <c r="Q34" s="154"/>
      <c r="R34" s="154"/>
      <c r="S34" s="294" t="e">
        <f>C34-#REF!-E34-F34-G34-H34-I34-J34-K34-L34-R33:R34</f>
        <v>#REF!</v>
      </c>
      <c r="T34" s="148"/>
    </row>
    <row r="35" spans="1:20" s="70" customFormat="1">
      <c r="A35" s="99">
        <v>45394</v>
      </c>
      <c r="B35" s="78" t="s">
        <v>956</v>
      </c>
      <c r="C35" s="153">
        <v>280000</v>
      </c>
      <c r="D35" s="150">
        <f t="shared" si="0"/>
        <v>224680275</v>
      </c>
      <c r="E35" s="151"/>
      <c r="F35" s="151"/>
      <c r="G35" s="151"/>
      <c r="H35" s="151"/>
      <c r="I35" s="151">
        <f>C35</f>
        <v>280000</v>
      </c>
      <c r="J35" s="151"/>
      <c r="K35" s="151"/>
      <c r="L35" s="151"/>
      <c r="M35" s="151"/>
      <c r="N35" s="151"/>
      <c r="O35" s="151"/>
      <c r="P35" s="154"/>
      <c r="Q35" s="154"/>
      <c r="R35" s="154"/>
      <c r="S35" s="294" t="e">
        <f>C35-#REF!-E35-F35-G35-H35-I35-J35-K35-L35-R34:R35</f>
        <v>#REF!</v>
      </c>
      <c r="T35" s="148"/>
    </row>
    <row r="36" spans="1:20" s="70" customFormat="1">
      <c r="A36" s="99">
        <v>45394</v>
      </c>
      <c r="B36" s="306" t="s">
        <v>549</v>
      </c>
      <c r="C36" s="153">
        <v>300000</v>
      </c>
      <c r="D36" s="150">
        <f t="shared" si="0"/>
        <v>224980275</v>
      </c>
      <c r="E36" s="151"/>
      <c r="F36" s="151"/>
      <c r="G36" s="151"/>
      <c r="H36" s="151"/>
      <c r="I36" s="151"/>
      <c r="J36" s="151">
        <f>C36</f>
        <v>300000</v>
      </c>
      <c r="K36" s="151"/>
      <c r="L36" s="151"/>
      <c r="M36" s="151"/>
      <c r="N36" s="151"/>
      <c r="O36" s="151"/>
      <c r="P36" s="154"/>
      <c r="Q36" s="154"/>
      <c r="R36" s="154"/>
      <c r="S36" s="294" t="e">
        <f>C36-#REF!-E36-F36-G36-H36-I36-J36-K36-L36-R35:R36</f>
        <v>#REF!</v>
      </c>
      <c r="T36" s="148"/>
    </row>
    <row r="37" spans="1:20" s="70" customFormat="1">
      <c r="A37" s="99">
        <v>45394</v>
      </c>
      <c r="B37" s="78" t="s">
        <v>961</v>
      </c>
      <c r="C37" s="153">
        <v>80000</v>
      </c>
      <c r="D37" s="150">
        <f t="shared" si="0"/>
        <v>225060275</v>
      </c>
      <c r="E37" s="151"/>
      <c r="F37" s="151"/>
      <c r="G37" s="151"/>
      <c r="H37" s="151"/>
      <c r="I37" s="151">
        <f>C37</f>
        <v>80000</v>
      </c>
      <c r="J37" s="151"/>
      <c r="K37" s="151"/>
      <c r="L37" s="151"/>
      <c r="M37" s="151"/>
      <c r="N37" s="151"/>
      <c r="O37" s="151"/>
      <c r="P37" s="154"/>
      <c r="Q37" s="154"/>
      <c r="R37" s="154"/>
      <c r="S37" s="294" t="e">
        <f>C37-#REF!-E37-F37-G37-H37-I37-J37-K37-L37-R36:R37</f>
        <v>#REF!</v>
      </c>
      <c r="T37" s="148"/>
    </row>
    <row r="38" spans="1:20" s="70" customFormat="1">
      <c r="A38" s="99">
        <v>45394</v>
      </c>
      <c r="B38" s="78" t="s">
        <v>965</v>
      </c>
      <c r="C38" s="153">
        <v>1950000</v>
      </c>
      <c r="D38" s="150">
        <f t="shared" si="0"/>
        <v>227010275</v>
      </c>
      <c r="E38" s="151"/>
      <c r="F38" s="151"/>
      <c r="G38" s="151"/>
      <c r="H38" s="151"/>
      <c r="I38" s="151">
        <f>C38</f>
        <v>1950000</v>
      </c>
      <c r="J38" s="151"/>
      <c r="K38" s="151"/>
      <c r="L38" s="151"/>
      <c r="M38" s="151"/>
      <c r="N38" s="151"/>
      <c r="O38" s="151"/>
      <c r="P38" s="154"/>
      <c r="Q38" s="154"/>
      <c r="R38" s="154"/>
      <c r="S38" s="294" t="e">
        <f>C38-#REF!-E38-F38-G38-H38-I38-J38-K38-L38-R37:R38</f>
        <v>#REF!</v>
      </c>
      <c r="T38" s="148"/>
    </row>
    <row r="39" spans="1:20" s="70" customFormat="1">
      <c r="A39" s="99">
        <v>45394</v>
      </c>
      <c r="B39" s="306" t="s">
        <v>1411</v>
      </c>
      <c r="C39" s="153">
        <v>1325000</v>
      </c>
      <c r="D39" s="150">
        <f t="shared" si="0"/>
        <v>228335275</v>
      </c>
      <c r="E39" s="151"/>
      <c r="F39" s="151"/>
      <c r="G39" s="151"/>
      <c r="H39" s="151"/>
      <c r="I39" s="435"/>
      <c r="J39" s="151"/>
      <c r="K39" s="434">
        <f>C39</f>
        <v>1325000</v>
      </c>
      <c r="L39" s="151"/>
      <c r="M39" s="151"/>
      <c r="N39" s="151"/>
      <c r="O39" s="151"/>
      <c r="P39" s="154"/>
      <c r="Q39" s="154"/>
      <c r="R39" s="154"/>
      <c r="S39" s="294" t="e">
        <f>C39-#REF!-E39-F39-G39-H39-I39-J39-K39-L39-R38:R39</f>
        <v>#REF!</v>
      </c>
      <c r="T39" s="148"/>
    </row>
    <row r="40" spans="1:20" s="70" customFormat="1">
      <c r="A40" s="99">
        <v>45394</v>
      </c>
      <c r="B40" s="78" t="s">
        <v>968</v>
      </c>
      <c r="C40" s="153">
        <v>380000</v>
      </c>
      <c r="D40" s="150">
        <f t="shared" si="0"/>
        <v>228715275</v>
      </c>
      <c r="E40" s="151"/>
      <c r="F40" s="151"/>
      <c r="G40" s="151"/>
      <c r="H40" s="151"/>
      <c r="I40" s="151"/>
      <c r="J40" s="151"/>
      <c r="K40" s="434">
        <f>C40</f>
        <v>380000</v>
      </c>
      <c r="L40" s="151"/>
      <c r="M40" s="151"/>
      <c r="N40" s="151"/>
      <c r="O40" s="151"/>
      <c r="P40" s="154"/>
      <c r="Q40" s="154"/>
      <c r="R40" s="154"/>
      <c r="S40" s="294" t="e">
        <f>C40-#REF!-E40-F40-G40-H40-I40-J40-K40-L40-R39:R40</f>
        <v>#REF!</v>
      </c>
      <c r="T40" s="148"/>
    </row>
    <row r="41" spans="1:20" s="70" customFormat="1">
      <c r="A41" s="99">
        <v>45395</v>
      </c>
      <c r="B41" s="78" t="s">
        <v>972</v>
      </c>
      <c r="C41" s="153">
        <v>5915000</v>
      </c>
      <c r="D41" s="150">
        <f t="shared" si="0"/>
        <v>234630275</v>
      </c>
      <c r="E41" s="151"/>
      <c r="F41" s="151"/>
      <c r="G41" s="151"/>
      <c r="H41" s="151"/>
      <c r="I41" s="151"/>
      <c r="J41" s="151"/>
      <c r="K41" s="434">
        <f>C41</f>
        <v>5915000</v>
      </c>
      <c r="L41" s="151"/>
      <c r="M41" s="151"/>
      <c r="N41" s="151"/>
      <c r="O41" s="151"/>
      <c r="P41" s="154"/>
      <c r="Q41" s="154"/>
      <c r="R41" s="154"/>
      <c r="S41" s="294" t="e">
        <f>C41-#REF!-E41-F41-G41-H41-I41-J41-K41-L41-R40:R41</f>
        <v>#REF!</v>
      </c>
      <c r="T41" s="148"/>
    </row>
    <row r="42" spans="1:20" s="70" customFormat="1">
      <c r="A42" s="99">
        <v>45395</v>
      </c>
      <c r="B42" s="306" t="s">
        <v>1412</v>
      </c>
      <c r="C42" s="153">
        <v>3000000</v>
      </c>
      <c r="D42" s="150">
        <f t="shared" si="0"/>
        <v>237630275</v>
      </c>
      <c r="E42" s="151"/>
      <c r="F42" s="151"/>
      <c r="G42" s="151"/>
      <c r="H42" s="151"/>
      <c r="I42" s="151"/>
      <c r="J42" s="151">
        <f>C42</f>
        <v>3000000</v>
      </c>
      <c r="K42" s="151"/>
      <c r="L42" s="151"/>
      <c r="M42" s="151"/>
      <c r="N42" s="151"/>
      <c r="O42" s="151"/>
      <c r="P42" s="154"/>
      <c r="Q42" s="154"/>
      <c r="R42" s="154"/>
      <c r="S42" s="294" t="e">
        <f>C42-#REF!-E42-F42-G42-H42-I42-J42-K42-L42-R41:R42</f>
        <v>#REF!</v>
      </c>
      <c r="T42" s="148"/>
    </row>
    <row r="43" spans="1:20" s="70" customFormat="1">
      <c r="A43" s="99">
        <v>45395</v>
      </c>
      <c r="B43" s="78" t="s">
        <v>981</v>
      </c>
      <c r="C43" s="153">
        <v>450000</v>
      </c>
      <c r="D43" s="150">
        <f t="shared" si="0"/>
        <v>238080275</v>
      </c>
      <c r="E43" s="151"/>
      <c r="F43" s="151"/>
      <c r="G43" s="151"/>
      <c r="H43" s="151"/>
      <c r="I43" s="151">
        <f>C43</f>
        <v>450000</v>
      </c>
      <c r="J43" s="151"/>
      <c r="K43" s="151"/>
      <c r="L43" s="151"/>
      <c r="M43" s="151"/>
      <c r="N43" s="151"/>
      <c r="O43" s="151"/>
      <c r="P43" s="154"/>
      <c r="Q43" s="154"/>
      <c r="R43" s="154"/>
      <c r="S43" s="294" t="e">
        <f>C43-#REF!-E43-F43-G43-H43-I43-J43-K43-L43-R42:R43</f>
        <v>#REF!</v>
      </c>
      <c r="T43" s="148"/>
    </row>
    <row r="44" spans="1:20" s="70" customFormat="1">
      <c r="A44" s="99">
        <v>45395</v>
      </c>
      <c r="B44" s="78" t="s">
        <v>987</v>
      </c>
      <c r="C44" s="153">
        <v>660000</v>
      </c>
      <c r="D44" s="150">
        <f t="shared" si="0"/>
        <v>238740275</v>
      </c>
      <c r="E44" s="151"/>
      <c r="F44" s="151"/>
      <c r="G44" s="151"/>
      <c r="H44" s="151"/>
      <c r="I44" s="151"/>
      <c r="J44" s="151"/>
      <c r="K44" s="434">
        <f>C44</f>
        <v>660000</v>
      </c>
      <c r="L44" s="151"/>
      <c r="M44" s="151"/>
      <c r="N44" s="151"/>
      <c r="O44" s="151"/>
      <c r="P44" s="154"/>
      <c r="Q44" s="154"/>
      <c r="R44" s="154"/>
      <c r="S44" s="294" t="e">
        <f>C44-#REF!-E44-F44-G44-H44-I44-J44-K44-L44-R43:R44</f>
        <v>#REF!</v>
      </c>
      <c r="T44" s="148"/>
    </row>
    <row r="45" spans="1:20" s="70" customFormat="1">
      <c r="A45" s="99">
        <v>45396</v>
      </c>
      <c r="B45" s="78" t="s">
        <v>995</v>
      </c>
      <c r="C45" s="153">
        <v>350000</v>
      </c>
      <c r="D45" s="150">
        <f t="shared" si="0"/>
        <v>239090275</v>
      </c>
      <c r="E45" s="151"/>
      <c r="F45" s="151"/>
      <c r="G45" s="151"/>
      <c r="H45" s="151"/>
      <c r="I45" s="151">
        <f>C45</f>
        <v>350000</v>
      </c>
      <c r="J45" s="151"/>
      <c r="K45" s="151"/>
      <c r="L45" s="151"/>
      <c r="M45" s="151"/>
      <c r="N45" s="151"/>
      <c r="O45" s="151"/>
      <c r="P45" s="154"/>
      <c r="Q45" s="154"/>
      <c r="R45" s="154"/>
      <c r="S45" s="294" t="e">
        <f>C45-#REF!-E45-F45-G45-H45-I45-J45-K45-L45-R44:R45</f>
        <v>#REF!</v>
      </c>
      <c r="T45" s="148"/>
    </row>
    <row r="46" spans="1:20" s="70" customFormat="1">
      <c r="A46" s="99">
        <v>45396</v>
      </c>
      <c r="B46" s="78" t="s">
        <v>994</v>
      </c>
      <c r="C46" s="153">
        <v>230000</v>
      </c>
      <c r="D46" s="150">
        <f t="shared" si="0"/>
        <v>239320275</v>
      </c>
      <c r="E46" s="151"/>
      <c r="F46" s="151"/>
      <c r="G46" s="151"/>
      <c r="H46" s="151"/>
      <c r="I46" s="151">
        <f>C46</f>
        <v>230000</v>
      </c>
      <c r="J46" s="151"/>
      <c r="K46" s="151"/>
      <c r="L46" s="151"/>
      <c r="M46" s="151"/>
      <c r="N46" s="151"/>
      <c r="O46" s="151"/>
      <c r="P46" s="154"/>
      <c r="Q46" s="154"/>
      <c r="R46" s="154"/>
      <c r="S46" s="294" t="e">
        <f>C46-#REF!-E46-F46-G46-H46-I46-J46-K46-L46-R45:R46</f>
        <v>#REF!</v>
      </c>
      <c r="T46" s="148"/>
    </row>
    <row r="47" spans="1:20" s="70" customFormat="1">
      <c r="A47" s="99">
        <v>45396</v>
      </c>
      <c r="B47" s="306" t="s">
        <v>1413</v>
      </c>
      <c r="C47" s="153">
        <v>300000</v>
      </c>
      <c r="D47" s="150">
        <f t="shared" si="0"/>
        <v>239620275</v>
      </c>
      <c r="E47" s="151"/>
      <c r="F47" s="151"/>
      <c r="G47" s="151"/>
      <c r="H47" s="151"/>
      <c r="I47" s="151"/>
      <c r="J47" s="151">
        <f>C47</f>
        <v>300000</v>
      </c>
      <c r="K47" s="151"/>
      <c r="L47" s="151"/>
      <c r="M47" s="151"/>
      <c r="N47" s="151"/>
      <c r="O47" s="151"/>
      <c r="P47" s="154"/>
      <c r="Q47" s="154"/>
      <c r="R47" s="154"/>
      <c r="S47" s="294" t="e">
        <f>C47-#REF!-E47-F47-G47-H47-I47-J47-K47-L47-R46:R47</f>
        <v>#REF!</v>
      </c>
      <c r="T47" s="148"/>
    </row>
    <row r="48" spans="1:20" s="70" customFormat="1">
      <c r="A48" s="99">
        <v>45396</v>
      </c>
      <c r="B48" s="208" t="s">
        <v>1510</v>
      </c>
      <c r="C48" s="153">
        <v>230000</v>
      </c>
      <c r="D48" s="150">
        <f t="shared" si="0"/>
        <v>239850275</v>
      </c>
      <c r="E48" s="151"/>
      <c r="F48" s="151"/>
      <c r="G48" s="151"/>
      <c r="H48" s="151"/>
      <c r="I48" s="151">
        <f>C48</f>
        <v>230000</v>
      </c>
      <c r="J48" s="151"/>
      <c r="K48" s="151"/>
      <c r="L48" s="151"/>
      <c r="M48" s="151"/>
      <c r="N48" s="151"/>
      <c r="O48" s="151"/>
      <c r="P48" s="154"/>
      <c r="Q48" s="154"/>
      <c r="R48" s="154"/>
      <c r="S48" s="294" t="e">
        <f>C48-#REF!-E48-F48-G48-H48-I48-J48-K48-L48-R47:R48</f>
        <v>#REF!</v>
      </c>
      <c r="T48" s="148"/>
    </row>
    <row r="49" spans="1:20" s="70" customFormat="1">
      <c r="A49" s="99">
        <v>45397</v>
      </c>
      <c r="B49" s="78" t="s">
        <v>1035</v>
      </c>
      <c r="C49" s="153">
        <v>230000</v>
      </c>
      <c r="D49" s="150">
        <f t="shared" si="0"/>
        <v>240080275</v>
      </c>
      <c r="E49" s="151"/>
      <c r="F49" s="151"/>
      <c r="G49" s="151"/>
      <c r="H49" s="151"/>
      <c r="I49" s="151">
        <f>C49</f>
        <v>230000</v>
      </c>
      <c r="J49" s="151"/>
      <c r="K49" s="151"/>
      <c r="L49" s="151"/>
      <c r="M49" s="151"/>
      <c r="N49" s="151"/>
      <c r="O49" s="151"/>
      <c r="P49" s="154"/>
      <c r="Q49" s="154"/>
      <c r="R49" s="154"/>
      <c r="S49" s="294" t="e">
        <f>C49-#REF!-E49-F49-G49-H49-I49-J49-K49-L49-R48:R49</f>
        <v>#REF!</v>
      </c>
      <c r="T49" s="148"/>
    </row>
    <row r="50" spans="1:20" s="70" customFormat="1">
      <c r="A50" s="99">
        <v>45397</v>
      </c>
      <c r="B50" s="78" t="s">
        <v>1030</v>
      </c>
      <c r="C50" s="153">
        <v>270000</v>
      </c>
      <c r="D50" s="150">
        <f t="shared" si="0"/>
        <v>240350275</v>
      </c>
      <c r="E50" s="151"/>
      <c r="F50" s="151"/>
      <c r="G50" s="151"/>
      <c r="H50" s="151"/>
      <c r="I50" s="151">
        <f>C50</f>
        <v>270000</v>
      </c>
      <c r="J50" s="151"/>
      <c r="K50" s="151"/>
      <c r="L50" s="151"/>
      <c r="M50" s="151"/>
      <c r="N50" s="151"/>
      <c r="O50" s="151"/>
      <c r="P50" s="154"/>
      <c r="Q50" s="154"/>
      <c r="R50" s="154"/>
      <c r="S50" s="294" t="e">
        <f>C50-#REF!-E50-F50-G50-H50-I50-J50-K50-L50-R49:R50</f>
        <v>#REF!</v>
      </c>
      <c r="T50" s="148"/>
    </row>
    <row r="51" spans="1:20" s="70" customFormat="1">
      <c r="A51" s="99">
        <v>45397</v>
      </c>
      <c r="B51" s="78" t="s">
        <v>1034</v>
      </c>
      <c r="C51" s="153">
        <v>230000</v>
      </c>
      <c r="D51" s="150">
        <f t="shared" si="0"/>
        <v>240580275</v>
      </c>
      <c r="E51" s="151"/>
      <c r="F51" s="151"/>
      <c r="G51" s="151"/>
      <c r="H51" s="151"/>
      <c r="I51" s="151">
        <f>C51</f>
        <v>230000</v>
      </c>
      <c r="J51" s="151"/>
      <c r="K51" s="151"/>
      <c r="L51" s="151"/>
      <c r="M51" s="151"/>
      <c r="N51" s="151"/>
      <c r="O51" s="151"/>
      <c r="P51" s="154"/>
      <c r="Q51" s="154"/>
      <c r="R51" s="154"/>
      <c r="S51" s="294" t="e">
        <f>C51-#REF!-E51-F51-G51-H51-I51-J51-K51-L51-R50:R51</f>
        <v>#REF!</v>
      </c>
      <c r="T51" s="148"/>
    </row>
    <row r="52" spans="1:20" s="70" customFormat="1">
      <c r="A52" s="99">
        <v>45397</v>
      </c>
      <c r="B52" s="306" t="s">
        <v>51</v>
      </c>
      <c r="C52" s="153">
        <v>994275</v>
      </c>
      <c r="D52" s="150">
        <f t="shared" si="0"/>
        <v>241574550</v>
      </c>
      <c r="E52" s="151"/>
      <c r="F52" s="151"/>
      <c r="G52" s="151"/>
      <c r="H52" s="151">
        <f>C52</f>
        <v>994275</v>
      </c>
      <c r="I52" s="151"/>
      <c r="J52" s="151"/>
      <c r="K52" s="151"/>
      <c r="L52" s="151"/>
      <c r="M52" s="151"/>
      <c r="N52" s="151"/>
      <c r="O52" s="151"/>
      <c r="P52" s="154"/>
      <c r="Q52" s="154"/>
      <c r="R52" s="154"/>
      <c r="S52" s="294" t="e">
        <f>C52-#REF!-E52-F52-G52-H52-I52-J52-K52-L52-R51:R52</f>
        <v>#REF!</v>
      </c>
      <c r="T52" s="148"/>
    </row>
    <row r="53" spans="1:20" s="70" customFormat="1">
      <c r="A53" s="99">
        <v>45397</v>
      </c>
      <c r="B53" s="78" t="s">
        <v>1038</v>
      </c>
      <c r="C53" s="153">
        <v>230000</v>
      </c>
      <c r="D53" s="150">
        <f t="shared" si="0"/>
        <v>241804550</v>
      </c>
      <c r="E53" s="151"/>
      <c r="F53" s="151"/>
      <c r="G53" s="151"/>
      <c r="H53" s="151"/>
      <c r="I53" s="151">
        <f>C53</f>
        <v>230000</v>
      </c>
      <c r="J53" s="151"/>
      <c r="K53" s="151"/>
      <c r="L53" s="151"/>
      <c r="M53" s="151"/>
      <c r="N53" s="151"/>
      <c r="O53" s="151"/>
      <c r="P53" s="154"/>
      <c r="Q53" s="154"/>
      <c r="R53" s="154"/>
      <c r="S53" s="294" t="e">
        <f>C53-#REF!-E53-F53-G53-H53-I53-J53-K53-L53-R52:R53</f>
        <v>#REF!</v>
      </c>
      <c r="T53" s="148"/>
    </row>
    <row r="54" spans="1:20" s="148" customFormat="1">
      <c r="A54" s="99">
        <v>45397</v>
      </c>
      <c r="B54" s="78" t="s">
        <v>1039</v>
      </c>
      <c r="C54" s="153">
        <v>230000</v>
      </c>
      <c r="D54" s="150">
        <f t="shared" si="0"/>
        <v>242034550</v>
      </c>
      <c r="E54" s="151"/>
      <c r="F54" s="151"/>
      <c r="G54" s="151"/>
      <c r="H54" s="151"/>
      <c r="I54" s="151">
        <f>C54</f>
        <v>230000</v>
      </c>
      <c r="J54" s="151"/>
      <c r="K54" s="151"/>
      <c r="L54" s="151"/>
      <c r="M54" s="151"/>
      <c r="N54" s="151"/>
      <c r="O54" s="151"/>
      <c r="P54" s="154"/>
      <c r="Q54" s="154"/>
      <c r="R54" s="154"/>
      <c r="S54" s="294" t="e">
        <f>C54-#REF!-E54-F54-G54-H54-I54-J54-K54-L54-R53:R54</f>
        <v>#REF!</v>
      </c>
    </row>
    <row r="55" spans="1:20" s="148" customFormat="1">
      <c r="A55" s="99">
        <v>45398</v>
      </c>
      <c r="B55" s="306" t="s">
        <v>51</v>
      </c>
      <c r="C55" s="153">
        <v>222750</v>
      </c>
      <c r="D55" s="150">
        <f t="shared" si="0"/>
        <v>242257300</v>
      </c>
      <c r="E55" s="151"/>
      <c r="F55" s="151"/>
      <c r="G55" s="151"/>
      <c r="H55" s="151">
        <f>C55</f>
        <v>222750</v>
      </c>
      <c r="I55" s="151"/>
      <c r="J55" s="151"/>
      <c r="K55" s="151"/>
      <c r="L55" s="151"/>
      <c r="M55" s="151"/>
      <c r="N55" s="151"/>
      <c r="O55" s="151"/>
      <c r="P55" s="154"/>
      <c r="Q55" s="154"/>
      <c r="R55" s="154"/>
      <c r="S55" s="294" t="e">
        <f>C55-#REF!-E55-F55-G55-H55-I55-J55-K55-L55-R54:R55</f>
        <v>#REF!</v>
      </c>
    </row>
    <row r="56" spans="1:20" s="148" customFormat="1">
      <c r="A56" s="99">
        <v>45398</v>
      </c>
      <c r="B56" s="78" t="s">
        <v>1042</v>
      </c>
      <c r="C56" s="153">
        <v>230000</v>
      </c>
      <c r="D56" s="150">
        <f t="shared" si="0"/>
        <v>242487300</v>
      </c>
      <c r="E56" s="151"/>
      <c r="F56" s="151"/>
      <c r="G56" s="151"/>
      <c r="H56" s="151"/>
      <c r="I56" s="151">
        <f>C56</f>
        <v>230000</v>
      </c>
      <c r="J56" s="151"/>
      <c r="K56" s="151"/>
      <c r="L56" s="151"/>
      <c r="M56" s="151"/>
      <c r="N56" s="151"/>
      <c r="O56" s="151"/>
      <c r="P56" s="154"/>
      <c r="Q56" s="154"/>
      <c r="R56" s="154"/>
      <c r="S56" s="294" t="e">
        <f>C56-#REF!-E56-F56-G56-H56-I56-J56-K56-L56-R55:R56</f>
        <v>#REF!</v>
      </c>
    </row>
    <row r="57" spans="1:20" s="148" customFormat="1">
      <c r="A57" s="99">
        <v>45398</v>
      </c>
      <c r="B57" s="78" t="s">
        <v>1056</v>
      </c>
      <c r="C57" s="153">
        <v>500000</v>
      </c>
      <c r="D57" s="150">
        <f t="shared" si="0"/>
        <v>242987300</v>
      </c>
      <c r="E57" s="151"/>
      <c r="F57" s="151"/>
      <c r="G57" s="151"/>
      <c r="H57" s="151"/>
      <c r="I57" s="151">
        <f>C57</f>
        <v>500000</v>
      </c>
      <c r="J57" s="151"/>
      <c r="K57" s="151"/>
      <c r="L57" s="151"/>
      <c r="M57" s="151"/>
      <c r="N57" s="151"/>
      <c r="O57" s="151"/>
      <c r="P57" s="154"/>
      <c r="Q57" s="154"/>
      <c r="R57" s="154"/>
      <c r="S57" s="294" t="e">
        <f>C57-#REF!-E57-F57-G57-H57-I57-J57-K57-L57-R56:R57</f>
        <v>#REF!</v>
      </c>
    </row>
    <row r="58" spans="1:20" s="148" customFormat="1">
      <c r="A58" s="99">
        <v>45399</v>
      </c>
      <c r="B58" s="78" t="s">
        <v>1060</v>
      </c>
      <c r="C58" s="153">
        <v>270000</v>
      </c>
      <c r="D58" s="150">
        <f t="shared" si="0"/>
        <v>243257300</v>
      </c>
      <c r="E58" s="151"/>
      <c r="F58" s="151"/>
      <c r="G58" s="151"/>
      <c r="H58" s="151"/>
      <c r="I58" s="151">
        <f>C58</f>
        <v>270000</v>
      </c>
      <c r="J58" s="151"/>
      <c r="K58" s="151"/>
      <c r="L58" s="151"/>
      <c r="M58" s="151"/>
      <c r="N58" s="151"/>
      <c r="O58" s="151"/>
      <c r="P58" s="154"/>
      <c r="Q58" s="154"/>
      <c r="R58" s="154"/>
      <c r="S58" s="294" t="e">
        <f>C58-#REF!-E58-F58-G58-H58-I58-J58-K58-L58-R57:R58</f>
        <v>#REF!</v>
      </c>
    </row>
    <row r="59" spans="1:20" s="148" customFormat="1">
      <c r="A59" s="99">
        <v>45399</v>
      </c>
      <c r="B59" s="78" t="s">
        <v>1060</v>
      </c>
      <c r="C59" s="153">
        <v>500000</v>
      </c>
      <c r="D59" s="150">
        <f t="shared" si="0"/>
        <v>243757300</v>
      </c>
      <c r="E59" s="151"/>
      <c r="F59" s="151"/>
      <c r="G59" s="151"/>
      <c r="H59" s="151"/>
      <c r="I59" s="151">
        <f>C59</f>
        <v>500000</v>
      </c>
      <c r="J59" s="151"/>
      <c r="K59" s="151"/>
      <c r="L59" s="151"/>
      <c r="M59" s="151"/>
      <c r="N59" s="151"/>
      <c r="O59" s="151"/>
      <c r="P59" s="154"/>
      <c r="Q59" s="154"/>
      <c r="R59" s="154"/>
      <c r="S59" s="294" t="e">
        <f>C59-#REF!-E59-F59-G59-H59-I59-J59-K59-L59-R58:R59</f>
        <v>#REF!</v>
      </c>
    </row>
    <row r="60" spans="1:20" s="148" customFormat="1">
      <c r="A60" s="99">
        <v>45399</v>
      </c>
      <c r="B60" s="306" t="s">
        <v>1063</v>
      </c>
      <c r="C60" s="153">
        <v>980000</v>
      </c>
      <c r="D60" s="150">
        <f t="shared" si="0"/>
        <v>244737300</v>
      </c>
      <c r="E60" s="151"/>
      <c r="F60" s="151"/>
      <c r="G60" s="151"/>
      <c r="H60" s="151"/>
      <c r="I60" s="151"/>
      <c r="J60" s="151"/>
      <c r="K60" s="434">
        <f>C60</f>
        <v>980000</v>
      </c>
      <c r="L60" s="151"/>
      <c r="M60" s="151"/>
      <c r="N60" s="151"/>
      <c r="O60" s="151"/>
      <c r="P60" s="154"/>
      <c r="Q60" s="154"/>
      <c r="R60" s="154"/>
      <c r="S60" s="294" t="e">
        <f>C60-#REF!-E60-F60-G60-H60-I60-J60-K60-L60-R59:R60</f>
        <v>#REF!</v>
      </c>
    </row>
    <row r="61" spans="1:20" s="148" customFormat="1">
      <c r="A61" s="99">
        <v>45399</v>
      </c>
      <c r="B61" s="393" t="s">
        <v>1414</v>
      </c>
      <c r="C61" s="153">
        <v>1000000</v>
      </c>
      <c r="D61" s="150">
        <f t="shared" si="0"/>
        <v>245737300</v>
      </c>
      <c r="E61" s="151"/>
      <c r="F61" s="151"/>
      <c r="G61" s="151"/>
      <c r="H61" s="151"/>
      <c r="I61" s="151"/>
      <c r="J61" s="151">
        <f>C61</f>
        <v>1000000</v>
      </c>
      <c r="K61" s="151"/>
      <c r="L61" s="151"/>
      <c r="M61" s="151"/>
      <c r="N61" s="151"/>
      <c r="O61" s="151"/>
      <c r="P61" s="154"/>
      <c r="Q61" s="154"/>
      <c r="R61" s="154"/>
      <c r="S61" s="294" t="e">
        <f>C61-#REF!-E61-F61-G61-H61-I61-J61-K61-L61-R60:R61</f>
        <v>#REF!</v>
      </c>
    </row>
    <row r="62" spans="1:20" s="148" customFormat="1">
      <c r="A62" s="99">
        <v>45400</v>
      </c>
      <c r="B62" s="306" t="s">
        <v>115</v>
      </c>
      <c r="C62" s="153">
        <v>394250</v>
      </c>
      <c r="D62" s="150">
        <f t="shared" si="0"/>
        <v>246131550</v>
      </c>
      <c r="E62" s="151"/>
      <c r="F62" s="151"/>
      <c r="G62" s="151">
        <f t="shared" ref="G62:G75" si="2">C62</f>
        <v>394250</v>
      </c>
      <c r="H62" s="151"/>
      <c r="I62" s="151"/>
      <c r="J62" s="151"/>
      <c r="K62" s="151"/>
      <c r="L62" s="151"/>
      <c r="M62" s="151"/>
      <c r="N62" s="151"/>
      <c r="O62" s="151"/>
      <c r="P62" s="154"/>
      <c r="Q62" s="154"/>
      <c r="R62" s="154"/>
      <c r="S62" s="294" t="e">
        <f>C62-#REF!-E62-F62-G62-H62-I62-J62-K62-L62-R61:R62</f>
        <v>#REF!</v>
      </c>
    </row>
    <row r="63" spans="1:20" s="148" customFormat="1">
      <c r="A63" s="99">
        <v>45400</v>
      </c>
      <c r="B63" s="306" t="s">
        <v>115</v>
      </c>
      <c r="C63" s="153">
        <v>1099958</v>
      </c>
      <c r="D63" s="150">
        <f t="shared" si="0"/>
        <v>247231508</v>
      </c>
      <c r="E63" s="151"/>
      <c r="F63" s="151"/>
      <c r="G63" s="151">
        <f t="shared" si="2"/>
        <v>1099958</v>
      </c>
      <c r="H63" s="151"/>
      <c r="I63" s="151"/>
      <c r="J63" s="151"/>
      <c r="K63" s="151"/>
      <c r="L63" s="151"/>
      <c r="M63" s="151"/>
      <c r="N63" s="151"/>
      <c r="O63" s="151"/>
      <c r="P63" s="154"/>
      <c r="Q63" s="154"/>
      <c r="R63" s="154"/>
      <c r="S63" s="294" t="e">
        <f>C63-#REF!-E63-F63-G63-H63-I63-J63-K63-L63-R62:R63</f>
        <v>#REF!</v>
      </c>
    </row>
    <row r="64" spans="1:20" s="148" customFormat="1">
      <c r="A64" s="99">
        <v>45400</v>
      </c>
      <c r="B64" s="306" t="s">
        <v>115</v>
      </c>
      <c r="C64" s="153">
        <v>333536</v>
      </c>
      <c r="D64" s="150">
        <f t="shared" si="0"/>
        <v>247565044</v>
      </c>
      <c r="E64" s="151"/>
      <c r="F64" s="151"/>
      <c r="G64" s="151">
        <f t="shared" si="2"/>
        <v>333536</v>
      </c>
      <c r="H64" s="151"/>
      <c r="I64" s="151"/>
      <c r="J64" s="151"/>
      <c r="K64" s="151"/>
      <c r="L64" s="151"/>
      <c r="M64" s="151"/>
      <c r="N64" s="151"/>
      <c r="O64" s="151"/>
      <c r="P64" s="154"/>
      <c r="Q64" s="154"/>
      <c r="R64" s="154"/>
      <c r="S64" s="294" t="e">
        <f>C64-#REF!-E64-F64-G64-H64-I64-J64-K64-L64-R63:R64</f>
        <v>#REF!</v>
      </c>
    </row>
    <row r="65" spans="1:19" s="148" customFormat="1">
      <c r="A65" s="99">
        <v>45400</v>
      </c>
      <c r="B65" s="306" t="s">
        <v>115</v>
      </c>
      <c r="C65" s="153">
        <v>228665</v>
      </c>
      <c r="D65" s="150">
        <f t="shared" si="0"/>
        <v>247793709</v>
      </c>
      <c r="E65" s="151"/>
      <c r="F65" s="151"/>
      <c r="G65" s="151">
        <f t="shared" si="2"/>
        <v>228665</v>
      </c>
      <c r="H65" s="151"/>
      <c r="I65" s="151"/>
      <c r="J65" s="151"/>
      <c r="K65" s="151"/>
      <c r="L65" s="151"/>
      <c r="M65" s="151"/>
      <c r="N65" s="151"/>
      <c r="O65" s="151"/>
      <c r="P65" s="154"/>
      <c r="Q65" s="154"/>
      <c r="R65" s="154"/>
      <c r="S65" s="294" t="e">
        <f>C65-#REF!-E65-F65-G65-H65-I65-J65-K65-L65-R64:R65</f>
        <v>#REF!</v>
      </c>
    </row>
    <row r="66" spans="1:19" s="148" customFormat="1">
      <c r="A66" s="99">
        <v>45400</v>
      </c>
      <c r="B66" s="306" t="s">
        <v>115</v>
      </c>
      <c r="C66" s="153">
        <v>333536</v>
      </c>
      <c r="D66" s="150">
        <f t="shared" si="0"/>
        <v>248127245</v>
      </c>
      <c r="E66" s="151"/>
      <c r="F66" s="151"/>
      <c r="G66" s="151">
        <f t="shared" si="2"/>
        <v>333536</v>
      </c>
      <c r="H66" s="151"/>
      <c r="I66" s="151"/>
      <c r="J66" s="151"/>
      <c r="K66" s="151"/>
      <c r="L66" s="151"/>
      <c r="M66" s="151"/>
      <c r="N66" s="151"/>
      <c r="O66" s="151"/>
      <c r="P66" s="154"/>
      <c r="Q66" s="154"/>
      <c r="R66" s="154"/>
      <c r="S66" s="294" t="e">
        <f>C66-#REF!-E66-F66-G66-H66-I66-J66-K66-L66-R65:R66</f>
        <v>#REF!</v>
      </c>
    </row>
    <row r="67" spans="1:19" s="148" customFormat="1">
      <c r="A67" s="99">
        <v>45400</v>
      </c>
      <c r="B67" s="306" t="s">
        <v>115</v>
      </c>
      <c r="C67" s="153">
        <v>667071</v>
      </c>
      <c r="D67" s="150">
        <f t="shared" si="0"/>
        <v>248794316</v>
      </c>
      <c r="E67" s="151"/>
      <c r="F67" s="151"/>
      <c r="G67" s="151">
        <f t="shared" si="2"/>
        <v>667071</v>
      </c>
      <c r="H67" s="151"/>
      <c r="I67" s="151"/>
      <c r="J67" s="151"/>
      <c r="K67" s="151"/>
      <c r="L67" s="151"/>
      <c r="M67" s="151"/>
      <c r="N67" s="151"/>
      <c r="O67" s="151"/>
      <c r="P67" s="154"/>
      <c r="Q67" s="154"/>
      <c r="R67" s="154"/>
      <c r="S67" s="294" t="e">
        <f>C67-#REF!-E67-F67-G67-H67-I67-J67-K67-L67-R66:R67</f>
        <v>#REF!</v>
      </c>
    </row>
    <row r="68" spans="1:19" s="148" customFormat="1">
      <c r="A68" s="99">
        <v>45400</v>
      </c>
      <c r="B68" s="306" t="s">
        <v>115</v>
      </c>
      <c r="C68" s="153">
        <v>667071</v>
      </c>
      <c r="D68" s="150">
        <f t="shared" ref="D68:D100" si="3">SUM(D67,C68)</f>
        <v>249461387</v>
      </c>
      <c r="E68" s="151"/>
      <c r="F68" s="151"/>
      <c r="G68" s="151">
        <f t="shared" si="2"/>
        <v>667071</v>
      </c>
      <c r="H68" s="151"/>
      <c r="I68" s="151"/>
      <c r="J68" s="151"/>
      <c r="K68" s="151"/>
      <c r="L68" s="151"/>
      <c r="M68" s="151"/>
      <c r="N68" s="151"/>
      <c r="O68" s="151"/>
      <c r="P68" s="154"/>
      <c r="Q68" s="154"/>
      <c r="R68" s="154"/>
      <c r="S68" s="294" t="e">
        <f>C68-#REF!-E68-F68-G68-H68-I68-J68-K68-L68-R67:R68</f>
        <v>#REF!</v>
      </c>
    </row>
    <row r="69" spans="1:19" s="148" customFormat="1">
      <c r="A69" s="99">
        <v>45400</v>
      </c>
      <c r="B69" s="306" t="s">
        <v>115</v>
      </c>
      <c r="C69" s="153">
        <v>1334142</v>
      </c>
      <c r="D69" s="150">
        <f t="shared" si="3"/>
        <v>250795529</v>
      </c>
      <c r="E69" s="151"/>
      <c r="F69" s="151"/>
      <c r="G69" s="151">
        <f t="shared" si="2"/>
        <v>1334142</v>
      </c>
      <c r="H69" s="151"/>
      <c r="I69" s="151"/>
      <c r="J69" s="151"/>
      <c r="K69" s="151"/>
      <c r="L69" s="151"/>
      <c r="M69" s="151"/>
      <c r="N69" s="151"/>
      <c r="O69" s="151"/>
      <c r="P69" s="154"/>
      <c r="Q69" s="154"/>
      <c r="R69" s="154"/>
      <c r="S69" s="294" t="e">
        <f>C69-#REF!-E69-F69-G69-H69-I69-J69-K69-L69-R68:R69</f>
        <v>#REF!</v>
      </c>
    </row>
    <row r="70" spans="1:19" s="148" customFormat="1">
      <c r="A70" s="99">
        <v>45400</v>
      </c>
      <c r="B70" s="306" t="s">
        <v>115</v>
      </c>
      <c r="C70" s="153">
        <v>313665</v>
      </c>
      <c r="D70" s="150">
        <f t="shared" si="3"/>
        <v>251109194</v>
      </c>
      <c r="E70" s="151"/>
      <c r="F70" s="151"/>
      <c r="G70" s="151">
        <f t="shared" si="2"/>
        <v>313665</v>
      </c>
      <c r="H70" s="151"/>
      <c r="I70" s="151"/>
      <c r="J70" s="151"/>
      <c r="K70" s="151"/>
      <c r="L70" s="151"/>
      <c r="M70" s="151"/>
      <c r="N70" s="151"/>
      <c r="O70" s="151"/>
      <c r="P70" s="154"/>
      <c r="Q70" s="154"/>
      <c r="R70" s="154"/>
      <c r="S70" s="294" t="e">
        <f>C70-#REF!-E70-F70-G70-H70-I70-J70-K70-L70-R69:R70</f>
        <v>#REF!</v>
      </c>
    </row>
    <row r="71" spans="1:19" s="148" customFormat="1">
      <c r="A71" s="99">
        <v>45400</v>
      </c>
      <c r="B71" s="306" t="s">
        <v>115</v>
      </c>
      <c r="C71" s="153">
        <v>667071</v>
      </c>
      <c r="D71" s="150">
        <f t="shared" si="3"/>
        <v>251776265</v>
      </c>
      <c r="E71" s="151"/>
      <c r="F71" s="151"/>
      <c r="G71" s="151">
        <f t="shared" si="2"/>
        <v>667071</v>
      </c>
      <c r="H71" s="151"/>
      <c r="I71" s="151"/>
      <c r="J71" s="151"/>
      <c r="K71" s="151"/>
      <c r="L71" s="151"/>
      <c r="M71" s="151"/>
      <c r="N71" s="151"/>
      <c r="O71" s="151"/>
      <c r="P71" s="154"/>
      <c r="Q71" s="154"/>
      <c r="R71" s="154"/>
      <c r="S71" s="294" t="e">
        <f>C71-#REF!-E71-F71-G71-H71-I71-J71-K71-L71-R70:R71</f>
        <v>#REF!</v>
      </c>
    </row>
    <row r="72" spans="1:19" s="148" customFormat="1">
      <c r="A72" s="99">
        <v>45400</v>
      </c>
      <c r="B72" s="306" t="s">
        <v>115</v>
      </c>
      <c r="C72" s="153">
        <v>1053270</v>
      </c>
      <c r="D72" s="150">
        <f t="shared" si="3"/>
        <v>252829535</v>
      </c>
      <c r="E72" s="151"/>
      <c r="F72" s="151"/>
      <c r="G72" s="151">
        <f t="shared" si="2"/>
        <v>1053270</v>
      </c>
      <c r="H72" s="151"/>
      <c r="I72" s="151"/>
      <c r="J72" s="151"/>
      <c r="K72" s="151"/>
      <c r="L72" s="151"/>
      <c r="M72" s="151"/>
      <c r="N72" s="151"/>
      <c r="O72" s="151"/>
      <c r="P72" s="154"/>
      <c r="Q72" s="154"/>
      <c r="R72" s="154"/>
      <c r="S72" s="294" t="e">
        <f>C72-#REF!-E72-F72-G72-H72-I72-J72-K72-L72-R71:R72</f>
        <v>#REF!</v>
      </c>
    </row>
    <row r="73" spans="1:19" s="148" customFormat="1">
      <c r="A73" s="99">
        <v>45400</v>
      </c>
      <c r="B73" s="306" t="s">
        <v>115</v>
      </c>
      <c r="C73" s="153">
        <v>666283</v>
      </c>
      <c r="D73" s="150">
        <f t="shared" si="3"/>
        <v>253495818</v>
      </c>
      <c r="E73" s="151"/>
      <c r="F73" s="151"/>
      <c r="G73" s="151">
        <f t="shared" si="2"/>
        <v>666283</v>
      </c>
      <c r="H73" s="151"/>
      <c r="I73" s="151"/>
      <c r="J73" s="151"/>
      <c r="K73" s="151"/>
      <c r="L73" s="151"/>
      <c r="M73" s="151"/>
      <c r="N73" s="151"/>
      <c r="O73" s="151"/>
      <c r="P73" s="154"/>
      <c r="Q73" s="154"/>
      <c r="R73" s="154"/>
      <c r="S73" s="294" t="e">
        <f>C73-#REF!-E73-F73-G73-H73-I73-J73-K73-L73-R72:R73</f>
        <v>#REF!</v>
      </c>
    </row>
    <row r="74" spans="1:19" s="148" customFormat="1">
      <c r="A74" s="99">
        <v>45400</v>
      </c>
      <c r="B74" s="306" t="s">
        <v>115</v>
      </c>
      <c r="C74" s="153">
        <v>788500</v>
      </c>
      <c r="D74" s="150">
        <f t="shared" si="3"/>
        <v>254284318</v>
      </c>
      <c r="E74" s="151"/>
      <c r="F74" s="151"/>
      <c r="G74" s="151">
        <f t="shared" si="2"/>
        <v>788500</v>
      </c>
      <c r="H74" s="151"/>
      <c r="I74" s="151"/>
      <c r="J74" s="151"/>
      <c r="K74" s="151"/>
      <c r="L74" s="151"/>
      <c r="M74" s="151"/>
      <c r="N74" s="151"/>
      <c r="O74" s="151"/>
      <c r="P74" s="154"/>
      <c r="Q74" s="154"/>
      <c r="R74" s="154"/>
      <c r="S74" s="294" t="e">
        <f>C74-#REF!-E74-F74-G74-H74-I74-J74-K74-L74-R73:R74</f>
        <v>#REF!</v>
      </c>
    </row>
    <row r="75" spans="1:19" s="148" customFormat="1">
      <c r="A75" s="99">
        <v>45400</v>
      </c>
      <c r="B75" s="306" t="s">
        <v>115</v>
      </c>
      <c r="C75" s="153">
        <v>1000607</v>
      </c>
      <c r="D75" s="150">
        <f t="shared" si="3"/>
        <v>255284925</v>
      </c>
      <c r="E75" s="151"/>
      <c r="F75" s="151"/>
      <c r="G75" s="151">
        <f t="shared" si="2"/>
        <v>1000607</v>
      </c>
      <c r="H75" s="151"/>
      <c r="I75" s="151"/>
      <c r="J75" s="151"/>
      <c r="K75" s="151"/>
      <c r="L75" s="151"/>
      <c r="M75" s="151"/>
      <c r="N75" s="151"/>
      <c r="O75" s="151"/>
      <c r="P75" s="154"/>
      <c r="Q75" s="154"/>
      <c r="R75" s="154"/>
      <c r="S75" s="294" t="e">
        <f>C75-#REF!-E75-F75-G75-H75-I75-J75-K75-L75-R74:R75</f>
        <v>#REF!</v>
      </c>
    </row>
    <row r="76" spans="1:19" s="148" customFormat="1">
      <c r="A76" s="99">
        <v>45400</v>
      </c>
      <c r="B76" s="393" t="s">
        <v>1415</v>
      </c>
      <c r="C76" s="153">
        <v>2000000</v>
      </c>
      <c r="D76" s="150">
        <f t="shared" si="3"/>
        <v>257284925</v>
      </c>
      <c r="E76" s="151"/>
      <c r="F76" s="151"/>
      <c r="G76" s="151"/>
      <c r="H76" s="151"/>
      <c r="I76" s="151"/>
      <c r="J76" s="151">
        <f>C76</f>
        <v>2000000</v>
      </c>
      <c r="K76" s="151"/>
      <c r="L76" s="151"/>
      <c r="M76" s="151"/>
      <c r="N76" s="151"/>
      <c r="O76" s="151"/>
      <c r="P76" s="154"/>
      <c r="Q76" s="154"/>
      <c r="R76" s="154"/>
      <c r="S76" s="294" t="e">
        <f>C76-#REF!-E76-F76-G76-H76-I76-J76-K76-L76-R75:R76</f>
        <v>#REF!</v>
      </c>
    </row>
    <row r="77" spans="1:19" s="148" customFormat="1">
      <c r="A77" s="99">
        <v>45400</v>
      </c>
      <c r="B77" s="78" t="s">
        <v>1096</v>
      </c>
      <c r="C77" s="153">
        <v>270000</v>
      </c>
      <c r="D77" s="150">
        <f t="shared" si="3"/>
        <v>257554925</v>
      </c>
      <c r="E77" s="151"/>
      <c r="F77" s="151"/>
      <c r="G77" s="151"/>
      <c r="H77" s="151"/>
      <c r="I77" s="151">
        <f>C77</f>
        <v>270000</v>
      </c>
      <c r="J77" s="151"/>
      <c r="K77" s="151"/>
      <c r="L77" s="151"/>
      <c r="M77" s="151"/>
      <c r="N77" s="151"/>
      <c r="O77" s="151"/>
      <c r="P77" s="154"/>
      <c r="Q77" s="154"/>
      <c r="R77" s="154"/>
      <c r="S77" s="294" t="e">
        <f>C77-#REF!-E77-F77-G77-H77-I77-J77-K77-L77-R76:R77</f>
        <v>#REF!</v>
      </c>
    </row>
    <row r="78" spans="1:19" s="148" customFormat="1">
      <c r="A78" s="99">
        <v>45400</v>
      </c>
      <c r="B78" s="78" t="s">
        <v>1099</v>
      </c>
      <c r="C78" s="153">
        <v>270000</v>
      </c>
      <c r="D78" s="150">
        <f t="shared" si="3"/>
        <v>257824925</v>
      </c>
      <c r="E78" s="151"/>
      <c r="F78" s="151"/>
      <c r="G78" s="151"/>
      <c r="H78" s="151"/>
      <c r="I78" s="151">
        <f>C78</f>
        <v>270000</v>
      </c>
      <c r="J78" s="151"/>
      <c r="K78" s="151"/>
      <c r="L78" s="151"/>
      <c r="M78" s="151"/>
      <c r="N78" s="151"/>
      <c r="O78" s="151"/>
      <c r="P78" s="154"/>
      <c r="Q78" s="154"/>
      <c r="R78" s="154"/>
      <c r="S78" s="294" t="e">
        <f>C78-#REF!-E78-F78-G78-H78-I78-J78-K78-L78-R77:R78</f>
        <v>#REF!</v>
      </c>
    </row>
    <row r="79" spans="1:19" s="148" customFormat="1">
      <c r="A79" s="99">
        <v>45401</v>
      </c>
      <c r="B79" s="78" t="s">
        <v>1102</v>
      </c>
      <c r="C79" s="153">
        <v>400000</v>
      </c>
      <c r="D79" s="150">
        <f t="shared" si="3"/>
        <v>258224925</v>
      </c>
      <c r="E79" s="151"/>
      <c r="F79" s="151"/>
      <c r="G79" s="151"/>
      <c r="H79" s="151"/>
      <c r="I79" s="151">
        <f>C79</f>
        <v>400000</v>
      </c>
      <c r="J79" s="151"/>
      <c r="K79" s="151"/>
      <c r="L79" s="151"/>
      <c r="M79" s="151"/>
      <c r="N79" s="151"/>
      <c r="O79" s="151"/>
      <c r="P79" s="154"/>
      <c r="Q79" s="154"/>
      <c r="R79" s="154"/>
      <c r="S79" s="294" t="e">
        <f>C79-#REF!-E79-F79-G79-H79-I79-J79-K79-L79-R78:R79</f>
        <v>#REF!</v>
      </c>
    </row>
    <row r="80" spans="1:19" s="148" customFormat="1">
      <c r="A80" s="99">
        <v>45401</v>
      </c>
      <c r="B80" s="78" t="s">
        <v>1104</v>
      </c>
      <c r="C80" s="153">
        <v>540000</v>
      </c>
      <c r="D80" s="150">
        <f t="shared" si="3"/>
        <v>258764925</v>
      </c>
      <c r="E80" s="151"/>
      <c r="F80" s="151"/>
      <c r="G80" s="151"/>
      <c r="H80" s="151"/>
      <c r="I80" s="151">
        <f>C80</f>
        <v>540000</v>
      </c>
      <c r="J80" s="151"/>
      <c r="K80" s="151"/>
      <c r="L80" s="151"/>
      <c r="M80" s="151"/>
      <c r="N80" s="151"/>
      <c r="O80" s="151"/>
      <c r="P80" s="154"/>
      <c r="Q80" s="154"/>
      <c r="R80" s="154"/>
      <c r="S80" s="294" t="e">
        <f>C80-#REF!-E80-F80-G80-H80-I80-J80-K80-L80-R79:R80</f>
        <v>#REF!</v>
      </c>
    </row>
    <row r="81" spans="1:19" s="148" customFormat="1">
      <c r="A81" s="99">
        <v>45401</v>
      </c>
      <c r="B81" s="306" t="s">
        <v>115</v>
      </c>
      <c r="C81" s="153">
        <v>457330</v>
      </c>
      <c r="D81" s="150">
        <f t="shared" si="3"/>
        <v>259222255</v>
      </c>
      <c r="E81" s="151"/>
      <c r="F81" s="151"/>
      <c r="G81" s="151">
        <f>C81</f>
        <v>457330</v>
      </c>
      <c r="H81" s="151"/>
      <c r="I81" s="151"/>
      <c r="J81" s="151"/>
      <c r="K81" s="151"/>
      <c r="L81" s="151"/>
      <c r="M81" s="151"/>
      <c r="N81" s="151"/>
      <c r="O81" s="151"/>
      <c r="P81" s="154"/>
      <c r="Q81" s="154"/>
      <c r="R81" s="154"/>
      <c r="S81" s="294" t="e">
        <f>C81-#REF!-E81-F81-G81-H81-I81-J81-K81-L81-R80:R81</f>
        <v>#REF!</v>
      </c>
    </row>
    <row r="82" spans="1:19" s="148" customFormat="1">
      <c r="A82" s="99">
        <v>45401</v>
      </c>
      <c r="B82" s="78" t="s">
        <v>1114</v>
      </c>
      <c r="C82" s="153">
        <v>3640000</v>
      </c>
      <c r="D82" s="150">
        <f t="shared" si="3"/>
        <v>262862255</v>
      </c>
      <c r="E82" s="151"/>
      <c r="F82" s="151"/>
      <c r="G82" s="151"/>
      <c r="H82" s="151"/>
      <c r="I82" s="151"/>
      <c r="J82" s="151"/>
      <c r="K82" s="434">
        <f>C82</f>
        <v>3640000</v>
      </c>
      <c r="L82" s="151"/>
      <c r="M82" s="151"/>
      <c r="N82" s="151"/>
      <c r="O82" s="151"/>
      <c r="P82" s="154"/>
      <c r="Q82" s="154"/>
      <c r="R82" s="154"/>
      <c r="S82" s="294" t="e">
        <f>C82-#REF!-E82-F82-G82-H82-I82-J82-K82-L82-R81:R82</f>
        <v>#REF!</v>
      </c>
    </row>
    <row r="83" spans="1:19" s="148" customFormat="1">
      <c r="A83" s="99">
        <v>45401</v>
      </c>
      <c r="B83" s="393" t="s">
        <v>1416</v>
      </c>
      <c r="C83" s="153">
        <v>1000000</v>
      </c>
      <c r="D83" s="150">
        <f t="shared" si="3"/>
        <v>263862255</v>
      </c>
      <c r="E83" s="151"/>
      <c r="F83" s="151"/>
      <c r="G83" s="151"/>
      <c r="H83" s="151"/>
      <c r="I83" s="151"/>
      <c r="J83" s="151">
        <f>C83</f>
        <v>1000000</v>
      </c>
      <c r="K83" s="151"/>
      <c r="L83" s="151"/>
      <c r="M83" s="151"/>
      <c r="N83" s="151"/>
      <c r="O83" s="151"/>
      <c r="P83" s="154"/>
      <c r="Q83" s="154"/>
      <c r="R83" s="154"/>
      <c r="S83" s="294" t="e">
        <f>C83-#REF!-E83-F83-G83-H83-I83-J83-K83-L83-R82:R83</f>
        <v>#REF!</v>
      </c>
    </row>
    <row r="84" spans="1:19" s="148" customFormat="1">
      <c r="A84" s="99">
        <v>45401</v>
      </c>
      <c r="B84" s="306" t="s">
        <v>1400</v>
      </c>
      <c r="C84" s="153">
        <v>-16000</v>
      </c>
      <c r="D84" s="150">
        <f t="shared" si="3"/>
        <v>263846255</v>
      </c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4"/>
      <c r="Q84" s="154"/>
      <c r="R84" s="154">
        <f>C84</f>
        <v>-16000</v>
      </c>
      <c r="S84" s="294" t="e">
        <f>C84-#REF!-E84-F84-G84-H84-I84-J84-K84-L84-R83:R84</f>
        <v>#REF!</v>
      </c>
    </row>
    <row r="85" spans="1:19" s="148" customFormat="1">
      <c r="A85" s="99">
        <v>45402</v>
      </c>
      <c r="B85" s="78" t="s">
        <v>1122</v>
      </c>
      <c r="C85" s="153">
        <v>9500000</v>
      </c>
      <c r="D85" s="150">
        <f t="shared" si="3"/>
        <v>273346255</v>
      </c>
      <c r="E85" s="151"/>
      <c r="F85" s="151"/>
      <c r="G85" s="151"/>
      <c r="H85" s="151"/>
      <c r="I85" s="151"/>
      <c r="J85" s="151"/>
      <c r="K85" s="434">
        <f>C85</f>
        <v>9500000</v>
      </c>
      <c r="L85" s="151"/>
      <c r="M85" s="151"/>
      <c r="N85" s="151"/>
      <c r="O85" s="151"/>
      <c r="P85" s="154"/>
      <c r="Q85" s="154"/>
      <c r="R85" s="154"/>
      <c r="S85" s="294" t="e">
        <f>C85-#REF!-E85-F85-G85-H85-I85-J85-K85-L85-R84:R85</f>
        <v>#REF!</v>
      </c>
    </row>
    <row r="86" spans="1:19" s="148" customFormat="1">
      <c r="A86" s="99">
        <v>45403</v>
      </c>
      <c r="B86" s="78" t="s">
        <v>1131</v>
      </c>
      <c r="C86" s="153">
        <v>3140000</v>
      </c>
      <c r="D86" s="150">
        <f t="shared" si="3"/>
        <v>276486255</v>
      </c>
      <c r="E86" s="151"/>
      <c r="F86" s="151"/>
      <c r="G86" s="151"/>
      <c r="H86" s="151"/>
      <c r="I86" s="151"/>
      <c r="J86" s="151"/>
      <c r="K86" s="434">
        <f>C86</f>
        <v>3140000</v>
      </c>
      <c r="L86" s="151"/>
      <c r="M86" s="151"/>
      <c r="N86" s="151"/>
      <c r="O86" s="151"/>
      <c r="P86" s="154"/>
      <c r="Q86" s="154"/>
      <c r="R86" s="154"/>
      <c r="S86" s="294" t="e">
        <f>C86-#REF!-E86-F86-G86-H86-I86-J86-K86-L86-R85:R86</f>
        <v>#REF!</v>
      </c>
    </row>
    <row r="87" spans="1:19" s="148" customFormat="1">
      <c r="A87" s="99">
        <v>45404</v>
      </c>
      <c r="B87" s="393" t="s">
        <v>1417</v>
      </c>
      <c r="C87" s="153">
        <v>2000000</v>
      </c>
      <c r="D87" s="150">
        <f t="shared" si="3"/>
        <v>278486255</v>
      </c>
      <c r="E87" s="151"/>
      <c r="F87" s="151"/>
      <c r="G87" s="151"/>
      <c r="H87" s="151"/>
      <c r="I87" s="151"/>
      <c r="J87" s="151">
        <f>C87</f>
        <v>2000000</v>
      </c>
      <c r="K87" s="151"/>
      <c r="L87" s="151"/>
      <c r="M87" s="151"/>
      <c r="N87" s="151"/>
      <c r="O87" s="151"/>
      <c r="P87" s="154"/>
      <c r="Q87" s="154"/>
      <c r="R87" s="154"/>
      <c r="S87" s="294" t="e">
        <f>C87-#REF!-E87-F87-G87-H87-I87-J87-K87-L87-R86:R87</f>
        <v>#REF!</v>
      </c>
    </row>
    <row r="88" spans="1:19" s="148" customFormat="1">
      <c r="A88" s="99">
        <v>45405</v>
      </c>
      <c r="B88" s="306" t="s">
        <v>1418</v>
      </c>
      <c r="C88" s="153">
        <v>1000000</v>
      </c>
      <c r="D88" s="150">
        <f t="shared" si="3"/>
        <v>279486255</v>
      </c>
      <c r="E88" s="151"/>
      <c r="F88" s="151"/>
      <c r="G88" s="151"/>
      <c r="H88" s="151"/>
      <c r="I88" s="151"/>
      <c r="J88" s="151">
        <f>C88</f>
        <v>1000000</v>
      </c>
      <c r="K88" s="151"/>
      <c r="L88" s="151"/>
      <c r="M88" s="151"/>
      <c r="N88" s="151"/>
      <c r="O88" s="151"/>
      <c r="P88" s="154"/>
      <c r="Q88" s="154"/>
      <c r="R88" s="154"/>
      <c r="S88" s="294" t="e">
        <f>C88-#REF!-E88-F88-G88-H88-I88-J88-K88-L88-R87:R88</f>
        <v>#REF!</v>
      </c>
    </row>
    <row r="89" spans="1:19" s="148" customFormat="1">
      <c r="A89" s="99">
        <v>45406</v>
      </c>
      <c r="B89" s="78" t="s">
        <v>1165</v>
      </c>
      <c r="C89" s="153">
        <v>1160000</v>
      </c>
      <c r="D89" s="150">
        <f t="shared" si="3"/>
        <v>280646255</v>
      </c>
      <c r="E89" s="151"/>
      <c r="F89" s="151"/>
      <c r="G89" s="151"/>
      <c r="H89" s="151"/>
      <c r="I89" s="151"/>
      <c r="J89" s="151"/>
      <c r="K89" s="434">
        <f>C89</f>
        <v>1160000</v>
      </c>
      <c r="L89" s="151"/>
      <c r="M89" s="151"/>
      <c r="N89" s="151"/>
      <c r="O89" s="151"/>
      <c r="P89" s="154"/>
      <c r="Q89" s="154"/>
      <c r="R89" s="154"/>
      <c r="S89" s="294" t="e">
        <f>C89-#REF!-E89-F89-G89-H89-I89-J89-K89-L89-R88:R89</f>
        <v>#REF!</v>
      </c>
    </row>
    <row r="90" spans="1:19" s="148" customFormat="1">
      <c r="A90" s="99">
        <v>45406</v>
      </c>
      <c r="B90" s="393" t="s">
        <v>1419</v>
      </c>
      <c r="C90" s="153">
        <v>1000000</v>
      </c>
      <c r="D90" s="150">
        <f t="shared" si="3"/>
        <v>281646255</v>
      </c>
      <c r="E90" s="151"/>
      <c r="F90" s="151"/>
      <c r="G90" s="151"/>
      <c r="H90" s="151"/>
      <c r="I90" s="151"/>
      <c r="J90" s="151">
        <f>C90</f>
        <v>1000000</v>
      </c>
      <c r="K90" s="151"/>
      <c r="L90" s="151"/>
      <c r="M90" s="151"/>
      <c r="N90" s="151"/>
      <c r="O90" s="151"/>
      <c r="P90" s="154"/>
      <c r="Q90" s="154"/>
      <c r="R90" s="154"/>
      <c r="S90" s="294" t="e">
        <f>C90-#REF!-E90-F90-G90-H90-I90-J90-K90-L90-R89:R90</f>
        <v>#REF!</v>
      </c>
    </row>
    <row r="91" spans="1:19" s="148" customFormat="1">
      <c r="A91" s="99">
        <v>45407</v>
      </c>
      <c r="B91" s="393" t="s">
        <v>1420</v>
      </c>
      <c r="C91" s="153">
        <v>1500000</v>
      </c>
      <c r="D91" s="150">
        <f t="shared" si="3"/>
        <v>283146255</v>
      </c>
      <c r="E91" s="151"/>
      <c r="F91" s="151"/>
      <c r="G91" s="151"/>
      <c r="H91" s="151"/>
      <c r="I91" s="151"/>
      <c r="J91" s="151">
        <f>C91</f>
        <v>1500000</v>
      </c>
      <c r="K91" s="151"/>
      <c r="L91" s="151"/>
      <c r="M91" s="151"/>
      <c r="N91" s="151"/>
      <c r="O91" s="151"/>
      <c r="P91" s="154"/>
      <c r="Q91" s="154"/>
      <c r="R91" s="154"/>
      <c r="S91" s="294" t="e">
        <f>C91-#REF!-E91-F91-G91-H91-I91-J91-K91-L91-R90:R91</f>
        <v>#REF!</v>
      </c>
    </row>
    <row r="92" spans="1:19" s="148" customFormat="1">
      <c r="A92" s="99">
        <v>45407</v>
      </c>
      <c r="B92" s="393" t="s">
        <v>1421</v>
      </c>
      <c r="C92" s="153">
        <v>2000000</v>
      </c>
      <c r="D92" s="150">
        <f t="shared" si="3"/>
        <v>285146255</v>
      </c>
      <c r="E92" s="151"/>
      <c r="F92" s="151"/>
      <c r="G92" s="151"/>
      <c r="H92" s="151"/>
      <c r="I92" s="151"/>
      <c r="J92" s="151">
        <f>C92</f>
        <v>2000000</v>
      </c>
      <c r="K92" s="151"/>
      <c r="L92" s="151"/>
      <c r="M92" s="151"/>
      <c r="N92" s="151"/>
      <c r="O92" s="151"/>
      <c r="P92" s="154"/>
      <c r="Q92" s="154"/>
      <c r="R92" s="154"/>
      <c r="S92" s="294" t="e">
        <f>C92-#REF!-E92-F92-G92-H92-I92-J92-K92-L92-R91:R92</f>
        <v>#REF!</v>
      </c>
    </row>
    <row r="93" spans="1:19" s="148" customFormat="1">
      <c r="A93" s="99">
        <v>45408</v>
      </c>
      <c r="B93" s="393" t="s">
        <v>1194</v>
      </c>
      <c r="C93" s="153">
        <v>3740000</v>
      </c>
      <c r="D93" s="150">
        <f t="shared" si="3"/>
        <v>288886255</v>
      </c>
      <c r="E93" s="151"/>
      <c r="F93" s="151"/>
      <c r="G93" s="151"/>
      <c r="H93" s="151"/>
      <c r="I93" s="151"/>
      <c r="J93" s="151"/>
      <c r="K93" s="151">
        <f>C93</f>
        <v>3740000</v>
      </c>
      <c r="L93" s="151"/>
      <c r="M93" s="151"/>
      <c r="N93" s="151"/>
      <c r="O93" s="151"/>
      <c r="P93" s="154"/>
      <c r="Q93" s="154"/>
      <c r="R93" s="154"/>
      <c r="S93" s="294" t="e">
        <f>C93-#REF!-E93-F93-G93-H93-I93-J93-K93-L93-R92:R93</f>
        <v>#REF!</v>
      </c>
    </row>
    <row r="94" spans="1:19" s="148" customFormat="1">
      <c r="A94" s="99">
        <v>45409</v>
      </c>
      <c r="B94" s="208" t="s">
        <v>1509</v>
      </c>
      <c r="C94" s="153">
        <v>14720000</v>
      </c>
      <c r="D94" s="150">
        <f t="shared" si="3"/>
        <v>303606255</v>
      </c>
      <c r="E94" s="151"/>
      <c r="F94" s="151"/>
      <c r="G94" s="151"/>
      <c r="H94" s="151"/>
      <c r="I94" s="151"/>
      <c r="J94" s="151">
        <f>C94</f>
        <v>14720000</v>
      </c>
      <c r="K94" s="151"/>
      <c r="L94" s="151"/>
      <c r="M94" s="151"/>
      <c r="N94" s="151"/>
      <c r="O94" s="151"/>
      <c r="P94" s="154"/>
      <c r="Q94" s="154"/>
      <c r="R94" s="154"/>
      <c r="S94" s="294" t="e">
        <f>C94-#REF!-E94-F94-G94-H94-I94-J94-K94-L94-R93:R94</f>
        <v>#REF!</v>
      </c>
    </row>
    <row r="95" spans="1:19" s="148" customFormat="1">
      <c r="A95" s="99">
        <v>45409</v>
      </c>
      <c r="B95" s="208" t="s">
        <v>1508</v>
      </c>
      <c r="C95" s="153">
        <v>2000000</v>
      </c>
      <c r="D95" s="150">
        <f t="shared" si="3"/>
        <v>305606255</v>
      </c>
      <c r="E95" s="151"/>
      <c r="F95" s="151"/>
      <c r="G95" s="151"/>
      <c r="H95" s="151"/>
      <c r="I95" s="151"/>
      <c r="J95" s="151">
        <f>C95</f>
        <v>2000000</v>
      </c>
      <c r="K95" s="151"/>
      <c r="L95" s="151"/>
      <c r="M95" s="151"/>
      <c r="N95" s="151"/>
      <c r="O95" s="151"/>
      <c r="P95" s="154"/>
      <c r="Q95" s="154"/>
      <c r="R95" s="154"/>
      <c r="S95" s="294" t="e">
        <f>C95-#REF!-E95-F95-G95-H95-I95-J95-K95-L95-R94:R95</f>
        <v>#REF!</v>
      </c>
    </row>
    <row r="96" spans="1:19" s="148" customFormat="1">
      <c r="A96" s="99">
        <v>45411</v>
      </c>
      <c r="B96" s="393" t="s">
        <v>1446</v>
      </c>
      <c r="C96" s="153">
        <v>1000000</v>
      </c>
      <c r="D96" s="150">
        <f t="shared" si="3"/>
        <v>306606255</v>
      </c>
      <c r="E96" s="151"/>
      <c r="F96" s="151"/>
      <c r="G96" s="151"/>
      <c r="H96" s="151"/>
      <c r="I96" s="151"/>
      <c r="J96" s="151">
        <f>C96</f>
        <v>1000000</v>
      </c>
      <c r="K96" s="151"/>
      <c r="L96" s="151"/>
      <c r="M96" s="151"/>
      <c r="N96" s="151"/>
      <c r="O96" s="151"/>
      <c r="P96" s="154"/>
      <c r="Q96" s="154"/>
      <c r="R96" s="154"/>
      <c r="S96" s="294" t="e">
        <f>C96-#REF!-E96-F96-G96-H96-I96-J96-K96-L96-R95:R96</f>
        <v>#REF!</v>
      </c>
    </row>
    <row r="97" spans="1:19" s="148" customFormat="1">
      <c r="A97" s="99">
        <v>45412</v>
      </c>
      <c r="B97" s="50" t="s">
        <v>52</v>
      </c>
      <c r="C97" s="153">
        <v>914660</v>
      </c>
      <c r="D97" s="150">
        <f t="shared" si="3"/>
        <v>307520915</v>
      </c>
      <c r="E97" s="151"/>
      <c r="F97" s="151"/>
      <c r="G97" s="151">
        <f>C97</f>
        <v>914660</v>
      </c>
      <c r="H97" s="151"/>
      <c r="I97" s="151"/>
      <c r="J97" s="151"/>
      <c r="K97" s="151"/>
      <c r="L97" s="151"/>
      <c r="M97" s="151"/>
      <c r="N97" s="151"/>
      <c r="O97" s="151"/>
      <c r="P97" s="154"/>
      <c r="Q97" s="154"/>
      <c r="R97" s="154"/>
      <c r="S97" s="294" t="e">
        <f>C97-#REF!-E97-F97-G97-H97-I97-J97-K97-L97-R96:R97</f>
        <v>#REF!</v>
      </c>
    </row>
    <row r="98" spans="1:19" s="148" customFormat="1">
      <c r="A98" s="99">
        <v>45412</v>
      </c>
      <c r="B98" s="208" t="s">
        <v>1508</v>
      </c>
      <c r="C98" s="153">
        <v>1000000</v>
      </c>
      <c r="D98" s="150">
        <f t="shared" si="3"/>
        <v>308520915</v>
      </c>
      <c r="E98" s="151"/>
      <c r="F98" s="151"/>
      <c r="G98" s="151"/>
      <c r="H98" s="151"/>
      <c r="I98" s="151"/>
      <c r="J98" s="151">
        <f>C98</f>
        <v>1000000</v>
      </c>
      <c r="K98" s="151"/>
      <c r="L98" s="151"/>
      <c r="M98" s="151"/>
      <c r="N98" s="151"/>
      <c r="O98" s="151"/>
      <c r="P98" s="154"/>
      <c r="Q98" s="154"/>
      <c r="R98" s="154"/>
      <c r="S98" s="294" t="e">
        <f>C98-#REF!-E98-F98-G98-H98-I98-J98-K98-L98-R97:R98</f>
        <v>#REF!</v>
      </c>
    </row>
    <row r="99" spans="1:19" s="148" customFormat="1">
      <c r="A99" s="99">
        <v>45412</v>
      </c>
      <c r="B99" s="306" t="s">
        <v>1400</v>
      </c>
      <c r="C99" s="101">
        <v>2040</v>
      </c>
      <c r="D99" s="150">
        <f t="shared" si="3"/>
        <v>308522955</v>
      </c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4"/>
      <c r="Q99" s="154"/>
      <c r="R99" s="154">
        <f>C99</f>
        <v>2040</v>
      </c>
      <c r="S99" s="294" t="e">
        <f>C99-#REF!-E99-F99-G99-H99-I99-J99-K99-L99-R98:R99</f>
        <v>#REF!</v>
      </c>
    </row>
    <row r="100" spans="1:19" s="148" customFormat="1">
      <c r="A100" s="99">
        <v>45412</v>
      </c>
      <c r="B100" s="306" t="s">
        <v>1400</v>
      </c>
      <c r="C100" s="153">
        <v>-407</v>
      </c>
      <c r="D100" s="150">
        <f t="shared" si="3"/>
        <v>308522548</v>
      </c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4"/>
      <c r="Q100" s="154"/>
      <c r="R100" s="154">
        <f>C100</f>
        <v>-407</v>
      </c>
      <c r="S100" s="294" t="e">
        <f>C100-#REF!-E100-F100-G100-H100-I100-J100-K100-L100-R99:R100</f>
        <v>#REF!</v>
      </c>
    </row>
    <row r="101" spans="1:19" s="148" customFormat="1">
      <c r="A101" s="99"/>
      <c r="B101" s="50"/>
      <c r="C101" s="153"/>
      <c r="D101" s="150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4"/>
      <c r="Q101" s="154"/>
      <c r="R101" s="154"/>
      <c r="S101" s="294" t="e">
        <f>C101-#REF!-E101-F101-G101-H101-I101-J101-K101-L101-R100:R101</f>
        <v>#REF!</v>
      </c>
    </row>
    <row r="102" spans="1:19">
      <c r="A102" s="15"/>
      <c r="B102" s="15"/>
      <c r="C102" s="207">
        <f>SUM(C4:C101)</f>
        <v>120349088</v>
      </c>
      <c r="D102" s="207"/>
      <c r="E102" s="207">
        <f t="shared" ref="E102" si="4">SUM(E4:E101)</f>
        <v>0</v>
      </c>
      <c r="F102" s="207">
        <f t="shared" ref="F102" si="5">SUM(F4:F101)</f>
        <v>0</v>
      </c>
      <c r="G102" s="207">
        <f t="shared" ref="G102" si="6">SUM(G4:G101)</f>
        <v>11353290</v>
      </c>
      <c r="H102" s="207">
        <f t="shared" ref="H102" si="7">SUM(H4:H101)</f>
        <v>1217025</v>
      </c>
      <c r="I102" s="467">
        <f t="shared" ref="I102" si="8">SUM(I4:I101)</f>
        <v>16780000</v>
      </c>
      <c r="J102" s="471">
        <f t="shared" ref="J102" si="9">SUM(J4:J101)</f>
        <v>58870000</v>
      </c>
      <c r="K102" s="467">
        <f t="shared" ref="K102" si="10">SUM(K4:K101)</f>
        <v>32177640</v>
      </c>
      <c r="L102" s="207">
        <f t="shared" ref="L102" si="11">SUM(L4:L101)</f>
        <v>0</v>
      </c>
      <c r="M102" s="207">
        <f t="shared" ref="M102" si="12">SUM(M4:M101)</f>
        <v>0</v>
      </c>
      <c r="N102" s="207">
        <f t="shared" ref="N102" si="13">SUM(N4:N101)</f>
        <v>0</v>
      </c>
      <c r="O102" s="207">
        <f t="shared" ref="O102" si="14">SUM(O4:O101)</f>
        <v>0</v>
      </c>
      <c r="P102" s="207">
        <f t="shared" ref="P102" si="15">SUM(P4:P101)</f>
        <v>0</v>
      </c>
      <c r="Q102" s="207">
        <f t="shared" ref="Q102" si="16">SUM(Q4:Q101)</f>
        <v>0</v>
      </c>
      <c r="R102" s="207">
        <f t="shared" ref="R102" si="17">SUM(R4:R101)</f>
        <v>-48867</v>
      </c>
      <c r="S102" s="294" t="e">
        <f>C102-#REF!-E102-F102-G102-H102-I102-J102-K102-L102-R101:R102</f>
        <v>#REF!</v>
      </c>
    </row>
    <row r="103" spans="1:19">
      <c r="D103" s="22">
        <f>D3+C102</f>
        <v>308522548</v>
      </c>
    </row>
    <row r="104" spans="1:19">
      <c r="D104" s="22"/>
      <c r="S104" s="22"/>
    </row>
    <row r="106" spans="1:19" ht="18.75" customHeight="1">
      <c r="B106" s="267" t="s">
        <v>1497</v>
      </c>
      <c r="C106" s="266"/>
      <c r="D106" s="22"/>
      <c r="R106"/>
    </row>
    <row r="107" spans="1:19">
      <c r="A107" s="237" t="s">
        <v>54</v>
      </c>
      <c r="B107" s="237" t="s">
        <v>5</v>
      </c>
      <c r="C107" s="238" t="s">
        <v>6</v>
      </c>
      <c r="D107" s="22"/>
      <c r="R107"/>
    </row>
    <row r="108" spans="1:19">
      <c r="A108" s="237"/>
      <c r="B108" s="237" t="s">
        <v>364</v>
      </c>
      <c r="C108" s="239">
        <f>D3</f>
        <v>188173460</v>
      </c>
      <c r="D108" s="22"/>
      <c r="R108"/>
    </row>
    <row r="109" spans="1:19">
      <c r="A109" s="240">
        <v>1</v>
      </c>
      <c r="B109" s="286" t="s">
        <v>368</v>
      </c>
      <c r="C109" s="304">
        <f>F102</f>
        <v>0</v>
      </c>
      <c r="D109" s="22"/>
      <c r="R109"/>
    </row>
    <row r="110" spans="1:19">
      <c r="A110" s="240">
        <v>2</v>
      </c>
      <c r="B110" s="286" t="s">
        <v>501</v>
      </c>
      <c r="C110" s="304">
        <f>E102</f>
        <v>0</v>
      </c>
      <c r="D110" s="22"/>
      <c r="R110"/>
    </row>
    <row r="111" spans="1:19">
      <c r="A111" s="240">
        <v>3</v>
      </c>
      <c r="B111" s="242" t="s">
        <v>102</v>
      </c>
      <c r="C111" s="304">
        <f>G102</f>
        <v>11353290</v>
      </c>
      <c r="D111" s="22"/>
      <c r="R111"/>
    </row>
    <row r="112" spans="1:19">
      <c r="A112" s="240">
        <v>4</v>
      </c>
      <c r="B112" s="242" t="s">
        <v>101</v>
      </c>
      <c r="C112" s="304">
        <f>H102</f>
        <v>1217025</v>
      </c>
      <c r="D112" s="22"/>
      <c r="R112"/>
    </row>
    <row r="113" spans="1:18">
      <c r="A113" s="240">
        <v>5</v>
      </c>
      <c r="B113" s="242" t="s">
        <v>114</v>
      </c>
      <c r="C113" s="304">
        <f>I102</f>
        <v>16780000</v>
      </c>
      <c r="D113" s="22"/>
      <c r="R113"/>
    </row>
    <row r="114" spans="1:18">
      <c r="A114" s="240">
        <v>6</v>
      </c>
      <c r="B114" s="242" t="s">
        <v>53</v>
      </c>
      <c r="C114" s="304">
        <f>J102</f>
        <v>58870000</v>
      </c>
      <c r="D114" s="22"/>
      <c r="R114"/>
    </row>
    <row r="115" spans="1:18">
      <c r="A115" s="240">
        <v>7</v>
      </c>
      <c r="B115" s="242" t="s">
        <v>113</v>
      </c>
      <c r="C115" s="304">
        <f>K102</f>
        <v>32177640</v>
      </c>
      <c r="D115" s="22"/>
      <c r="Q115"/>
      <c r="R115"/>
    </row>
    <row r="116" spans="1:18">
      <c r="A116" s="240">
        <v>9</v>
      </c>
      <c r="B116" s="242" t="s">
        <v>219</v>
      </c>
      <c r="C116" s="304">
        <f>N102</f>
        <v>0</v>
      </c>
      <c r="D116" s="22"/>
      <c r="Q116"/>
      <c r="R116"/>
    </row>
    <row r="117" spans="1:18">
      <c r="A117" s="240">
        <v>10</v>
      </c>
      <c r="B117" s="242" t="s">
        <v>494</v>
      </c>
      <c r="C117" s="305">
        <f>P102</f>
        <v>0</v>
      </c>
      <c r="D117" s="22"/>
      <c r="Q117"/>
      <c r="R117"/>
    </row>
    <row r="118" spans="1:18">
      <c r="A118" s="240">
        <v>11</v>
      </c>
      <c r="B118" s="243" t="s">
        <v>271</v>
      </c>
      <c r="C118" s="304">
        <f>R102</f>
        <v>-48867</v>
      </c>
      <c r="D118" s="22"/>
      <c r="Q118"/>
      <c r="R118"/>
    </row>
    <row r="119" spans="1:18" ht="16.5" thickBot="1">
      <c r="A119" s="245"/>
      <c r="B119" s="254" t="s">
        <v>369</v>
      </c>
      <c r="C119" s="255">
        <f>SUM(C108:C118)</f>
        <v>308522548</v>
      </c>
      <c r="D119" s="22"/>
      <c r="R119"/>
    </row>
    <row r="120" spans="1:18" ht="15.75" thickTop="1">
      <c r="D120" s="22"/>
      <c r="R120"/>
    </row>
    <row r="121" spans="1:18">
      <c r="D121" s="22"/>
      <c r="R121"/>
    </row>
    <row r="122" spans="1:18" ht="18.75" customHeight="1">
      <c r="B122" s="265" t="s">
        <v>1498</v>
      </c>
      <c r="C122" s="265"/>
      <c r="D122" s="22"/>
      <c r="R122"/>
    </row>
    <row r="123" spans="1:18">
      <c r="A123" s="237" t="s">
        <v>54</v>
      </c>
      <c r="B123" s="237" t="s">
        <v>5</v>
      </c>
      <c r="C123" s="238" t="s">
        <v>6</v>
      </c>
      <c r="D123" s="22"/>
      <c r="R123"/>
    </row>
    <row r="124" spans="1:18">
      <c r="A124" s="237"/>
      <c r="B124" s="237" t="s">
        <v>364</v>
      </c>
      <c r="C124" s="239">
        <v>81644890</v>
      </c>
      <c r="D124" s="22"/>
      <c r="R124"/>
    </row>
    <row r="125" spans="1:18">
      <c r="A125" s="240">
        <v>1</v>
      </c>
      <c r="B125" s="394" t="s">
        <v>1512</v>
      </c>
      <c r="C125" s="241">
        <f>1023000+92065-224013</f>
        <v>891052</v>
      </c>
      <c r="D125" s="22"/>
      <c r="R125"/>
    </row>
    <row r="126" spans="1:18">
      <c r="A126" s="249"/>
      <c r="B126" s="250"/>
      <c r="C126" s="244"/>
      <c r="D126" s="22"/>
      <c r="R126"/>
    </row>
    <row r="127" spans="1:18" ht="16.5" thickBot="1">
      <c r="A127" s="245"/>
      <c r="B127" s="246" t="s">
        <v>369</v>
      </c>
      <c r="C127" s="247">
        <f>SUM(C124:C126)</f>
        <v>82535942</v>
      </c>
      <c r="D127" s="22"/>
      <c r="R127"/>
    </row>
    <row r="128" spans="1:18" ht="15.75" thickTop="1">
      <c r="A128" s="22"/>
      <c r="B128" s="22"/>
      <c r="D128" s="22"/>
      <c r="R128"/>
    </row>
    <row r="129" spans="1:18">
      <c r="A129" s="22"/>
      <c r="B129" s="22"/>
      <c r="D129" s="22"/>
      <c r="R129"/>
    </row>
    <row r="130" spans="1:18" ht="18.75" customHeight="1">
      <c r="B130" s="265" t="s">
        <v>1499</v>
      </c>
      <c r="C130" s="265"/>
      <c r="D130" s="22"/>
      <c r="R130"/>
    </row>
    <row r="131" spans="1:18">
      <c r="A131" s="237" t="s">
        <v>54</v>
      </c>
      <c r="B131" s="237" t="s">
        <v>5</v>
      </c>
      <c r="C131" s="238" t="s">
        <v>6</v>
      </c>
      <c r="D131" s="22"/>
      <c r="R131"/>
    </row>
    <row r="132" spans="1:18">
      <c r="A132" s="237"/>
      <c r="B132" s="237" t="s">
        <v>364</v>
      </c>
      <c r="C132" s="239">
        <v>160030042</v>
      </c>
      <c r="D132" s="22"/>
      <c r="R132"/>
    </row>
    <row r="133" spans="1:18">
      <c r="A133" s="240">
        <v>1</v>
      </c>
      <c r="B133" s="295" t="s">
        <v>1501</v>
      </c>
      <c r="C133" s="241">
        <v>-48224838</v>
      </c>
      <c r="D133" s="22"/>
      <c r="R133"/>
    </row>
    <row r="134" spans="1:18">
      <c r="A134" s="240">
        <v>2</v>
      </c>
      <c r="B134" s="295" t="s">
        <v>1502</v>
      </c>
      <c r="C134" s="248">
        <v>-5388062</v>
      </c>
      <c r="D134" s="22"/>
      <c r="R134"/>
    </row>
    <row r="135" spans="1:18" ht="15.75">
      <c r="A135" s="240">
        <v>3</v>
      </c>
      <c r="B135" s="251" t="s">
        <v>1503</v>
      </c>
      <c r="C135" s="248">
        <v>-30000000</v>
      </c>
      <c r="D135" s="22"/>
      <c r="R135"/>
    </row>
    <row r="136" spans="1:18" ht="15.75">
      <c r="A136" s="240">
        <v>4</v>
      </c>
      <c r="B136" s="251" t="s">
        <v>1504</v>
      </c>
      <c r="C136" s="248">
        <v>-10300000</v>
      </c>
      <c r="D136" s="22"/>
      <c r="R136"/>
    </row>
    <row r="137" spans="1:18" ht="15.75">
      <c r="A137" s="240">
        <v>5</v>
      </c>
      <c r="B137" s="251" t="s">
        <v>1506</v>
      </c>
      <c r="C137" s="248">
        <f>-17000000+-2500000</f>
        <v>-19500000</v>
      </c>
      <c r="D137" s="22"/>
      <c r="R137"/>
    </row>
    <row r="138" spans="1:18" ht="15.75">
      <c r="A138" s="240">
        <v>6</v>
      </c>
      <c r="B138" s="251" t="s">
        <v>272</v>
      </c>
      <c r="C138" s="248">
        <f>-10000000+-38000000</f>
        <v>-48000000</v>
      </c>
      <c r="D138" s="22"/>
      <c r="R138"/>
    </row>
    <row r="139" spans="1:18" ht="15.75">
      <c r="A139" s="240">
        <v>7</v>
      </c>
      <c r="B139" s="251" t="s">
        <v>1505</v>
      </c>
      <c r="C139" s="248">
        <v>100000000</v>
      </c>
      <c r="D139" s="22"/>
      <c r="R139"/>
    </row>
    <row r="140" spans="1:18" ht="15.75">
      <c r="A140" s="240">
        <v>8</v>
      </c>
      <c r="B140" s="251" t="s">
        <v>1544</v>
      </c>
      <c r="C140" s="248">
        <v>-1000000</v>
      </c>
      <c r="D140" s="22"/>
      <c r="R140"/>
    </row>
    <row r="141" spans="1:18">
      <c r="A141" s="240">
        <v>9</v>
      </c>
      <c r="B141" s="250" t="s">
        <v>370</v>
      </c>
      <c r="C141" s="244">
        <v>-30000</v>
      </c>
      <c r="D141" s="22"/>
      <c r="R141"/>
    </row>
    <row r="142" spans="1:18" ht="16.5" thickBot="1">
      <c r="A142" s="245"/>
      <c r="B142" s="246" t="s">
        <v>369</v>
      </c>
      <c r="C142" s="247">
        <f>SUM(C132:C141)</f>
        <v>97587142</v>
      </c>
      <c r="D142" s="22"/>
      <c r="R142"/>
    </row>
    <row r="143" spans="1:18" ht="15.75" thickTop="1">
      <c r="D143" s="22"/>
      <c r="R143"/>
    </row>
    <row r="144" spans="1:18">
      <c r="D144" s="22"/>
      <c r="R144"/>
    </row>
    <row r="145" spans="1:18" ht="18.75" customHeight="1">
      <c r="B145" s="265" t="s">
        <v>1500</v>
      </c>
      <c r="C145" s="265"/>
      <c r="D145" s="22"/>
      <c r="R145"/>
    </row>
    <row r="146" spans="1:18">
      <c r="A146" s="237" t="s">
        <v>54</v>
      </c>
      <c r="B146" s="237" t="s">
        <v>5</v>
      </c>
      <c r="C146" s="238" t="s">
        <v>6</v>
      </c>
      <c r="D146" s="22"/>
      <c r="R146"/>
    </row>
    <row r="147" spans="1:18">
      <c r="A147" s="237"/>
      <c r="B147" s="237" t="s">
        <v>364</v>
      </c>
      <c r="C147" s="239">
        <v>1885000</v>
      </c>
      <c r="D147" s="22"/>
      <c r="R147"/>
    </row>
    <row r="148" spans="1:18">
      <c r="A148" s="240">
        <v>1</v>
      </c>
      <c r="B148" s="250" t="s">
        <v>370</v>
      </c>
      <c r="C148" s="244">
        <v>-30000</v>
      </c>
      <c r="D148" s="22"/>
      <c r="R148"/>
    </row>
    <row r="149" spans="1:18">
      <c r="A149" s="249"/>
      <c r="B149" s="252"/>
      <c r="C149" s="253"/>
      <c r="D149" s="22"/>
      <c r="R149"/>
    </row>
    <row r="150" spans="1:18" ht="16.5" thickBot="1">
      <c r="A150" s="245"/>
      <c r="B150" s="246" t="s">
        <v>369</v>
      </c>
      <c r="C150" s="247">
        <f>SUM(C147:C149)</f>
        <v>1855000</v>
      </c>
      <c r="D150" s="22"/>
      <c r="R150"/>
    </row>
    <row r="151" spans="1:18" ht="15.75" thickTop="1">
      <c r="D151" s="22"/>
      <c r="R151"/>
    </row>
    <row r="153" spans="1:18" ht="18.75">
      <c r="B153" s="265" t="s">
        <v>1519</v>
      </c>
      <c r="C153" s="265"/>
    </row>
    <row r="154" spans="1:18">
      <c r="A154" s="237" t="s">
        <v>54</v>
      </c>
      <c r="B154" s="237" t="s">
        <v>5</v>
      </c>
      <c r="C154" s="238" t="s">
        <v>6</v>
      </c>
    </row>
    <row r="155" spans="1:18">
      <c r="A155" s="237"/>
      <c r="B155" s="237" t="s">
        <v>364</v>
      </c>
      <c r="C155" s="239">
        <v>10000</v>
      </c>
    </row>
    <row r="156" spans="1:18">
      <c r="A156" s="240">
        <v>1</v>
      </c>
      <c r="B156" s="295" t="s">
        <v>1520</v>
      </c>
      <c r="C156" s="241">
        <v>300000000</v>
      </c>
    </row>
    <row r="157" spans="1:18">
      <c r="A157" s="240">
        <v>2</v>
      </c>
      <c r="B157" s="295" t="s">
        <v>1521</v>
      </c>
      <c r="C157" s="248">
        <v>-300000000</v>
      </c>
    </row>
    <row r="158" spans="1:18" ht="15.75">
      <c r="A158" s="240">
        <v>3</v>
      </c>
      <c r="B158" s="251" t="s">
        <v>1522</v>
      </c>
      <c r="C158" s="248">
        <v>4363646</v>
      </c>
    </row>
    <row r="159" spans="1:18" ht="15.75">
      <c r="A159" s="240">
        <v>4</v>
      </c>
      <c r="B159" s="251" t="s">
        <v>1523</v>
      </c>
      <c r="C159" s="248">
        <v>2499804</v>
      </c>
    </row>
    <row r="160" spans="1:18" ht="15.75">
      <c r="A160" s="240">
        <v>5</v>
      </c>
      <c r="B160" s="251" t="s">
        <v>1526</v>
      </c>
      <c r="C160" s="248">
        <v>2501575</v>
      </c>
    </row>
    <row r="161" spans="1:4" ht="15.75">
      <c r="A161" s="240">
        <v>6</v>
      </c>
      <c r="B161" s="251" t="s">
        <v>1524</v>
      </c>
      <c r="C161" s="248">
        <v>500000000</v>
      </c>
    </row>
    <row r="162" spans="1:4" ht="15.75">
      <c r="A162" s="240">
        <v>7</v>
      </c>
      <c r="B162" s="251" t="s">
        <v>1525</v>
      </c>
      <c r="C162" s="248">
        <v>-500000000</v>
      </c>
    </row>
    <row r="163" spans="1:4" ht="15.75">
      <c r="A163" s="240">
        <v>8</v>
      </c>
      <c r="B163" s="251" t="s">
        <v>1527</v>
      </c>
      <c r="C163" s="248">
        <v>918275</v>
      </c>
    </row>
    <row r="164" spans="1:4">
      <c r="A164" s="240">
        <v>9</v>
      </c>
      <c r="B164" s="476" t="s">
        <v>1528</v>
      </c>
      <c r="C164" s="244">
        <v>1354</v>
      </c>
    </row>
    <row r="165" spans="1:4" ht="16.5" thickBot="1">
      <c r="A165" s="245"/>
      <c r="B165" s="246" t="s">
        <v>369</v>
      </c>
      <c r="C165" s="247">
        <f>SUM(C155:C164)</f>
        <v>10294654</v>
      </c>
    </row>
    <row r="166" spans="1:4" ht="15.75" thickTop="1"/>
    <row r="167" spans="1:4" ht="18.75">
      <c r="B167" s="265" t="s">
        <v>1551</v>
      </c>
      <c r="C167" s="265"/>
    </row>
    <row r="168" spans="1:4">
      <c r="A168" s="237" t="s">
        <v>54</v>
      </c>
      <c r="B168" s="237" t="s">
        <v>5</v>
      </c>
      <c r="C168" s="238" t="s">
        <v>6</v>
      </c>
    </row>
    <row r="169" spans="1:4">
      <c r="A169" s="237"/>
      <c r="B169" s="237" t="s">
        <v>364</v>
      </c>
      <c r="C169" s="239">
        <v>20435510</v>
      </c>
    </row>
    <row r="170" spans="1:4">
      <c r="A170" s="240">
        <v>1</v>
      </c>
      <c r="B170" s="295" t="s">
        <v>1545</v>
      </c>
      <c r="C170" s="241">
        <v>-11101000</v>
      </c>
    </row>
    <row r="171" spans="1:4">
      <c r="A171" s="240">
        <v>2</v>
      </c>
      <c r="B171" s="295" t="s">
        <v>1546</v>
      </c>
      <c r="C171" s="485">
        <v>34074000</v>
      </c>
    </row>
    <row r="172" spans="1:4" ht="15.75">
      <c r="A172" s="240">
        <v>3</v>
      </c>
      <c r="B172" s="251" t="s">
        <v>1547</v>
      </c>
      <c r="C172" s="248">
        <v>-11280000</v>
      </c>
      <c r="D172" t="s">
        <v>1553</v>
      </c>
    </row>
    <row r="173" spans="1:4" ht="15.75">
      <c r="A173" s="240">
        <v>4</v>
      </c>
      <c r="B173" s="251" t="s">
        <v>1548</v>
      </c>
      <c r="C173" s="248">
        <v>26040000</v>
      </c>
    </row>
    <row r="174" spans="1:4" ht="15.75">
      <c r="A174" s="240">
        <v>5</v>
      </c>
      <c r="B174" s="251" t="s">
        <v>1549</v>
      </c>
      <c r="C174" s="248">
        <v>-19950000</v>
      </c>
    </row>
    <row r="175" spans="1:4">
      <c r="A175" s="240">
        <v>6</v>
      </c>
      <c r="B175" s="250" t="s">
        <v>370</v>
      </c>
      <c r="C175" s="248">
        <v>-33000</v>
      </c>
    </row>
    <row r="176" spans="1:4" ht="16.5" thickBot="1">
      <c r="A176" s="245"/>
      <c r="B176" s="246" t="s">
        <v>369</v>
      </c>
      <c r="C176" s="247">
        <f>SUM(C169:C175)</f>
        <v>38185510</v>
      </c>
    </row>
    <row r="177" ht="15.75" thickTop="1"/>
    <row r="195" spans="1:3" ht="37.5">
      <c r="B195" s="265" t="s">
        <v>576</v>
      </c>
      <c r="C195" s="265"/>
    </row>
    <row r="196" spans="1:3">
      <c r="A196" s="237" t="s">
        <v>54</v>
      </c>
      <c r="B196" s="237" t="s">
        <v>5</v>
      </c>
      <c r="C196" s="238" t="s">
        <v>6</v>
      </c>
    </row>
    <row r="197" spans="1:3">
      <c r="A197" s="240">
        <v>1</v>
      </c>
      <c r="B197" s="394" t="s">
        <v>566</v>
      </c>
      <c r="C197" s="241">
        <v>78346</v>
      </c>
    </row>
    <row r="198" spans="1:3">
      <c r="A198" s="240">
        <v>2</v>
      </c>
      <c r="B198" s="394" t="s">
        <v>567</v>
      </c>
      <c r="C198" s="241">
        <v>62820</v>
      </c>
    </row>
    <row r="199" spans="1:3">
      <c r="A199" s="240">
        <v>3</v>
      </c>
      <c r="B199" s="394" t="s">
        <v>568</v>
      </c>
      <c r="C199" s="241">
        <v>9411383</v>
      </c>
    </row>
    <row r="200" spans="1:3">
      <c r="A200" s="240">
        <v>4</v>
      </c>
      <c r="B200" s="394" t="s">
        <v>569</v>
      </c>
      <c r="C200" s="241">
        <v>92438</v>
      </c>
    </row>
    <row r="201" spans="1:3">
      <c r="A201" s="240">
        <v>5</v>
      </c>
      <c r="B201" s="243" t="s">
        <v>570</v>
      </c>
      <c r="C201" s="248">
        <v>-15000000</v>
      </c>
    </row>
    <row r="202" spans="1:3">
      <c r="A202" s="240">
        <v>6</v>
      </c>
      <c r="B202" s="243" t="s">
        <v>571</v>
      </c>
      <c r="C202" s="248">
        <f>1115173-234007</f>
        <v>881166</v>
      </c>
    </row>
    <row r="203" spans="1:3">
      <c r="A203" s="240">
        <v>7</v>
      </c>
      <c r="B203" s="243" t="s">
        <v>572</v>
      </c>
      <c r="C203" s="248">
        <v>13122254</v>
      </c>
    </row>
    <row r="204" spans="1:3">
      <c r="A204" s="240">
        <v>8</v>
      </c>
      <c r="B204" s="243" t="s">
        <v>573</v>
      </c>
      <c r="C204" s="248">
        <f>1254948-262990-27</f>
        <v>991931</v>
      </c>
    </row>
    <row r="205" spans="1:3">
      <c r="A205" s="240">
        <v>9</v>
      </c>
      <c r="B205" s="243" t="s">
        <v>574</v>
      </c>
      <c r="C205" s="248">
        <v>13501279</v>
      </c>
    </row>
    <row r="206" spans="1:3" ht="16.5" thickBot="1">
      <c r="A206" s="245"/>
      <c r="B206" s="246" t="s">
        <v>369</v>
      </c>
      <c r="C206" s="247">
        <f>SUM(C197:C205)</f>
        <v>23141617</v>
      </c>
    </row>
    <row r="207" spans="1:3" ht="15.75" thickTop="1"/>
    <row r="208" spans="1:3" ht="37.5">
      <c r="B208" s="265" t="s">
        <v>575</v>
      </c>
      <c r="C208" s="265"/>
    </row>
    <row r="209" spans="1:3">
      <c r="A209" s="237" t="s">
        <v>54</v>
      </c>
      <c r="B209" s="237" t="s">
        <v>5</v>
      </c>
      <c r="C209" s="238" t="s">
        <v>6</v>
      </c>
    </row>
    <row r="210" spans="1:3">
      <c r="A210" s="237"/>
      <c r="B210" s="237" t="s">
        <v>364</v>
      </c>
      <c r="C210" s="239">
        <v>131121280</v>
      </c>
    </row>
    <row r="211" spans="1:3">
      <c r="A211" s="240">
        <v>1</v>
      </c>
      <c r="B211" s="394" t="s">
        <v>566</v>
      </c>
      <c r="C211" s="241">
        <v>122359</v>
      </c>
    </row>
    <row r="212" spans="1:3">
      <c r="A212" s="240">
        <v>2</v>
      </c>
      <c r="B212" s="394" t="s">
        <v>567</v>
      </c>
      <c r="C212" s="241">
        <v>98220</v>
      </c>
    </row>
    <row r="213" spans="1:3">
      <c r="A213" s="240">
        <v>3</v>
      </c>
      <c r="B213" s="394" t="s">
        <v>568</v>
      </c>
      <c r="C213" s="241">
        <v>30923115</v>
      </c>
    </row>
    <row r="214" spans="1:3">
      <c r="A214" s="240">
        <v>4</v>
      </c>
      <c r="B214" s="243" t="s">
        <v>577</v>
      </c>
      <c r="C214" s="248">
        <v>-50000000</v>
      </c>
    </row>
    <row r="215" spans="1:3">
      <c r="A215" s="240">
        <v>5</v>
      </c>
      <c r="B215" s="394" t="s">
        <v>569</v>
      </c>
      <c r="C215" s="241">
        <v>150347</v>
      </c>
    </row>
    <row r="216" spans="1:3">
      <c r="A216" s="240">
        <v>6</v>
      </c>
      <c r="B216" s="243" t="s">
        <v>571</v>
      </c>
      <c r="C216" s="248">
        <f>5363477-1083695+798401</f>
        <v>5078183</v>
      </c>
    </row>
    <row r="217" spans="1:3">
      <c r="A217" s="240">
        <v>7</v>
      </c>
      <c r="B217" s="243" t="s">
        <v>578</v>
      </c>
      <c r="C217" s="248">
        <v>800000000</v>
      </c>
    </row>
    <row r="218" spans="1:3">
      <c r="A218" s="240">
        <v>8</v>
      </c>
      <c r="B218" s="243" t="s">
        <v>579</v>
      </c>
      <c r="C218" s="248">
        <v>-800035000</v>
      </c>
    </row>
    <row r="219" spans="1:3">
      <c r="A219" s="240">
        <v>9</v>
      </c>
      <c r="B219" s="243" t="s">
        <v>580</v>
      </c>
      <c r="C219" s="248">
        <v>200000000</v>
      </c>
    </row>
    <row r="220" spans="1:3">
      <c r="A220" s="240">
        <v>10</v>
      </c>
      <c r="B220" s="243" t="s">
        <v>581</v>
      </c>
      <c r="C220" s="248">
        <v>-151823000</v>
      </c>
    </row>
    <row r="221" spans="1:3">
      <c r="A221" s="240">
        <v>11</v>
      </c>
      <c r="B221" s="243" t="s">
        <v>582</v>
      </c>
      <c r="C221" s="248">
        <v>-50000000</v>
      </c>
    </row>
    <row r="222" spans="1:3">
      <c r="A222" s="240">
        <v>12</v>
      </c>
      <c r="B222" s="243" t="s">
        <v>583</v>
      </c>
      <c r="C222" s="248">
        <v>-20000000</v>
      </c>
    </row>
    <row r="223" spans="1:3">
      <c r="A223" s="240">
        <v>13</v>
      </c>
      <c r="B223" s="243" t="s">
        <v>584</v>
      </c>
      <c r="C223" s="248">
        <v>145968640</v>
      </c>
    </row>
    <row r="224" spans="1:3">
      <c r="A224" s="240">
        <v>14</v>
      </c>
      <c r="B224" s="243" t="s">
        <v>585</v>
      </c>
      <c r="C224" s="406">
        <v>-190000000</v>
      </c>
    </row>
    <row r="225" spans="1:3" ht="16.5" thickBot="1">
      <c r="A225" s="245"/>
      <c r="B225" s="246" t="s">
        <v>369</v>
      </c>
      <c r="C225" s="247">
        <f>SUM(C210:C224)</f>
        <v>51604144</v>
      </c>
    </row>
    <row r="226" spans="1:3" ht="15.75" thickTop="1"/>
    <row r="227" spans="1:3" ht="37.5">
      <c r="B227" s="265" t="s">
        <v>586</v>
      </c>
      <c r="C227" s="265"/>
    </row>
    <row r="228" spans="1:3">
      <c r="A228" s="237" t="s">
        <v>54</v>
      </c>
      <c r="B228" s="237" t="s">
        <v>5</v>
      </c>
      <c r="C228" s="238" t="s">
        <v>6</v>
      </c>
    </row>
    <row r="229" spans="1:3">
      <c r="A229" s="237"/>
      <c r="B229" s="237" t="s">
        <v>364</v>
      </c>
      <c r="C229" s="239">
        <v>12146178</v>
      </c>
    </row>
    <row r="230" spans="1:3">
      <c r="A230" s="240">
        <v>1</v>
      </c>
      <c r="B230" s="394" t="s">
        <v>566</v>
      </c>
      <c r="C230" s="241">
        <v>221363</v>
      </c>
    </row>
    <row r="231" spans="1:3">
      <c r="A231" s="240">
        <v>2</v>
      </c>
      <c r="B231" s="394" t="s">
        <v>587</v>
      </c>
      <c r="C231" s="241">
        <f>509270-116855-1000</f>
        <v>391415</v>
      </c>
    </row>
    <row r="232" spans="1:3">
      <c r="A232" s="240">
        <v>3</v>
      </c>
      <c r="B232" s="394" t="s">
        <v>589</v>
      </c>
      <c r="C232" s="241">
        <v>500000000</v>
      </c>
    </row>
    <row r="233" spans="1:3">
      <c r="A233" s="240">
        <v>4</v>
      </c>
      <c r="B233" s="243" t="s">
        <v>588</v>
      </c>
      <c r="C233" s="248">
        <v>-500000000</v>
      </c>
    </row>
    <row r="234" spans="1:3">
      <c r="A234" s="240">
        <v>5</v>
      </c>
      <c r="B234" s="394" t="s">
        <v>590</v>
      </c>
      <c r="C234" s="241">
        <f>1974206-397841</f>
        <v>1576365</v>
      </c>
    </row>
    <row r="235" spans="1:3">
      <c r="A235" s="240">
        <v>6</v>
      </c>
      <c r="B235" s="243" t="s">
        <v>591</v>
      </c>
      <c r="C235" s="248">
        <v>25000000</v>
      </c>
    </row>
    <row r="236" spans="1:3">
      <c r="A236" s="240">
        <v>7</v>
      </c>
      <c r="B236" s="243" t="s">
        <v>592</v>
      </c>
      <c r="C236" s="248">
        <v>-25000000</v>
      </c>
    </row>
    <row r="237" spans="1:3">
      <c r="A237" s="240">
        <v>8</v>
      </c>
      <c r="B237" s="243" t="s">
        <v>593</v>
      </c>
      <c r="C237" s="248">
        <f>30000000+50000000+30000000+30000000+50000000</f>
        <v>190000000</v>
      </c>
    </row>
    <row r="238" spans="1:3">
      <c r="A238" s="240">
        <v>9</v>
      </c>
      <c r="B238" s="243" t="s">
        <v>594</v>
      </c>
      <c r="C238" s="248">
        <f>752576-152515</f>
        <v>600061</v>
      </c>
    </row>
    <row r="239" spans="1:3">
      <c r="A239" s="240">
        <v>10</v>
      </c>
      <c r="B239" s="243" t="s">
        <v>595</v>
      </c>
      <c r="C239" s="248">
        <v>752547</v>
      </c>
    </row>
    <row r="240" spans="1:3">
      <c r="A240" s="240">
        <v>11</v>
      </c>
      <c r="B240" s="243" t="s">
        <v>596</v>
      </c>
      <c r="C240" s="248">
        <v>165000000</v>
      </c>
    </row>
    <row r="241" spans="1:3">
      <c r="A241" s="240">
        <v>12</v>
      </c>
      <c r="B241" s="243" t="s">
        <v>597</v>
      </c>
      <c r="C241" s="248">
        <v>739772</v>
      </c>
    </row>
    <row r="242" spans="1:3">
      <c r="A242" s="240">
        <v>13</v>
      </c>
      <c r="B242" s="243" t="s">
        <v>598</v>
      </c>
      <c r="C242" s="248">
        <v>65000000</v>
      </c>
    </row>
    <row r="243" spans="1:3">
      <c r="A243" s="240">
        <v>14</v>
      </c>
      <c r="B243" s="243" t="s">
        <v>600</v>
      </c>
      <c r="C243" s="248">
        <v>-20000000</v>
      </c>
    </row>
    <row r="244" spans="1:3">
      <c r="A244" s="240">
        <v>15</v>
      </c>
      <c r="B244" s="243" t="s">
        <v>599</v>
      </c>
      <c r="C244" s="248">
        <v>322080</v>
      </c>
    </row>
    <row r="245" spans="1:3">
      <c r="A245" s="240">
        <v>16</v>
      </c>
      <c r="B245" s="243" t="s">
        <v>601</v>
      </c>
      <c r="C245" s="248">
        <v>70000000</v>
      </c>
    </row>
    <row r="246" spans="1:3">
      <c r="A246" s="240">
        <v>17</v>
      </c>
      <c r="B246" s="243" t="s">
        <v>602</v>
      </c>
      <c r="C246" s="248">
        <f>-100000000+-250010000</f>
        <v>-350010000</v>
      </c>
    </row>
    <row r="247" spans="1:3" ht="16.5" thickBot="1">
      <c r="A247" s="240"/>
      <c r="B247" s="246" t="s">
        <v>369</v>
      </c>
      <c r="C247" s="247">
        <f>SUM(C229:C246)</f>
        <v>136739781</v>
      </c>
    </row>
    <row r="248" spans="1:3" ht="15.75" thickTop="1"/>
    <row r="250" spans="1:3" ht="37.5">
      <c r="B250" s="265" t="s">
        <v>603</v>
      </c>
      <c r="C250" s="265"/>
    </row>
    <row r="251" spans="1:3">
      <c r="A251" s="237" t="s">
        <v>54</v>
      </c>
      <c r="B251" s="237" t="s">
        <v>5</v>
      </c>
      <c r="C251" s="238" t="s">
        <v>6</v>
      </c>
    </row>
    <row r="252" spans="1:3">
      <c r="A252" s="237"/>
      <c r="B252" s="237" t="s">
        <v>364</v>
      </c>
      <c r="C252" s="239">
        <v>18994336</v>
      </c>
    </row>
    <row r="253" spans="1:3">
      <c r="A253" s="240">
        <v>1</v>
      </c>
      <c r="B253" s="394" t="s">
        <v>604</v>
      </c>
      <c r="C253" s="241">
        <f>329983-79994</f>
        <v>249989</v>
      </c>
    </row>
    <row r="254" spans="1:3">
      <c r="A254" s="240">
        <v>2</v>
      </c>
      <c r="B254" s="394"/>
      <c r="C254" s="241"/>
    </row>
    <row r="255" spans="1:3" ht="16.5" thickBot="1">
      <c r="A255" s="240"/>
      <c r="B255" s="246" t="s">
        <v>369</v>
      </c>
      <c r="C255" s="247">
        <f>SUM(C252:C254)</f>
        <v>19244325</v>
      </c>
    </row>
    <row r="256" spans="1:3" ht="15.75" thickTop="1"/>
  </sheetData>
  <mergeCells count="1">
    <mergeCell ref="A2:R2"/>
  </mergeCells>
  <pageMargins left="0.70866141732283472" right="0.70866141732283472" top="0.35433070866141736" bottom="0.74803149606299213" header="0.31496062992125984" footer="0.31496062992125984"/>
  <pageSetup paperSize="9" scale="82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pane ySplit="1" topLeftCell="A2" activePane="bottomLeft" state="frozen"/>
      <selection pane="bottomLeft" activeCell="F7" sqref="F7"/>
    </sheetView>
  </sheetViews>
  <sheetFormatPr defaultRowHeight="15"/>
  <cols>
    <col min="1" max="1" width="7.7109375" customWidth="1"/>
    <col min="2" max="2" width="3.85546875" bestFit="1" customWidth="1"/>
    <col min="3" max="3" width="17.5703125" bestFit="1" customWidth="1"/>
    <col min="4" max="4" width="11.42578125" bestFit="1" customWidth="1"/>
    <col min="5" max="5" width="13.140625" bestFit="1" customWidth="1"/>
    <col min="6" max="6" width="29.42578125" bestFit="1" customWidth="1"/>
    <col min="7" max="7" width="31.7109375" bestFit="1" customWidth="1"/>
    <col min="8" max="8" width="14.28515625" style="75" bestFit="1" customWidth="1"/>
    <col min="9" max="9" width="12.42578125" bestFit="1" customWidth="1"/>
    <col min="10" max="10" width="14.5703125" bestFit="1" customWidth="1"/>
  </cols>
  <sheetData>
    <row r="1" spans="2:9" s="29" customFormat="1" ht="15" customHeight="1">
      <c r="B1" s="39" t="s">
        <v>54</v>
      </c>
      <c r="C1" s="40" t="s">
        <v>46</v>
      </c>
      <c r="D1" s="40" t="s">
        <v>47</v>
      </c>
      <c r="E1" s="39" t="s">
        <v>55</v>
      </c>
      <c r="F1" s="39" t="s">
        <v>79</v>
      </c>
      <c r="G1" s="39" t="s">
        <v>56</v>
      </c>
      <c r="H1" s="74" t="s">
        <v>57</v>
      </c>
      <c r="I1" s="39" t="s">
        <v>39</v>
      </c>
    </row>
    <row r="2" spans="2:9" s="29" customFormat="1" ht="15" customHeight="1">
      <c r="B2" s="72"/>
      <c r="C2" s="73"/>
      <c r="D2" s="73"/>
      <c r="E2" s="72"/>
      <c r="F2" s="72"/>
      <c r="G2" s="72"/>
      <c r="H2" s="110"/>
      <c r="I2" s="72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Cashflow</vt:lpstr>
      <vt:lpstr>KK</vt:lpstr>
      <vt:lpstr>Rekap</vt:lpstr>
      <vt:lpstr>OOD</vt:lpstr>
      <vt:lpstr>Bills</vt:lpstr>
      <vt:lpstr>Invoices</vt:lpstr>
      <vt:lpstr>DP</vt:lpstr>
      <vt:lpstr>Bank</vt:lpstr>
      <vt:lpstr>OTA</vt:lpstr>
      <vt:lpstr>Kuitansi</vt:lpstr>
      <vt:lpstr>Jur-kum</vt:lpstr>
      <vt:lpstr>Jur total</vt:lpstr>
      <vt:lpstr>LR</vt:lpstr>
      <vt:lpstr>Neraca</vt:lpstr>
      <vt:lpstr>Laba Rugi</vt:lpstr>
      <vt:lpstr>Bank!Print_Area</vt:lpstr>
      <vt:lpstr>Bills!Print_Area</vt:lpstr>
      <vt:lpstr>DP!Print_Area</vt:lpstr>
      <vt:lpstr>'Jur total'!Print_Area</vt:lpstr>
      <vt:lpstr>'Jur-kum'!Print_Area</vt:lpstr>
      <vt:lpstr>KK!Print_Area</vt:lpstr>
      <vt:lpstr>Kuitansi!Print_Area</vt:lpstr>
      <vt:lpstr>LR!Print_Area</vt:lpstr>
      <vt:lpstr>Rekap!Print_Area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2024-06-06T06:23:15Z</dcterms:modified>
</cp:coreProperties>
</file>