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20" windowWidth="28515" windowHeight="12585"/>
  </bookViews>
  <sheets>
    <sheet name="Synthesis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AL18" i="1"/>
  <c r="AM18"/>
  <c r="AN18"/>
  <c r="AO18"/>
  <c r="AP18"/>
  <c r="AQ18"/>
  <c r="AR18"/>
  <c r="AK18"/>
  <c r="AL17"/>
  <c r="AM17"/>
  <c r="AN17"/>
  <c r="AO17"/>
  <c r="AP17"/>
  <c r="AQ17"/>
  <c r="AR17"/>
  <c r="AK17"/>
  <c r="AL16"/>
  <c r="AM16"/>
  <c r="AN16"/>
  <c r="AO16"/>
  <c r="AP16"/>
  <c r="AQ16"/>
  <c r="AR16"/>
  <c r="AK16"/>
  <c r="AL15"/>
  <c r="AM15"/>
  <c r="AN15"/>
  <c r="AO15"/>
  <c r="AP15"/>
  <c r="AQ15"/>
  <c r="AR15"/>
  <c r="AK15"/>
  <c r="AL19"/>
  <c r="AM19"/>
  <c r="AN19"/>
  <c r="AO19"/>
  <c r="AP19"/>
  <c r="AQ19"/>
  <c r="AR19"/>
  <c r="AK19"/>
  <c r="AL20"/>
  <c r="AM20"/>
  <c r="AN20"/>
  <c r="AO20"/>
  <c r="AP20"/>
  <c r="AQ20"/>
  <c r="AR20"/>
  <c r="AK20"/>
  <c r="AL14"/>
  <c r="AM14"/>
  <c r="AN14"/>
  <c r="AO14"/>
  <c r="AP14"/>
  <c r="AQ14"/>
  <c r="AR14"/>
  <c r="AK14"/>
  <c r="AL13"/>
  <c r="AM13"/>
  <c r="AN13"/>
  <c r="AO13"/>
  <c r="AP13"/>
  <c r="AQ13"/>
  <c r="AR13"/>
  <c r="AK13"/>
  <c r="AL12"/>
  <c r="AM12"/>
  <c r="AN12"/>
  <c r="AO12"/>
  <c r="AP12"/>
  <c r="AQ12"/>
  <c r="AR12"/>
  <c r="AK12"/>
  <c r="AL21"/>
  <c r="AM21"/>
  <c r="AN21"/>
  <c r="AO21"/>
  <c r="AP21"/>
  <c r="AQ21"/>
  <c r="AR21"/>
  <c r="AK21"/>
  <c r="AL11"/>
  <c r="AM11"/>
  <c r="AN11"/>
  <c r="AO11"/>
  <c r="AP11"/>
  <c r="AQ11"/>
  <c r="AR11"/>
  <c r="AK11"/>
  <c r="AL10"/>
  <c r="AM10"/>
  <c r="AN10"/>
  <c r="AO10"/>
  <c r="AP10"/>
  <c r="AQ10"/>
  <c r="AR10"/>
  <c r="AK10"/>
  <c r="AE10"/>
  <c r="AF10"/>
  <c r="AG10"/>
  <c r="AH10"/>
  <c r="AI10"/>
  <c r="AJ10"/>
  <c r="AE11"/>
  <c r="AE21" s="1"/>
  <c r="AF11"/>
  <c r="AG11"/>
  <c r="AH11"/>
  <c r="AH21" s="1"/>
  <c r="AI11"/>
  <c r="AI21" s="1"/>
  <c r="AJ11"/>
  <c r="AE12"/>
  <c r="AF12"/>
  <c r="AG12"/>
  <c r="AH12"/>
  <c r="AI12"/>
  <c r="AJ12"/>
  <c r="AE13"/>
  <c r="AF13"/>
  <c r="AG13"/>
  <c r="AH13"/>
  <c r="AI13"/>
  <c r="AJ13"/>
  <c r="AE14"/>
  <c r="AF14"/>
  <c r="AG14"/>
  <c r="AH14"/>
  <c r="AI14"/>
  <c r="AJ14"/>
  <c r="AE15"/>
  <c r="AF15"/>
  <c r="AG15"/>
  <c r="AH15"/>
  <c r="AI15"/>
  <c r="AJ15"/>
  <c r="AE16"/>
  <c r="AF16"/>
  <c r="AG16"/>
  <c r="AH16"/>
  <c r="AI16"/>
  <c r="AJ16"/>
  <c r="AE17"/>
  <c r="AF17"/>
  <c r="AG17"/>
  <c r="AH17"/>
  <c r="AI17"/>
  <c r="AJ17"/>
  <c r="AE18"/>
  <c r="AF18"/>
  <c r="AG18"/>
  <c r="AH18"/>
  <c r="AI18"/>
  <c r="AJ18"/>
  <c r="AE19"/>
  <c r="AF19"/>
  <c r="AG19"/>
  <c r="AH19"/>
  <c r="AI19"/>
  <c r="AJ19"/>
  <c r="AE20"/>
  <c r="AF20"/>
  <c r="AG20"/>
  <c r="AG21" s="1"/>
  <c r="AH20"/>
  <c r="AI20"/>
  <c r="AJ20"/>
  <c r="AJ21" s="1"/>
  <c r="AD20"/>
  <c r="AD19"/>
  <c r="AD18"/>
  <c r="AD17"/>
  <c r="AD16"/>
  <c r="AD15"/>
  <c r="AD14"/>
  <c r="AD13"/>
  <c r="AD12"/>
  <c r="AD11"/>
  <c r="AD10"/>
  <c r="AC20"/>
  <c r="AC19"/>
  <c r="AC18"/>
  <c r="AC17"/>
  <c r="AC16"/>
  <c r="AC15"/>
  <c r="AC14"/>
  <c r="AC13"/>
  <c r="AC12"/>
  <c r="AC11"/>
  <c r="AC10"/>
  <c r="AF21"/>
  <c r="AB20"/>
  <c r="AB19"/>
  <c r="AB18"/>
  <c r="AB17"/>
  <c r="AB16"/>
  <c r="AB15"/>
  <c r="AB14"/>
  <c r="AB13"/>
  <c r="AB12"/>
  <c r="AB11"/>
  <c r="AB10"/>
  <c r="AA21"/>
  <c r="Z21"/>
  <c r="AA20"/>
  <c r="AA19"/>
  <c r="AA18"/>
  <c r="AA17"/>
  <c r="AA16"/>
  <c r="AA15"/>
  <c r="AA14"/>
  <c r="AA13"/>
  <c r="AA12"/>
  <c r="AA11"/>
  <c r="AA10"/>
  <c r="Z18"/>
  <c r="Z20"/>
  <c r="Z19"/>
  <c r="Z17"/>
  <c r="Z16"/>
  <c r="Z15"/>
  <c r="Z14"/>
  <c r="Z13"/>
  <c r="Z12"/>
  <c r="Z11"/>
  <c r="AD21" l="1"/>
  <c r="AC21"/>
  <c r="AB21"/>
  <c r="U28"/>
  <c r="T28"/>
  <c r="R28"/>
  <c r="N28"/>
  <c r="E53"/>
  <c r="T22"/>
  <c r="S22"/>
  <c r="H53"/>
  <c r="G53"/>
  <c r="U17"/>
  <c r="T17"/>
  <c r="J53"/>
  <c r="I53"/>
  <c r="O17"/>
  <c r="U9"/>
  <c r="F53"/>
  <c r="T9"/>
  <c r="R3"/>
  <c r="U4"/>
  <c r="U5"/>
  <c r="U6"/>
  <c r="U7"/>
  <c r="U8"/>
  <c r="U10"/>
  <c r="U11"/>
  <c r="U12"/>
  <c r="U13"/>
  <c r="U14"/>
  <c r="U15"/>
  <c r="U16"/>
  <c r="U18"/>
  <c r="U19"/>
  <c r="U20"/>
  <c r="U21"/>
  <c r="U22"/>
  <c r="U23"/>
  <c r="U24"/>
  <c r="U25"/>
  <c r="U26"/>
  <c r="U27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T4"/>
  <c r="T5"/>
  <c r="T6"/>
  <c r="T7"/>
  <c r="T8"/>
  <c r="T10"/>
  <c r="T11"/>
  <c r="T12"/>
  <c r="T13"/>
  <c r="T14"/>
  <c r="T15"/>
  <c r="T16"/>
  <c r="T18"/>
  <c r="T19"/>
  <c r="T20"/>
  <c r="T21"/>
  <c r="T23"/>
  <c r="T24"/>
  <c r="T25"/>
  <c r="T26"/>
  <c r="T27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S4"/>
  <c r="S5"/>
  <c r="S6"/>
  <c r="S7"/>
  <c r="S8"/>
  <c r="S9"/>
  <c r="S10"/>
  <c r="S11"/>
  <c r="S12"/>
  <c r="S13"/>
  <c r="S14"/>
  <c r="S15"/>
  <c r="S16"/>
  <c r="S17"/>
  <c r="S18"/>
  <c r="S19"/>
  <c r="S20"/>
  <c r="S21"/>
  <c r="S23"/>
  <c r="S24"/>
  <c r="S25"/>
  <c r="S26"/>
  <c r="S27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R4"/>
  <c r="R5"/>
  <c r="R6"/>
  <c r="R7"/>
  <c r="R8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Q4"/>
  <c r="Q5"/>
  <c r="Q6"/>
  <c r="Q7"/>
  <c r="Q8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N4"/>
  <c r="N5"/>
  <c r="N6"/>
  <c r="N7"/>
  <c r="N8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O4"/>
  <c r="O5"/>
  <c r="O6"/>
  <c r="O7"/>
  <c r="O8"/>
  <c r="O9"/>
  <c r="O10"/>
  <c r="O11"/>
  <c r="O12"/>
  <c r="O13"/>
  <c r="O14"/>
  <c r="O15"/>
  <c r="O16"/>
  <c r="O18"/>
  <c r="O19"/>
  <c r="O20"/>
  <c r="O21"/>
  <c r="O22"/>
  <c r="O23"/>
  <c r="O24"/>
  <c r="O25"/>
  <c r="O26"/>
  <c r="O27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D53"/>
  <c r="K53"/>
  <c r="S3"/>
  <c r="N3"/>
  <c r="Q3"/>
  <c r="P3"/>
  <c r="U3"/>
  <c r="O3"/>
  <c r="T3"/>
  <c r="O28" l="1"/>
  <c r="Q28"/>
  <c r="S28"/>
  <c r="M53"/>
  <c r="U53" s="1"/>
  <c r="P28"/>
  <c r="L53"/>
  <c r="T53" s="1"/>
  <c r="S53"/>
  <c r="O53"/>
  <c r="Q53"/>
  <c r="N53"/>
  <c r="R53"/>
  <c r="P53"/>
  <c r="R9"/>
  <c r="Q9"/>
  <c r="N9"/>
</calcChain>
</file>

<file path=xl/sharedStrings.xml><?xml version="1.0" encoding="utf-8"?>
<sst xmlns="http://schemas.openxmlformats.org/spreadsheetml/2006/main" count="25" uniqueCount="23">
  <si>
    <t>nb tables</t>
  </si>
  <si>
    <t>Page #</t>
  </si>
  <si>
    <t>Familly #</t>
  </si>
  <si>
    <t>nb Cells</t>
  </si>
  <si>
    <t>total</t>
  </si>
  <si>
    <t>Page id</t>
  </si>
  <si>
    <t>Answer Type Amount</t>
  </si>
  <si>
    <t>Answer Type %</t>
  </si>
  <si>
    <t>Familly 1</t>
  </si>
  <si>
    <t>Familly 2</t>
  </si>
  <si>
    <t>Familly 3</t>
  </si>
  <si>
    <t>Familly 4</t>
  </si>
  <si>
    <t>Familly 5</t>
  </si>
  <si>
    <t>Familly 6</t>
  </si>
  <si>
    <t>Familly 7</t>
  </si>
  <si>
    <t>Familly 8</t>
  </si>
  <si>
    <t>Familly 9</t>
  </si>
  <si>
    <t>Familly 10</t>
  </si>
  <si>
    <t>Familly 11</t>
  </si>
  <si>
    <t>#pages</t>
  </si>
  <si>
    <t>#tables</t>
  </si>
  <si>
    <t>#cells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</si>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</sst>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10" fontId="0" fillId="0" borderId="1" xfId="1" applyNumberFormat="1" applyFont="1" applyBorder="1" applyAlignment="1" applyProtection="1">
      <alignment vertical="center"/>
    </xf>
    <xf numFmtId="10" fontId="0" fillId="0" borderId="1" xfId="1" applyNumberFormat="1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10" fontId="0" fillId="0" borderId="0" xfId="1" applyNumberFormat="1" applyFont="1"/>
    <xf numFmtId="0" fontId="0" fillId="0" borderId="0" xfId="0" applyAlignment="1">
      <alignment horizontal="center"/>
    </xf>
    <xf numFmtId="0" fontId="3" fillId="0" borderId="1" xfId="0" applyFont="1" applyBorder="1" applyAlignment="1" applyProtection="1">
      <alignment horizontal="center" vertic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53"/>
  <sheetViews>
    <sheetView tabSelected="1" zoomScale="85" zoomScaleNormal="85" workbookViewId="0">
      <selection activeCell="AF33" sqref="AF33"/>
    </sheetView>
  </sheetViews>
  <sheetFormatPr baseColWidth="10" defaultRowHeight="15"/>
  <cols>
    <col min="1" max="1" width="6.7109375" bestFit="1" customWidth="1"/>
    <col min="2" max="2" width="8.85546875" style="1" bestFit="1" customWidth="1"/>
    <col min="3" max="3" width="6.7109375" style="1" bestFit="1" customWidth="1"/>
    <col min="4" max="4" width="9.140625" style="1" bestFit="1" customWidth="1"/>
    <col min="5" max="5" width="8" bestFit="1" customWidth="1"/>
    <col min="6" max="6" width="6.140625" bestFit="1" customWidth="1"/>
    <col min="7" max="13" width="5.7109375" customWidth="1"/>
    <col min="14" max="21" width="7.85546875" bestFit="1" customWidth="1"/>
  </cols>
  <sheetData>
    <row r="1" spans="1:44">
      <c r="A1" s="12" t="s">
        <v>1</v>
      </c>
      <c r="B1" s="10" t="s">
        <v>2</v>
      </c>
      <c r="C1" s="10" t="s">
        <v>5</v>
      </c>
      <c r="D1" s="10" t="s">
        <v>0</v>
      </c>
      <c r="E1" s="10" t="s">
        <v>3</v>
      </c>
      <c r="F1" s="10" t="s">
        <v>6</v>
      </c>
      <c r="G1" s="10"/>
      <c r="H1" s="10"/>
      <c r="I1" s="10"/>
      <c r="J1" s="10"/>
      <c r="K1" s="10"/>
      <c r="L1" s="10"/>
      <c r="M1" s="10"/>
      <c r="N1" s="10" t="s">
        <v>7</v>
      </c>
      <c r="O1" s="10"/>
      <c r="P1" s="10"/>
      <c r="Q1" s="10"/>
      <c r="R1" s="10"/>
      <c r="S1" s="10"/>
      <c r="T1" s="10"/>
      <c r="U1" s="10"/>
    </row>
    <row r="2" spans="1:44">
      <c r="A2" s="12"/>
      <c r="B2" s="10"/>
      <c r="C2" s="10"/>
      <c r="D2" s="10"/>
      <c r="E2" s="10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2">
        <v>8</v>
      </c>
    </row>
    <row r="3" spans="1:44">
      <c r="A3" s="3">
        <v>1</v>
      </c>
      <c r="B3" s="2">
        <v>1</v>
      </c>
      <c r="C3" s="2">
        <v>20</v>
      </c>
      <c r="D3" s="3">
        <v>1</v>
      </c>
      <c r="E3" s="4">
        <v>40</v>
      </c>
      <c r="F3" s="4">
        <v>0</v>
      </c>
      <c r="G3" s="4">
        <v>0</v>
      </c>
      <c r="H3" s="4">
        <v>20</v>
      </c>
      <c r="I3" s="4">
        <v>4</v>
      </c>
      <c r="J3" s="4">
        <v>0</v>
      </c>
      <c r="K3" s="4">
        <v>13</v>
      </c>
      <c r="L3" s="4">
        <v>3</v>
      </c>
      <c r="M3" s="4">
        <v>0</v>
      </c>
      <c r="N3" s="5">
        <f>$F3/$E3</f>
        <v>0</v>
      </c>
      <c r="O3" s="5">
        <f>$G3/$E3</f>
        <v>0</v>
      </c>
      <c r="P3" s="5">
        <f>$H3/$E3</f>
        <v>0.5</v>
      </c>
      <c r="Q3" s="5">
        <f>$I3/$E3</f>
        <v>0.1</v>
      </c>
      <c r="R3" s="5">
        <f>$J3/$E3</f>
        <v>0</v>
      </c>
      <c r="S3" s="5">
        <f>$K3/$E3</f>
        <v>0.32500000000000001</v>
      </c>
      <c r="T3" s="5">
        <f>$L3/$E3</f>
        <v>7.4999999999999997E-2</v>
      </c>
      <c r="U3" s="5">
        <f>$M3/$E3</f>
        <v>0</v>
      </c>
    </row>
    <row r="4" spans="1:44">
      <c r="A4" s="3">
        <v>2</v>
      </c>
      <c r="B4" s="2">
        <v>1</v>
      </c>
      <c r="C4" s="2">
        <v>45</v>
      </c>
      <c r="D4" s="3">
        <v>1</v>
      </c>
      <c r="E4" s="4">
        <v>175</v>
      </c>
      <c r="F4" s="4">
        <v>0</v>
      </c>
      <c r="G4" s="4">
        <v>0</v>
      </c>
      <c r="H4" s="4">
        <v>71</v>
      </c>
      <c r="I4" s="4">
        <v>29</v>
      </c>
      <c r="J4" s="4">
        <v>0</v>
      </c>
      <c r="K4" s="4">
        <v>31</v>
      </c>
      <c r="L4" s="4">
        <v>4</v>
      </c>
      <c r="M4" s="4">
        <v>40</v>
      </c>
      <c r="N4" s="5">
        <f t="shared" ref="N4:N52" si="0">$F4/$E4</f>
        <v>0</v>
      </c>
      <c r="O4" s="5">
        <f t="shared" ref="O4:O52" si="1">$G4/$E4</f>
        <v>0</v>
      </c>
      <c r="P4" s="5">
        <f t="shared" ref="P4:P52" si="2">$H4/$E4</f>
        <v>0.40571428571428569</v>
      </c>
      <c r="Q4" s="5">
        <f t="shared" ref="Q4:Q52" si="3">$I4/$E4</f>
        <v>0.1657142857142857</v>
      </c>
      <c r="R4" s="5">
        <f t="shared" ref="R4:R52" si="4">$J4/$E4</f>
        <v>0</v>
      </c>
      <c r="S4" s="5">
        <f t="shared" ref="S4:S52" si="5">$K4/$E4</f>
        <v>0.17714285714285713</v>
      </c>
      <c r="T4" s="5">
        <f t="shared" ref="T4:T52" si="6">$L4/$E4</f>
        <v>2.2857142857142857E-2</v>
      </c>
      <c r="U4" s="5">
        <f t="shared" ref="U4:U52" si="7">$M4/$E4</f>
        <v>0.22857142857142856</v>
      </c>
    </row>
    <row r="5" spans="1:44">
      <c r="A5" s="3">
        <v>3</v>
      </c>
      <c r="B5" s="2">
        <v>1</v>
      </c>
      <c r="C5" s="2">
        <v>88</v>
      </c>
      <c r="D5" s="3">
        <v>1</v>
      </c>
      <c r="E5" s="4">
        <v>510</v>
      </c>
      <c r="F5" s="4">
        <v>103</v>
      </c>
      <c r="G5" s="4">
        <v>2</v>
      </c>
      <c r="H5" s="4">
        <v>77</v>
      </c>
      <c r="I5" s="4">
        <v>8</v>
      </c>
      <c r="J5" s="4">
        <v>19</v>
      </c>
      <c r="K5" s="4">
        <v>139</v>
      </c>
      <c r="L5" s="4">
        <v>2</v>
      </c>
      <c r="M5" s="4">
        <v>160</v>
      </c>
      <c r="N5" s="5">
        <f t="shared" si="0"/>
        <v>0.20196078431372549</v>
      </c>
      <c r="O5" s="5">
        <f t="shared" si="1"/>
        <v>3.9215686274509803E-3</v>
      </c>
      <c r="P5" s="5">
        <f t="shared" si="2"/>
        <v>0.15098039215686274</v>
      </c>
      <c r="Q5" s="5">
        <f t="shared" si="3"/>
        <v>1.5686274509803921E-2</v>
      </c>
      <c r="R5" s="5">
        <f t="shared" si="4"/>
        <v>3.7254901960784313E-2</v>
      </c>
      <c r="S5" s="5">
        <f t="shared" si="5"/>
        <v>0.27254901960784311</v>
      </c>
      <c r="T5" s="5">
        <f t="shared" si="6"/>
        <v>3.9215686274509803E-3</v>
      </c>
      <c r="U5" s="5">
        <f t="shared" si="7"/>
        <v>0.31372549019607843</v>
      </c>
    </row>
    <row r="6" spans="1:44">
      <c r="A6" s="3">
        <v>4</v>
      </c>
      <c r="B6" s="2">
        <v>1</v>
      </c>
      <c r="C6" s="2">
        <v>133</v>
      </c>
      <c r="D6" s="3">
        <v>1</v>
      </c>
      <c r="E6" s="4">
        <v>102</v>
      </c>
      <c r="F6" s="4">
        <v>0</v>
      </c>
      <c r="G6" s="4">
        <v>0</v>
      </c>
      <c r="H6" s="4">
        <v>42</v>
      </c>
      <c r="I6" s="4">
        <v>43</v>
      </c>
      <c r="J6" s="4">
        <v>3</v>
      </c>
      <c r="K6" s="4">
        <v>0</v>
      </c>
      <c r="L6" s="4">
        <v>0</v>
      </c>
      <c r="M6" s="4">
        <v>14</v>
      </c>
      <c r="N6" s="5">
        <f t="shared" si="0"/>
        <v>0</v>
      </c>
      <c r="O6" s="5">
        <f t="shared" si="1"/>
        <v>0</v>
      </c>
      <c r="P6" s="5">
        <f t="shared" si="2"/>
        <v>0.41176470588235292</v>
      </c>
      <c r="Q6" s="5">
        <f t="shared" si="3"/>
        <v>0.42156862745098039</v>
      </c>
      <c r="R6" s="5">
        <f t="shared" si="4"/>
        <v>2.9411764705882353E-2</v>
      </c>
      <c r="S6" s="5">
        <f t="shared" si="5"/>
        <v>0</v>
      </c>
      <c r="T6" s="5">
        <f t="shared" si="6"/>
        <v>0</v>
      </c>
      <c r="U6" s="5">
        <f t="shared" si="7"/>
        <v>0.13725490196078433</v>
      </c>
    </row>
    <row r="7" spans="1:44">
      <c r="A7" s="3">
        <v>5</v>
      </c>
      <c r="B7" s="2">
        <v>1</v>
      </c>
      <c r="C7" s="2">
        <v>146</v>
      </c>
      <c r="D7" s="3">
        <v>1</v>
      </c>
      <c r="E7" s="4">
        <v>147</v>
      </c>
      <c r="F7" s="4">
        <v>46</v>
      </c>
      <c r="G7" s="4">
        <v>0</v>
      </c>
      <c r="H7" s="4">
        <v>69</v>
      </c>
      <c r="I7" s="4">
        <v>11</v>
      </c>
      <c r="J7" s="4">
        <v>21</v>
      </c>
      <c r="K7" s="4">
        <v>0</v>
      </c>
      <c r="L7" s="4">
        <v>0</v>
      </c>
      <c r="M7" s="4">
        <v>0</v>
      </c>
      <c r="N7" s="5">
        <f t="shared" si="0"/>
        <v>0.31292517006802723</v>
      </c>
      <c r="O7" s="5">
        <f t="shared" si="1"/>
        <v>0</v>
      </c>
      <c r="P7" s="5">
        <f t="shared" si="2"/>
        <v>0.46938775510204084</v>
      </c>
      <c r="Q7" s="5">
        <f t="shared" si="3"/>
        <v>7.4829931972789115E-2</v>
      </c>
      <c r="R7" s="5">
        <f t="shared" si="4"/>
        <v>0.14285714285714285</v>
      </c>
      <c r="S7" s="5">
        <f t="shared" si="5"/>
        <v>0</v>
      </c>
      <c r="T7" s="5">
        <f t="shared" si="6"/>
        <v>0</v>
      </c>
      <c r="U7" s="5">
        <f t="shared" si="7"/>
        <v>0</v>
      </c>
    </row>
    <row r="8" spans="1:44">
      <c r="A8" s="3">
        <v>6</v>
      </c>
      <c r="B8" s="2">
        <v>1</v>
      </c>
      <c r="C8" s="2">
        <v>156</v>
      </c>
      <c r="D8" s="3">
        <v>1</v>
      </c>
      <c r="E8" s="4">
        <v>90</v>
      </c>
      <c r="F8" s="4">
        <v>5</v>
      </c>
      <c r="G8" s="4">
        <v>1</v>
      </c>
      <c r="H8" s="4">
        <v>46</v>
      </c>
      <c r="I8" s="4">
        <v>14</v>
      </c>
      <c r="J8" s="4">
        <v>5</v>
      </c>
      <c r="K8" s="4">
        <v>5</v>
      </c>
      <c r="L8" s="4">
        <v>2</v>
      </c>
      <c r="M8" s="4">
        <v>12</v>
      </c>
      <c r="N8" s="5">
        <f t="shared" si="0"/>
        <v>5.5555555555555552E-2</v>
      </c>
      <c r="O8" s="5">
        <f t="shared" si="1"/>
        <v>1.1111111111111112E-2</v>
      </c>
      <c r="P8" s="5">
        <f t="shared" si="2"/>
        <v>0.51111111111111107</v>
      </c>
      <c r="Q8" s="5">
        <f t="shared" si="3"/>
        <v>0.15555555555555556</v>
      </c>
      <c r="R8" s="5">
        <f t="shared" si="4"/>
        <v>5.5555555555555552E-2</v>
      </c>
      <c r="S8" s="5">
        <f t="shared" si="5"/>
        <v>5.5555555555555552E-2</v>
      </c>
      <c r="T8" s="5">
        <f t="shared" si="6"/>
        <v>2.2222222222222223E-2</v>
      </c>
      <c r="U8" s="5">
        <f t="shared" si="7"/>
        <v>0.13333333333333333</v>
      </c>
      <c r="Y8" s="9"/>
      <c r="Z8" s="9" t="s">
        <v>19</v>
      </c>
      <c r="AA8" s="9" t="s">
        <v>20</v>
      </c>
      <c r="AB8" s="11" t="s">
        <v>21</v>
      </c>
      <c r="AC8" s="10" t="s">
        <v>6</v>
      </c>
      <c r="AD8" s="10"/>
      <c r="AE8" s="10"/>
      <c r="AF8" s="10"/>
      <c r="AG8" s="10"/>
      <c r="AH8" s="10"/>
      <c r="AI8" s="10"/>
      <c r="AJ8" s="10"/>
      <c r="AK8" s="10" t="s">
        <v>7</v>
      </c>
      <c r="AL8" s="10"/>
      <c r="AM8" s="10"/>
      <c r="AN8" s="10"/>
      <c r="AO8" s="10"/>
      <c r="AP8" s="10"/>
      <c r="AQ8" s="10"/>
      <c r="AR8" s="10"/>
    </row>
    <row r="9" spans="1:44">
      <c r="A9" s="3">
        <v>7</v>
      </c>
      <c r="B9" s="2">
        <v>1</v>
      </c>
      <c r="C9" s="2">
        <v>160</v>
      </c>
      <c r="D9" s="3">
        <v>1</v>
      </c>
      <c r="E9" s="4">
        <v>16</v>
      </c>
      <c r="F9" s="4">
        <v>0</v>
      </c>
      <c r="G9" s="4">
        <v>0</v>
      </c>
      <c r="H9" s="4">
        <v>10</v>
      </c>
      <c r="I9" s="4">
        <v>6</v>
      </c>
      <c r="J9" s="4">
        <v>0</v>
      </c>
      <c r="K9" s="4">
        <v>0</v>
      </c>
      <c r="L9" s="4">
        <v>0</v>
      </c>
      <c r="M9" s="4">
        <v>0</v>
      </c>
      <c r="N9" s="5">
        <f t="shared" si="0"/>
        <v>0</v>
      </c>
      <c r="O9" s="5">
        <f t="shared" si="1"/>
        <v>0</v>
      </c>
      <c r="P9" s="5">
        <f t="shared" si="2"/>
        <v>0.625</v>
      </c>
      <c r="Q9" s="5">
        <f t="shared" si="3"/>
        <v>0.375</v>
      </c>
      <c r="R9" s="5">
        <f t="shared" si="4"/>
        <v>0</v>
      </c>
      <c r="S9" s="5">
        <f t="shared" si="5"/>
        <v>0</v>
      </c>
      <c r="T9" s="5">
        <f t="shared" si="6"/>
        <v>0</v>
      </c>
      <c r="U9" s="5">
        <f t="shared" si="7"/>
        <v>0</v>
      </c>
      <c r="Y9" s="9"/>
      <c r="Z9" s="9"/>
      <c r="AA9" s="9"/>
      <c r="AB9" s="11"/>
      <c r="AC9" s="7">
        <v>1</v>
      </c>
      <c r="AD9" s="7">
        <v>2</v>
      </c>
      <c r="AE9" s="7">
        <v>3</v>
      </c>
      <c r="AF9" s="7">
        <v>4</v>
      </c>
      <c r="AG9" s="7">
        <v>5</v>
      </c>
      <c r="AH9" s="7">
        <v>6</v>
      </c>
      <c r="AI9" s="7">
        <v>7</v>
      </c>
      <c r="AJ9" s="7">
        <v>8</v>
      </c>
      <c r="AK9" s="7">
        <v>1</v>
      </c>
      <c r="AL9" s="7">
        <v>2</v>
      </c>
      <c r="AM9" s="7">
        <v>3</v>
      </c>
      <c r="AN9" s="7">
        <v>4</v>
      </c>
      <c r="AO9" s="7">
        <v>5</v>
      </c>
      <c r="AP9" s="7">
        <v>6</v>
      </c>
      <c r="AQ9" s="7">
        <v>7</v>
      </c>
      <c r="AR9" s="7">
        <v>8</v>
      </c>
    </row>
    <row r="10" spans="1:44">
      <c r="A10" s="3">
        <v>8</v>
      </c>
      <c r="B10" s="2">
        <v>1</v>
      </c>
      <c r="C10" s="2">
        <v>176</v>
      </c>
      <c r="D10" s="3">
        <v>1</v>
      </c>
      <c r="E10" s="4">
        <v>330</v>
      </c>
      <c r="F10" s="4">
        <v>188</v>
      </c>
      <c r="G10" s="4">
        <v>24</v>
      </c>
      <c r="H10" s="4">
        <v>88</v>
      </c>
      <c r="I10" s="4">
        <v>12</v>
      </c>
      <c r="J10" s="4">
        <v>0</v>
      </c>
      <c r="K10" s="4">
        <v>14</v>
      </c>
      <c r="L10" s="4">
        <v>4</v>
      </c>
      <c r="M10" s="4">
        <v>0</v>
      </c>
      <c r="N10" s="5">
        <f t="shared" si="0"/>
        <v>0.5696969696969697</v>
      </c>
      <c r="O10" s="5">
        <f t="shared" si="1"/>
        <v>7.2727272727272724E-2</v>
      </c>
      <c r="P10" s="5">
        <f t="shared" si="2"/>
        <v>0.26666666666666666</v>
      </c>
      <c r="Q10" s="5">
        <f t="shared" si="3"/>
        <v>3.6363636363636362E-2</v>
      </c>
      <c r="R10" s="5">
        <f t="shared" si="4"/>
        <v>0</v>
      </c>
      <c r="S10" s="5">
        <f t="shared" si="5"/>
        <v>4.2424242424242427E-2</v>
      </c>
      <c r="T10" s="5">
        <f t="shared" si="6"/>
        <v>1.2121212121212121E-2</v>
      </c>
      <c r="U10" s="5">
        <f t="shared" si="7"/>
        <v>0</v>
      </c>
      <c r="Y10" t="s">
        <v>8</v>
      </c>
      <c r="Z10">
        <v>17</v>
      </c>
      <c r="AA10">
        <f>SUMIF($B$3:$B$52,"1",$D$3:$D$52)</f>
        <v>21</v>
      </c>
      <c r="AB10">
        <f>SUMIF($B$3:$B$52,"1",$E$3:$E$52)</f>
        <v>2226</v>
      </c>
      <c r="AC10">
        <f>SUMIF($B$3:$B$52,"1",$F$3:$F$52)</f>
        <v>468</v>
      </c>
      <c r="AD10">
        <f>SUMIF($B$3:$B$52,"1",G$3:G$52)</f>
        <v>45</v>
      </c>
      <c r="AE10">
        <f t="shared" ref="AE10:AJ10" si="8">SUMIF($B$3:$B$52,"1",H$3:H$52)</f>
        <v>709</v>
      </c>
      <c r="AF10">
        <f t="shared" si="8"/>
        <v>214</v>
      </c>
      <c r="AG10">
        <f t="shared" si="8"/>
        <v>204</v>
      </c>
      <c r="AH10">
        <f t="shared" si="8"/>
        <v>253</v>
      </c>
      <c r="AI10">
        <f t="shared" si="8"/>
        <v>28</v>
      </c>
      <c r="AJ10">
        <f t="shared" si="8"/>
        <v>305</v>
      </c>
      <c r="AK10" s="8">
        <f>AC10/$AB$10</f>
        <v>0.21024258760107817</v>
      </c>
      <c r="AL10" s="8">
        <f t="shared" ref="AL10:AR10" si="9">AD10/$AB$10</f>
        <v>2.0215633423180591E-2</v>
      </c>
      <c r="AM10" s="8">
        <f t="shared" si="9"/>
        <v>0.31850853548966757</v>
      </c>
      <c r="AN10" s="8">
        <f t="shared" si="9"/>
        <v>9.6136567834681039E-2</v>
      </c>
      <c r="AO10" s="8">
        <f t="shared" si="9"/>
        <v>9.1644204851752023E-2</v>
      </c>
      <c r="AP10" s="8">
        <f t="shared" si="9"/>
        <v>0.11365678346810422</v>
      </c>
      <c r="AQ10" s="8">
        <f t="shared" si="9"/>
        <v>1.2578616352201259E-2</v>
      </c>
      <c r="AR10" s="8">
        <f t="shared" si="9"/>
        <v>0.13701707097933513</v>
      </c>
    </row>
    <row r="11" spans="1:44">
      <c r="A11" s="3">
        <v>9</v>
      </c>
      <c r="B11" s="2">
        <v>1</v>
      </c>
      <c r="C11" s="2">
        <v>206</v>
      </c>
      <c r="D11" s="3">
        <v>1</v>
      </c>
      <c r="E11" s="4">
        <v>128</v>
      </c>
      <c r="F11" s="4">
        <v>0</v>
      </c>
      <c r="G11" s="4">
        <v>0</v>
      </c>
      <c r="H11" s="4">
        <v>9</v>
      </c>
      <c r="I11" s="4">
        <v>0</v>
      </c>
      <c r="J11" s="4">
        <v>105</v>
      </c>
      <c r="K11" s="4">
        <v>14</v>
      </c>
      <c r="L11" s="4">
        <v>0</v>
      </c>
      <c r="M11" s="4">
        <v>0</v>
      </c>
      <c r="N11" s="5">
        <f t="shared" si="0"/>
        <v>0</v>
      </c>
      <c r="O11" s="5">
        <f t="shared" si="1"/>
        <v>0</v>
      </c>
      <c r="P11" s="5">
        <f t="shared" si="2"/>
        <v>7.03125E-2</v>
      </c>
      <c r="Q11" s="5">
        <f t="shared" si="3"/>
        <v>0</v>
      </c>
      <c r="R11" s="5">
        <f t="shared" si="4"/>
        <v>0.8203125</v>
      </c>
      <c r="S11" s="5">
        <f t="shared" si="5"/>
        <v>0.109375</v>
      </c>
      <c r="T11" s="5">
        <f t="shared" si="6"/>
        <v>0</v>
      </c>
      <c r="U11" s="5">
        <f t="shared" si="7"/>
        <v>0</v>
      </c>
      <c r="Y11" t="s">
        <v>9</v>
      </c>
      <c r="Z11">
        <f>COUNTIF($B$3:$B$52,2)</f>
        <v>12</v>
      </c>
      <c r="AA11">
        <f>SUMIF($B$3:$B$52,"2",$D$3:$D$52)</f>
        <v>24</v>
      </c>
      <c r="AB11">
        <f>SUMIF($B$3:$B$52,"2",$E$3:$E$52)</f>
        <v>4576</v>
      </c>
      <c r="AC11">
        <f>SUMIF($B$3:$B$52,"2",$F$3:$F$52)</f>
        <v>898</v>
      </c>
      <c r="AD11">
        <f>SUMIF($B$3:$B$52,"2",G$3:G$52)</f>
        <v>52</v>
      </c>
      <c r="AE11">
        <f t="shared" ref="AE11:AJ11" si="10">SUMIF($B$3:$B$52,"2",H$3:H$52)</f>
        <v>1937</v>
      </c>
      <c r="AF11">
        <f t="shared" si="10"/>
        <v>314</v>
      </c>
      <c r="AG11">
        <f t="shared" si="10"/>
        <v>538</v>
      </c>
      <c r="AH11">
        <f t="shared" si="10"/>
        <v>471</v>
      </c>
      <c r="AI11">
        <f t="shared" si="10"/>
        <v>20</v>
      </c>
      <c r="AJ11">
        <f t="shared" si="10"/>
        <v>346</v>
      </c>
      <c r="AK11" s="8">
        <f>AC11/$AB$11</f>
        <v>0.19624125874125875</v>
      </c>
      <c r="AL11" s="8">
        <f t="shared" ref="AL11:AR11" si="11">AD11/$AB$11</f>
        <v>1.1363636363636364E-2</v>
      </c>
      <c r="AM11" s="8">
        <f t="shared" si="11"/>
        <v>0.42329545454545453</v>
      </c>
      <c r="AN11" s="8">
        <f t="shared" si="11"/>
        <v>6.861888111888112E-2</v>
      </c>
      <c r="AO11" s="8">
        <f t="shared" si="11"/>
        <v>0.11756993006993006</v>
      </c>
      <c r="AP11" s="8">
        <f t="shared" si="11"/>
        <v>0.10292832167832168</v>
      </c>
      <c r="AQ11" s="8">
        <f t="shared" si="11"/>
        <v>4.370629370629371E-3</v>
      </c>
      <c r="AR11" s="8">
        <f t="shared" si="11"/>
        <v>7.5611888111888112E-2</v>
      </c>
    </row>
    <row r="12" spans="1:44">
      <c r="A12" s="3">
        <v>10</v>
      </c>
      <c r="B12" s="2">
        <v>1</v>
      </c>
      <c r="C12" s="2">
        <v>216</v>
      </c>
      <c r="D12" s="3">
        <v>1</v>
      </c>
      <c r="E12" s="4">
        <v>152</v>
      </c>
      <c r="F12" s="4">
        <v>46</v>
      </c>
      <c r="G12" s="4">
        <v>4</v>
      </c>
      <c r="H12" s="4">
        <v>32</v>
      </c>
      <c r="I12" s="4">
        <v>6</v>
      </c>
      <c r="J12" s="4">
        <v>33</v>
      </c>
      <c r="K12" s="4">
        <v>0</v>
      </c>
      <c r="L12" s="4">
        <v>1</v>
      </c>
      <c r="M12" s="4">
        <v>30</v>
      </c>
      <c r="N12" s="5">
        <f t="shared" si="0"/>
        <v>0.30263157894736842</v>
      </c>
      <c r="O12" s="5">
        <f t="shared" si="1"/>
        <v>2.6315789473684209E-2</v>
      </c>
      <c r="P12" s="5">
        <f t="shared" si="2"/>
        <v>0.21052631578947367</v>
      </c>
      <c r="Q12" s="5">
        <f t="shared" si="3"/>
        <v>3.9473684210526314E-2</v>
      </c>
      <c r="R12" s="5">
        <f t="shared" si="4"/>
        <v>0.21710526315789475</v>
      </c>
      <c r="S12" s="5">
        <f t="shared" si="5"/>
        <v>0</v>
      </c>
      <c r="T12" s="5">
        <f t="shared" si="6"/>
        <v>6.5789473684210523E-3</v>
      </c>
      <c r="U12" s="5">
        <f t="shared" si="7"/>
        <v>0.19736842105263158</v>
      </c>
      <c r="Y12" t="s">
        <v>10</v>
      </c>
      <c r="Z12">
        <f>COUNTIF($B$3:$B$52,3)</f>
        <v>5</v>
      </c>
      <c r="AA12">
        <f>SUMIF($B$3:$B$52,"3",$D$3:$D$52)</f>
        <v>20</v>
      </c>
      <c r="AB12">
        <f>SUMIF($B$3:$B$52,"3",$E$3:$E$52)</f>
        <v>1874</v>
      </c>
      <c r="AC12">
        <f>SUMIF($B$3:$B$52,"3",$F$3:$F$52)</f>
        <v>993</v>
      </c>
      <c r="AD12">
        <f>SUMIF($B$3:$B$52,"3",G$3:G$52)</f>
        <v>39</v>
      </c>
      <c r="AE12">
        <f t="shared" ref="AE12:AJ12" si="12">SUMIF($B$3:$B$52,"3",H$3:H$52)</f>
        <v>483</v>
      </c>
      <c r="AF12">
        <f t="shared" si="12"/>
        <v>116</v>
      </c>
      <c r="AG12">
        <f t="shared" si="12"/>
        <v>76</v>
      </c>
      <c r="AH12">
        <f t="shared" si="12"/>
        <v>47</v>
      </c>
      <c r="AI12">
        <f t="shared" si="12"/>
        <v>31</v>
      </c>
      <c r="AJ12">
        <f t="shared" si="12"/>
        <v>89</v>
      </c>
      <c r="AK12" s="8">
        <f>AC12/$AB$12</f>
        <v>0.52988260405549625</v>
      </c>
      <c r="AL12" s="8">
        <f t="shared" ref="AL12:AR12" si="13">AD12/$AB$12</f>
        <v>2.0811099252934898E-2</v>
      </c>
      <c r="AM12" s="8">
        <f t="shared" si="13"/>
        <v>0.25773745997865527</v>
      </c>
      <c r="AN12" s="8">
        <f t="shared" si="13"/>
        <v>6.1899679829242264E-2</v>
      </c>
      <c r="AO12" s="8">
        <f t="shared" si="13"/>
        <v>4.0554962646744928E-2</v>
      </c>
      <c r="AP12" s="8">
        <f t="shared" si="13"/>
        <v>2.5080042689434364E-2</v>
      </c>
      <c r="AQ12" s="8">
        <f t="shared" si="13"/>
        <v>1.6542155816435433E-2</v>
      </c>
      <c r="AR12" s="8">
        <f t="shared" si="13"/>
        <v>4.7491995731056565E-2</v>
      </c>
    </row>
    <row r="13" spans="1:44">
      <c r="A13" s="3">
        <v>11</v>
      </c>
      <c r="B13" s="2">
        <v>1</v>
      </c>
      <c r="C13" s="2">
        <v>222</v>
      </c>
      <c r="D13" s="3">
        <v>1</v>
      </c>
      <c r="E13" s="4">
        <v>176</v>
      </c>
      <c r="F13" s="4">
        <v>53</v>
      </c>
      <c r="G13" s="4">
        <v>11</v>
      </c>
      <c r="H13" s="4">
        <v>33</v>
      </c>
      <c r="I13" s="4">
        <v>30</v>
      </c>
      <c r="J13" s="4">
        <v>0</v>
      </c>
      <c r="K13" s="4">
        <v>33</v>
      </c>
      <c r="L13" s="4">
        <v>0</v>
      </c>
      <c r="M13" s="4">
        <v>16</v>
      </c>
      <c r="N13" s="5">
        <f t="shared" si="0"/>
        <v>0.30113636363636365</v>
      </c>
      <c r="O13" s="5">
        <f t="shared" si="1"/>
        <v>6.25E-2</v>
      </c>
      <c r="P13" s="5">
        <f t="shared" si="2"/>
        <v>0.1875</v>
      </c>
      <c r="Q13" s="5">
        <f t="shared" si="3"/>
        <v>0.17045454545454544</v>
      </c>
      <c r="R13" s="5">
        <f t="shared" si="4"/>
        <v>0</v>
      </c>
      <c r="S13" s="5">
        <f t="shared" si="5"/>
        <v>0.1875</v>
      </c>
      <c r="T13" s="5">
        <f t="shared" si="6"/>
        <v>0</v>
      </c>
      <c r="U13" s="5">
        <f t="shared" si="7"/>
        <v>9.0909090909090912E-2</v>
      </c>
      <c r="Y13" t="s">
        <v>11</v>
      </c>
      <c r="Z13">
        <f>COUNTIF($B$3:$B$52,4)</f>
        <v>6</v>
      </c>
      <c r="AA13">
        <f>SUMIF($B$3:$B$52,"4",$D$3:$D$52)</f>
        <v>23</v>
      </c>
      <c r="AB13">
        <f>SUMIF($B$3:$B$52,"4",$E$3:$E$52)</f>
        <v>3487</v>
      </c>
      <c r="AC13">
        <f>SUMIF($B$3:$B$52,"4",$F$3:$F$52)</f>
        <v>895</v>
      </c>
      <c r="AD13">
        <f>SUMIF($B$3:$B$52,"4",G$3:G$52)</f>
        <v>176</v>
      </c>
      <c r="AE13">
        <f t="shared" ref="AE13:AJ13" si="14">SUMIF($B$3:$B$52,"4",H$3:H$52)</f>
        <v>1422</v>
      </c>
      <c r="AF13">
        <f t="shared" si="14"/>
        <v>361</v>
      </c>
      <c r="AG13">
        <f t="shared" si="14"/>
        <v>173</v>
      </c>
      <c r="AH13">
        <f t="shared" si="14"/>
        <v>153</v>
      </c>
      <c r="AI13">
        <f t="shared" si="14"/>
        <v>18</v>
      </c>
      <c r="AJ13">
        <f t="shared" si="14"/>
        <v>289</v>
      </c>
      <c r="AK13" s="8">
        <f>AC13/$AB$13</f>
        <v>0.25666762259822196</v>
      </c>
      <c r="AL13" s="8">
        <f t="shared" ref="AL13:AR13" si="15">AD13/$AB$13</f>
        <v>5.0473186119873815E-2</v>
      </c>
      <c r="AM13" s="8">
        <f t="shared" si="15"/>
        <v>0.40780040149125324</v>
      </c>
      <c r="AN13" s="8">
        <f t="shared" si="15"/>
        <v>0.10352738743905936</v>
      </c>
      <c r="AO13" s="8">
        <f t="shared" si="15"/>
        <v>4.9612847720103243E-2</v>
      </c>
      <c r="AP13" s="8">
        <f t="shared" si="15"/>
        <v>4.3877258388299395E-2</v>
      </c>
      <c r="AQ13" s="8">
        <f t="shared" si="15"/>
        <v>5.1620303986234586E-3</v>
      </c>
      <c r="AR13" s="8">
        <f t="shared" si="15"/>
        <v>8.2879265844565522E-2</v>
      </c>
    </row>
    <row r="14" spans="1:44">
      <c r="A14" s="3">
        <v>12</v>
      </c>
      <c r="B14" s="2">
        <v>1</v>
      </c>
      <c r="C14" s="2">
        <v>235</v>
      </c>
      <c r="D14" s="3">
        <v>1</v>
      </c>
      <c r="E14" s="4">
        <v>125</v>
      </c>
      <c r="F14" s="4">
        <v>24</v>
      </c>
      <c r="G14" s="4">
        <v>0</v>
      </c>
      <c r="H14" s="4">
        <v>60</v>
      </c>
      <c r="I14" s="4">
        <v>18</v>
      </c>
      <c r="J14" s="4">
        <v>12</v>
      </c>
      <c r="K14" s="4">
        <v>0</v>
      </c>
      <c r="L14" s="4">
        <v>11</v>
      </c>
      <c r="M14" s="4">
        <v>0</v>
      </c>
      <c r="N14" s="5">
        <f t="shared" si="0"/>
        <v>0.192</v>
      </c>
      <c r="O14" s="5">
        <f t="shared" si="1"/>
        <v>0</v>
      </c>
      <c r="P14" s="5">
        <f t="shared" si="2"/>
        <v>0.48</v>
      </c>
      <c r="Q14" s="5">
        <f t="shared" si="3"/>
        <v>0.14399999999999999</v>
      </c>
      <c r="R14" s="5">
        <f t="shared" si="4"/>
        <v>9.6000000000000002E-2</v>
      </c>
      <c r="S14" s="5">
        <f t="shared" si="5"/>
        <v>0</v>
      </c>
      <c r="T14" s="5">
        <f t="shared" si="6"/>
        <v>8.7999999999999995E-2</v>
      </c>
      <c r="U14" s="5">
        <f t="shared" si="7"/>
        <v>0</v>
      </c>
      <c r="Y14" t="s">
        <v>12</v>
      </c>
      <c r="Z14">
        <f>COUNTIF($B$3:$B$52,5)</f>
        <v>2</v>
      </c>
      <c r="AA14">
        <f>SUMIF($B$3:$B$52,"5",$D$3:$D$52)</f>
        <v>10</v>
      </c>
      <c r="AB14">
        <f>SUMIF($B$3:$B$52,"5",$E$3:$E$52)</f>
        <v>2462</v>
      </c>
      <c r="AC14">
        <f>SUMIF($B$3:$B$52,"5",$F$3:$F$52)</f>
        <v>1238</v>
      </c>
      <c r="AD14">
        <f>SUMIF($B$3:$B$52,"5",G$3:G$52)</f>
        <v>32</v>
      </c>
      <c r="AE14">
        <f t="shared" ref="AE14:AJ14" si="16">SUMIF($B$3:$B$52,"5",H$3:H$52)</f>
        <v>435</v>
      </c>
      <c r="AF14">
        <f t="shared" si="16"/>
        <v>163</v>
      </c>
      <c r="AG14">
        <f t="shared" si="16"/>
        <v>156</v>
      </c>
      <c r="AH14">
        <f t="shared" si="16"/>
        <v>279</v>
      </c>
      <c r="AI14">
        <f t="shared" si="16"/>
        <v>3</v>
      </c>
      <c r="AJ14">
        <f t="shared" si="16"/>
        <v>156</v>
      </c>
      <c r="AK14" s="8">
        <f>AC14/$AB$14</f>
        <v>0.50284321689683187</v>
      </c>
      <c r="AL14" s="8">
        <f t="shared" ref="AL14:AR14" si="17">AD14/$AB$14</f>
        <v>1.2997562956945572E-2</v>
      </c>
      <c r="AM14" s="8">
        <f t="shared" si="17"/>
        <v>0.17668562144597888</v>
      </c>
      <c r="AN14" s="8">
        <f t="shared" si="17"/>
        <v>6.6206336311941505E-2</v>
      </c>
      <c r="AO14" s="8">
        <f t="shared" si="17"/>
        <v>6.3363119415109664E-2</v>
      </c>
      <c r="AP14" s="8">
        <f t="shared" si="17"/>
        <v>0.11332250203086922</v>
      </c>
      <c r="AQ14" s="8">
        <f t="shared" si="17"/>
        <v>1.2185215272136475E-3</v>
      </c>
      <c r="AR14" s="8">
        <f t="shared" si="17"/>
        <v>6.3363119415109664E-2</v>
      </c>
    </row>
    <row r="15" spans="1:44">
      <c r="A15" s="3">
        <v>13</v>
      </c>
      <c r="B15" s="2">
        <v>1</v>
      </c>
      <c r="C15" s="2">
        <v>236</v>
      </c>
      <c r="D15" s="3">
        <v>2</v>
      </c>
      <c r="E15" s="4">
        <v>23</v>
      </c>
      <c r="F15" s="4">
        <v>0</v>
      </c>
      <c r="G15" s="4">
        <v>0</v>
      </c>
      <c r="H15" s="4">
        <v>15</v>
      </c>
      <c r="I15" s="4">
        <v>6</v>
      </c>
      <c r="J15" s="4">
        <v>0</v>
      </c>
      <c r="K15" s="4">
        <v>2</v>
      </c>
      <c r="L15" s="4">
        <v>0</v>
      </c>
      <c r="M15" s="4">
        <v>0</v>
      </c>
      <c r="N15" s="5">
        <f t="shared" si="0"/>
        <v>0</v>
      </c>
      <c r="O15" s="5">
        <f t="shared" si="1"/>
        <v>0</v>
      </c>
      <c r="P15" s="5">
        <f t="shared" si="2"/>
        <v>0.65217391304347827</v>
      </c>
      <c r="Q15" s="5">
        <f t="shared" si="3"/>
        <v>0.2608695652173913</v>
      </c>
      <c r="R15" s="5">
        <f t="shared" si="4"/>
        <v>0</v>
      </c>
      <c r="S15" s="5">
        <f t="shared" si="5"/>
        <v>8.6956521739130432E-2</v>
      </c>
      <c r="T15" s="5">
        <f t="shared" si="6"/>
        <v>0</v>
      </c>
      <c r="U15" s="5">
        <f t="shared" si="7"/>
        <v>0</v>
      </c>
      <c r="Y15" t="s">
        <v>13</v>
      </c>
      <c r="Z15">
        <f>COUNTIF($B$3:$B$52,6)</f>
        <v>2</v>
      </c>
      <c r="AA15">
        <f>SUMIF($B$3:$B$52,"6",$D$3:$D$52)</f>
        <v>11</v>
      </c>
      <c r="AB15">
        <f>SUMIF($B$3:$B$52,"6",$E$3:$E$52)</f>
        <v>1733</v>
      </c>
      <c r="AC15">
        <f>SUMIF($B$3:$B$52,"6",$F$3:$F$52)</f>
        <v>937</v>
      </c>
      <c r="AD15">
        <f>SUMIF($B$3:$B$52,"6",G$3:G$52)</f>
        <v>163</v>
      </c>
      <c r="AE15">
        <f t="shared" ref="AE15:AJ15" si="18">SUMIF($B$3:$B$52,"6",H$3:H$52)</f>
        <v>333</v>
      </c>
      <c r="AF15">
        <f t="shared" si="18"/>
        <v>25</v>
      </c>
      <c r="AG15">
        <f t="shared" si="18"/>
        <v>241</v>
      </c>
      <c r="AH15">
        <f t="shared" si="18"/>
        <v>0</v>
      </c>
      <c r="AI15">
        <f t="shared" si="18"/>
        <v>11</v>
      </c>
      <c r="AJ15">
        <f t="shared" si="18"/>
        <v>23</v>
      </c>
      <c r="AK15" s="8">
        <f>AC15/$AB$15</f>
        <v>0.54068090017311021</v>
      </c>
      <c r="AL15" s="8">
        <f t="shared" ref="AL15:AR15" si="19">AD15/$AB$15</f>
        <v>9.4056549336410847E-2</v>
      </c>
      <c r="AM15" s="8">
        <f t="shared" si="19"/>
        <v>0.19215233698788228</v>
      </c>
      <c r="AN15" s="8">
        <f t="shared" si="19"/>
        <v>1.4425851125216388E-2</v>
      </c>
      <c r="AO15" s="8">
        <f t="shared" si="19"/>
        <v>0.13906520484708598</v>
      </c>
      <c r="AP15" s="8">
        <f t="shared" si="19"/>
        <v>0</v>
      </c>
      <c r="AQ15" s="8">
        <f t="shared" si="19"/>
        <v>6.3473744950952107E-3</v>
      </c>
      <c r="AR15" s="8">
        <f t="shared" si="19"/>
        <v>1.3271783035199077E-2</v>
      </c>
    </row>
    <row r="16" spans="1:44">
      <c r="A16" s="3">
        <v>14</v>
      </c>
      <c r="B16" s="2">
        <v>1</v>
      </c>
      <c r="C16" s="2">
        <v>251</v>
      </c>
      <c r="D16" s="3">
        <v>1</v>
      </c>
      <c r="E16" s="4">
        <v>24</v>
      </c>
      <c r="F16" s="4">
        <v>0</v>
      </c>
      <c r="G16" s="4">
        <v>0</v>
      </c>
      <c r="H16" s="4">
        <v>23</v>
      </c>
      <c r="I16" s="4">
        <v>0</v>
      </c>
      <c r="J16" s="4">
        <v>0</v>
      </c>
      <c r="K16" s="4">
        <v>0</v>
      </c>
      <c r="L16" s="4">
        <v>1</v>
      </c>
      <c r="M16" s="4">
        <v>0</v>
      </c>
      <c r="N16" s="5">
        <f t="shared" si="0"/>
        <v>0</v>
      </c>
      <c r="O16" s="5">
        <f t="shared" si="1"/>
        <v>0</v>
      </c>
      <c r="P16" s="5">
        <f t="shared" si="2"/>
        <v>0.95833333333333337</v>
      </c>
      <c r="Q16" s="5">
        <f t="shared" si="3"/>
        <v>0</v>
      </c>
      <c r="R16" s="5">
        <f t="shared" si="4"/>
        <v>0</v>
      </c>
      <c r="S16" s="5">
        <f t="shared" si="5"/>
        <v>0</v>
      </c>
      <c r="T16" s="5">
        <f t="shared" si="6"/>
        <v>4.1666666666666664E-2</v>
      </c>
      <c r="U16" s="5">
        <f t="shared" si="7"/>
        <v>0</v>
      </c>
      <c r="Y16" t="s">
        <v>14</v>
      </c>
      <c r="Z16">
        <f>COUNTIF($B$3:$B$52,7)</f>
        <v>1</v>
      </c>
      <c r="AA16">
        <f>SUMIF($B$3:$B$52,"7",$D$3:$D$52)</f>
        <v>5</v>
      </c>
      <c r="AB16">
        <f>SUMIF($B$3:$B$52,"7",$E$3:$E$52)</f>
        <v>1822</v>
      </c>
      <c r="AC16">
        <f>SUMIF($B$3:$B$52,"7",$F$3:$F$52)</f>
        <v>1333</v>
      </c>
      <c r="AD16">
        <f>SUMIF($B$3:$B$52,"7",G$3:G$52)</f>
        <v>96</v>
      </c>
      <c r="AE16">
        <f t="shared" ref="AE16:AJ16" si="20">SUMIF($B$3:$B$52,"7",H$3:H$52)</f>
        <v>83</v>
      </c>
      <c r="AF16">
        <f t="shared" si="20"/>
        <v>7</v>
      </c>
      <c r="AG16">
        <f t="shared" si="20"/>
        <v>241</v>
      </c>
      <c r="AH16">
        <f t="shared" si="20"/>
        <v>1</v>
      </c>
      <c r="AI16">
        <f t="shared" si="20"/>
        <v>7</v>
      </c>
      <c r="AJ16">
        <f t="shared" si="20"/>
        <v>54</v>
      </c>
      <c r="AK16" s="8">
        <f>AC16/$AB$16</f>
        <v>0.73161361141602632</v>
      </c>
      <c r="AL16" s="8">
        <f t="shared" ref="AL16:AR16" si="21">AD16/$AB$16</f>
        <v>5.2689352360043906E-2</v>
      </c>
      <c r="AM16" s="8">
        <f t="shared" si="21"/>
        <v>4.5554335894621295E-2</v>
      </c>
      <c r="AN16" s="8">
        <f t="shared" si="21"/>
        <v>3.8419319429198683E-3</v>
      </c>
      <c r="AO16" s="8">
        <f t="shared" si="21"/>
        <v>0.1322722283205269</v>
      </c>
      <c r="AP16" s="8">
        <f t="shared" si="21"/>
        <v>5.4884742041712406E-4</v>
      </c>
      <c r="AQ16" s="8">
        <f t="shared" si="21"/>
        <v>3.8419319429198683E-3</v>
      </c>
      <c r="AR16" s="8">
        <f t="shared" si="21"/>
        <v>2.9637760702524697E-2</v>
      </c>
    </row>
    <row r="17" spans="1:44">
      <c r="A17" s="3">
        <v>15</v>
      </c>
      <c r="B17" s="2">
        <v>1</v>
      </c>
      <c r="C17" s="2">
        <v>269</v>
      </c>
      <c r="D17" s="3">
        <v>2</v>
      </c>
      <c r="E17" s="4">
        <v>27</v>
      </c>
      <c r="F17" s="4">
        <v>3</v>
      </c>
      <c r="G17" s="4">
        <v>3</v>
      </c>
      <c r="H17" s="4">
        <v>7</v>
      </c>
      <c r="I17" s="4">
        <v>3</v>
      </c>
      <c r="J17" s="4">
        <v>0</v>
      </c>
      <c r="K17" s="4">
        <v>2</v>
      </c>
      <c r="L17" s="4">
        <v>0</v>
      </c>
      <c r="M17" s="4">
        <v>9</v>
      </c>
      <c r="N17" s="5">
        <f t="shared" si="0"/>
        <v>0.1111111111111111</v>
      </c>
      <c r="O17" s="5">
        <f t="shared" si="1"/>
        <v>0.1111111111111111</v>
      </c>
      <c r="P17" s="5">
        <f t="shared" si="2"/>
        <v>0.25925925925925924</v>
      </c>
      <c r="Q17" s="5">
        <f t="shared" si="3"/>
        <v>0.1111111111111111</v>
      </c>
      <c r="R17" s="5">
        <f t="shared" si="4"/>
        <v>0</v>
      </c>
      <c r="S17" s="5">
        <f t="shared" si="5"/>
        <v>7.407407407407407E-2</v>
      </c>
      <c r="T17" s="5">
        <f t="shared" si="6"/>
        <v>0</v>
      </c>
      <c r="U17" s="5">
        <f t="shared" si="7"/>
        <v>0.33333333333333331</v>
      </c>
      <c r="Y17" t="s">
        <v>15</v>
      </c>
      <c r="Z17">
        <f>COUNTIF($B$3:$B$52,8)</f>
        <v>1</v>
      </c>
      <c r="AA17">
        <f>SUMIF($B$3:$B$52,"8",$D$3:$D$52)</f>
        <v>10</v>
      </c>
      <c r="AB17">
        <f>SUMIF($B$3:$B$52,"8",$E$3:$E$52)</f>
        <v>1965</v>
      </c>
      <c r="AC17">
        <f>SUMIF($B$3:$B$52,"8",$F$3:$F$52)</f>
        <v>1348</v>
      </c>
      <c r="AD17">
        <f>SUMIF($B$3:$B$52,"8",G$3:G$52)</f>
        <v>106</v>
      </c>
      <c r="AE17">
        <f t="shared" ref="AE17:AJ17" si="22">SUMIF($B$3:$B$52,"8",H$3:H$52)</f>
        <v>298</v>
      </c>
      <c r="AF17">
        <f t="shared" si="22"/>
        <v>26</v>
      </c>
      <c r="AG17">
        <f t="shared" si="22"/>
        <v>50</v>
      </c>
      <c r="AH17">
        <f t="shared" si="22"/>
        <v>68</v>
      </c>
      <c r="AI17">
        <f t="shared" si="22"/>
        <v>2</v>
      </c>
      <c r="AJ17">
        <f t="shared" si="22"/>
        <v>67</v>
      </c>
      <c r="AK17" s="8">
        <f>AC17/$AB$17</f>
        <v>0.6860050890585242</v>
      </c>
      <c r="AL17" s="8">
        <f t="shared" ref="AL17:AR17" si="23">AD17/$AB$17</f>
        <v>5.39440203562341E-2</v>
      </c>
      <c r="AM17" s="8">
        <f t="shared" si="23"/>
        <v>0.15165394402035623</v>
      </c>
      <c r="AN17" s="8">
        <f t="shared" si="23"/>
        <v>1.3231552162849873E-2</v>
      </c>
      <c r="AO17" s="8">
        <f t="shared" si="23"/>
        <v>2.5445292620865138E-2</v>
      </c>
      <c r="AP17" s="8">
        <f t="shared" si="23"/>
        <v>3.4605597964376587E-2</v>
      </c>
      <c r="AQ17" s="8">
        <f t="shared" si="23"/>
        <v>1.0178117048346056E-3</v>
      </c>
      <c r="AR17" s="8">
        <f t="shared" si="23"/>
        <v>3.4096692111959287E-2</v>
      </c>
    </row>
    <row r="18" spans="1:44">
      <c r="A18" s="3">
        <v>16</v>
      </c>
      <c r="B18" s="2">
        <v>1</v>
      </c>
      <c r="C18" s="2">
        <v>277</v>
      </c>
      <c r="D18" s="3">
        <v>1</v>
      </c>
      <c r="E18" s="4">
        <v>140</v>
      </c>
      <c r="F18" s="4">
        <v>0</v>
      </c>
      <c r="G18" s="4">
        <v>0</v>
      </c>
      <c r="H18" s="4">
        <v>86</v>
      </c>
      <c r="I18" s="4">
        <v>24</v>
      </c>
      <c r="J18" s="4">
        <v>6</v>
      </c>
      <c r="K18" s="4">
        <v>0</v>
      </c>
      <c r="L18" s="4">
        <v>0</v>
      </c>
      <c r="M18" s="4">
        <v>24</v>
      </c>
      <c r="N18" s="5">
        <f t="shared" si="0"/>
        <v>0</v>
      </c>
      <c r="O18" s="5">
        <f t="shared" si="1"/>
        <v>0</v>
      </c>
      <c r="P18" s="5">
        <f t="shared" si="2"/>
        <v>0.61428571428571432</v>
      </c>
      <c r="Q18" s="5">
        <f t="shared" si="3"/>
        <v>0.17142857142857143</v>
      </c>
      <c r="R18" s="5">
        <f t="shared" si="4"/>
        <v>4.2857142857142858E-2</v>
      </c>
      <c r="S18" s="5">
        <f t="shared" si="5"/>
        <v>0</v>
      </c>
      <c r="T18" s="5">
        <f t="shared" si="6"/>
        <v>0</v>
      </c>
      <c r="U18" s="5">
        <f t="shared" si="7"/>
        <v>0.17142857142857143</v>
      </c>
      <c r="Y18" t="s">
        <v>16</v>
      </c>
      <c r="Z18">
        <f>COUNTIF($B$3:$B$52,9)</f>
        <v>1</v>
      </c>
      <c r="AA18">
        <f>SUMIF($B$3:$B$52,"9",$D$3:$D$52)</f>
        <v>6</v>
      </c>
      <c r="AB18">
        <f>SUMIF($B$3:$B$52,"9",$E$3:$E$52)</f>
        <v>2840</v>
      </c>
      <c r="AC18">
        <f>SUMIF($B$3:$B$52,"9",$F$3:$F$52)</f>
        <v>2077</v>
      </c>
      <c r="AD18">
        <f>SUMIF($B$3:$B$52,"9",G$3:G$52)</f>
        <v>124</v>
      </c>
      <c r="AE18">
        <f t="shared" ref="AE18:AJ18" si="24">SUMIF($B$3:$B$52,"9",H$3:H$52)</f>
        <v>231</v>
      </c>
      <c r="AF18">
        <f t="shared" si="24"/>
        <v>29</v>
      </c>
      <c r="AG18">
        <f t="shared" si="24"/>
        <v>239</v>
      </c>
      <c r="AH18">
        <f t="shared" si="24"/>
        <v>0</v>
      </c>
      <c r="AI18">
        <f t="shared" si="24"/>
        <v>34</v>
      </c>
      <c r="AJ18">
        <f t="shared" si="24"/>
        <v>106</v>
      </c>
      <c r="AK18" s="8">
        <f>AC18/$AB$18</f>
        <v>0.73133802816901405</v>
      </c>
      <c r="AL18" s="8">
        <f t="shared" ref="AL18:AR18" si="25">AD18/$AB$18</f>
        <v>4.3661971830985913E-2</v>
      </c>
      <c r="AM18" s="8">
        <f t="shared" si="25"/>
        <v>8.1338028169014087E-2</v>
      </c>
      <c r="AN18" s="8">
        <f t="shared" si="25"/>
        <v>1.0211267605633803E-2</v>
      </c>
      <c r="AO18" s="8">
        <f t="shared" si="25"/>
        <v>8.4154929577464788E-2</v>
      </c>
      <c r="AP18" s="8">
        <f t="shared" si="25"/>
        <v>0</v>
      </c>
      <c r="AQ18" s="8">
        <f t="shared" si="25"/>
        <v>1.1971830985915493E-2</v>
      </c>
      <c r="AR18" s="8">
        <f t="shared" si="25"/>
        <v>3.732394366197183E-2</v>
      </c>
    </row>
    <row r="19" spans="1:44">
      <c r="A19" s="3">
        <v>17</v>
      </c>
      <c r="B19" s="2">
        <v>1</v>
      </c>
      <c r="C19" s="2">
        <v>358</v>
      </c>
      <c r="D19" s="3">
        <v>3</v>
      </c>
      <c r="E19" s="4">
        <v>21</v>
      </c>
      <c r="F19" s="4">
        <v>0</v>
      </c>
      <c r="G19" s="4">
        <v>0</v>
      </c>
      <c r="H19" s="4">
        <v>21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5">
        <f t="shared" si="0"/>
        <v>0</v>
      </c>
      <c r="O19" s="5">
        <f t="shared" si="1"/>
        <v>0</v>
      </c>
      <c r="P19" s="5">
        <f t="shared" si="2"/>
        <v>1</v>
      </c>
      <c r="Q19" s="5">
        <f t="shared" si="3"/>
        <v>0</v>
      </c>
      <c r="R19" s="5">
        <f t="shared" si="4"/>
        <v>0</v>
      </c>
      <c r="S19" s="5">
        <f t="shared" si="5"/>
        <v>0</v>
      </c>
      <c r="T19" s="5">
        <f t="shared" si="6"/>
        <v>0</v>
      </c>
      <c r="U19" s="5">
        <f t="shared" si="7"/>
        <v>0</v>
      </c>
      <c r="Y19" t="s">
        <v>17</v>
      </c>
      <c r="Z19">
        <f>COUNTIF($B$3:$B$52,10)</f>
        <v>1</v>
      </c>
      <c r="AA19">
        <f>SUMIF($B$3:$B$52,"10",$D$3:$D$52)</f>
        <v>11</v>
      </c>
      <c r="AB19">
        <f>SUMIF($B$3:$B$52,"10",$E$3:$E$52)</f>
        <v>2162</v>
      </c>
      <c r="AC19">
        <f>SUMIF($B$3:$B$52,"10",$F$3:$F$52)</f>
        <v>1158</v>
      </c>
      <c r="AD19">
        <f>SUMIF($B$3:$B$52,"10",G$3:G$52)</f>
        <v>158</v>
      </c>
      <c r="AE19">
        <f t="shared" ref="AE19:AJ19" si="26">SUMIF($B$3:$B$52,"10",H$3:H$52)</f>
        <v>135</v>
      </c>
      <c r="AF19">
        <f t="shared" si="26"/>
        <v>9</v>
      </c>
      <c r="AG19">
        <f t="shared" si="26"/>
        <v>598</v>
      </c>
      <c r="AH19">
        <f t="shared" si="26"/>
        <v>33</v>
      </c>
      <c r="AI19">
        <f t="shared" si="26"/>
        <v>1</v>
      </c>
      <c r="AJ19">
        <f t="shared" si="26"/>
        <v>70</v>
      </c>
      <c r="AK19" s="8">
        <f>AC19/$AB$19</f>
        <v>0.5356151711378353</v>
      </c>
      <c r="AL19" s="8">
        <f t="shared" ref="AL19:AR19" si="27">AD19/$AB$19</f>
        <v>7.3080481036077699E-2</v>
      </c>
      <c r="AM19" s="8">
        <f t="shared" si="27"/>
        <v>6.2442183163737279E-2</v>
      </c>
      <c r="AN19" s="8">
        <f t="shared" si="27"/>
        <v>4.1628122109158188E-3</v>
      </c>
      <c r="AO19" s="8">
        <f t="shared" si="27"/>
        <v>0.27659574468085107</v>
      </c>
      <c r="AP19" s="8">
        <f t="shared" si="27"/>
        <v>1.5263644773358002E-2</v>
      </c>
      <c r="AQ19" s="8">
        <f t="shared" si="27"/>
        <v>4.6253469010175765E-4</v>
      </c>
      <c r="AR19" s="8">
        <f t="shared" si="27"/>
        <v>3.2377428307123035E-2</v>
      </c>
    </row>
    <row r="20" spans="1:44">
      <c r="A20" s="3">
        <v>18</v>
      </c>
      <c r="B20" s="2">
        <v>2</v>
      </c>
      <c r="C20" s="2">
        <v>49</v>
      </c>
      <c r="D20" s="3">
        <v>2</v>
      </c>
      <c r="E20" s="4">
        <v>260</v>
      </c>
      <c r="F20" s="4">
        <v>68</v>
      </c>
      <c r="G20" s="4">
        <v>4</v>
      </c>
      <c r="H20" s="4">
        <v>76</v>
      </c>
      <c r="I20" s="4">
        <v>29</v>
      </c>
      <c r="J20" s="4">
        <v>23</v>
      </c>
      <c r="K20" s="4">
        <v>15</v>
      </c>
      <c r="L20" s="4">
        <v>1</v>
      </c>
      <c r="M20" s="4">
        <v>44</v>
      </c>
      <c r="N20" s="5">
        <f t="shared" si="0"/>
        <v>0.26153846153846155</v>
      </c>
      <c r="O20" s="5">
        <f t="shared" si="1"/>
        <v>1.5384615384615385E-2</v>
      </c>
      <c r="P20" s="5">
        <f t="shared" si="2"/>
        <v>0.29230769230769232</v>
      </c>
      <c r="Q20" s="5">
        <f t="shared" si="3"/>
        <v>0.11153846153846154</v>
      </c>
      <c r="R20" s="5">
        <f t="shared" si="4"/>
        <v>8.8461538461538466E-2</v>
      </c>
      <c r="S20" s="5">
        <f t="shared" si="5"/>
        <v>5.7692307692307696E-2</v>
      </c>
      <c r="T20" s="5">
        <f t="shared" si="6"/>
        <v>3.8461538461538464E-3</v>
      </c>
      <c r="U20" s="5">
        <f t="shared" si="7"/>
        <v>0.16923076923076924</v>
      </c>
      <c r="Y20" t="s">
        <v>18</v>
      </c>
      <c r="Z20">
        <f>COUNTIF($B$3:$B$52,11)</f>
        <v>2</v>
      </c>
      <c r="AA20">
        <f>SUMIF($B$3:$B$52,"11",$D$3:$D$52)</f>
        <v>24</v>
      </c>
      <c r="AB20">
        <f>SUMIF($B$3:$B$52,"11",$E$3:$E$52)</f>
        <v>4312</v>
      </c>
      <c r="AC20">
        <f>SUMIF($B$3:$B$52,"11",$F$3:$F$52)</f>
        <v>2586</v>
      </c>
      <c r="AD20">
        <f>SUMIF($B$3:$B$52,"11",G$3:G$52)</f>
        <v>103</v>
      </c>
      <c r="AE20">
        <f t="shared" ref="AE20:AJ20" si="28">SUMIF($B$3:$B$52,"11",H$3:H$52)</f>
        <v>635</v>
      </c>
      <c r="AF20">
        <f t="shared" si="28"/>
        <v>24</v>
      </c>
      <c r="AG20">
        <f t="shared" si="28"/>
        <v>683</v>
      </c>
      <c r="AH20">
        <f t="shared" si="28"/>
        <v>118</v>
      </c>
      <c r="AI20">
        <f t="shared" si="28"/>
        <v>7</v>
      </c>
      <c r="AJ20">
        <f t="shared" si="28"/>
        <v>156</v>
      </c>
      <c r="AK20" s="8">
        <f>AC20/$AB$20</f>
        <v>0.59972170686456405</v>
      </c>
      <c r="AL20" s="8">
        <f t="shared" ref="AL20:AR20" si="29">AD20/$AB$20</f>
        <v>2.388682745825603E-2</v>
      </c>
      <c r="AM20" s="8">
        <f t="shared" si="29"/>
        <v>0.14726345083487941</v>
      </c>
      <c r="AN20" s="8">
        <f t="shared" si="29"/>
        <v>5.5658627087198514E-3</v>
      </c>
      <c r="AO20" s="8">
        <f t="shared" si="29"/>
        <v>0.15839517625231911</v>
      </c>
      <c r="AP20" s="8">
        <f t="shared" si="29"/>
        <v>2.7365491651205939E-2</v>
      </c>
      <c r="AQ20" s="8">
        <f t="shared" si="29"/>
        <v>1.6233766233766235E-3</v>
      </c>
      <c r="AR20" s="8">
        <f t="shared" si="29"/>
        <v>3.6178107606679034E-2</v>
      </c>
    </row>
    <row r="21" spans="1:44">
      <c r="A21" s="3">
        <v>19</v>
      </c>
      <c r="B21" s="2">
        <v>2</v>
      </c>
      <c r="C21" s="2">
        <v>63</v>
      </c>
      <c r="D21" s="3">
        <v>1</v>
      </c>
      <c r="E21" s="4">
        <v>152</v>
      </c>
      <c r="F21" s="4">
        <v>120</v>
      </c>
      <c r="G21" s="4">
        <v>0</v>
      </c>
      <c r="H21" s="4">
        <v>24</v>
      </c>
      <c r="I21" s="4">
        <v>3</v>
      </c>
      <c r="J21" s="4">
        <v>0</v>
      </c>
      <c r="K21" s="4">
        <v>5</v>
      </c>
      <c r="L21" s="4">
        <v>0</v>
      </c>
      <c r="M21" s="4">
        <v>0</v>
      </c>
      <c r="N21" s="5">
        <f t="shared" si="0"/>
        <v>0.78947368421052633</v>
      </c>
      <c r="O21" s="5">
        <f t="shared" si="1"/>
        <v>0</v>
      </c>
      <c r="P21" s="5">
        <f t="shared" si="2"/>
        <v>0.15789473684210525</v>
      </c>
      <c r="Q21" s="5">
        <f t="shared" si="3"/>
        <v>1.9736842105263157E-2</v>
      </c>
      <c r="R21" s="5">
        <f t="shared" si="4"/>
        <v>0</v>
      </c>
      <c r="S21" s="5">
        <f t="shared" si="5"/>
        <v>3.2894736842105261E-2</v>
      </c>
      <c r="T21" s="5">
        <f t="shared" si="6"/>
        <v>0</v>
      </c>
      <c r="U21" s="5">
        <f t="shared" si="7"/>
        <v>0</v>
      </c>
      <c r="Y21" t="s">
        <v>22</v>
      </c>
      <c r="Z21">
        <f>SUM(Z10:Z20)</f>
        <v>50</v>
      </c>
      <c r="AA21">
        <f t="shared" ref="AA21:AB21" si="30">SUM(AA10:AA20)</f>
        <v>165</v>
      </c>
      <c r="AB21">
        <f t="shared" si="30"/>
        <v>29459</v>
      </c>
      <c r="AC21">
        <f t="shared" ref="AC21" si="31">SUM(AC10:AC20)</f>
        <v>13931</v>
      </c>
      <c r="AD21">
        <f t="shared" ref="AD21" si="32">SUM(AD10:AD20)</f>
        <v>1094</v>
      </c>
      <c r="AE21">
        <f t="shared" ref="AE21" si="33">SUM(AE10:AE20)</f>
        <v>6701</v>
      </c>
      <c r="AF21">
        <f t="shared" ref="AF21" si="34">SUM(AF10:AF20)</f>
        <v>1288</v>
      </c>
      <c r="AG21">
        <f t="shared" ref="AG21" si="35">SUM(AG10:AG20)</f>
        <v>3199</v>
      </c>
      <c r="AH21">
        <f t="shared" ref="AH21" si="36">SUM(AH10:AH20)</f>
        <v>1423</v>
      </c>
      <c r="AI21">
        <f t="shared" ref="AI21" si="37">SUM(AI10:AI20)</f>
        <v>162</v>
      </c>
      <c r="AJ21">
        <f t="shared" ref="AJ21" si="38">SUM(AJ10:AJ20)</f>
        <v>1661</v>
      </c>
      <c r="AK21" s="8">
        <f>AC21/$AB$21</f>
        <v>0.47289453138259957</v>
      </c>
      <c r="AL21" s="8">
        <f t="shared" ref="AL21:AR21" si="39">AD21/$AB$21</f>
        <v>3.7136359007434061E-2</v>
      </c>
      <c r="AM21" s="8">
        <f t="shared" si="39"/>
        <v>0.22746868529142197</v>
      </c>
      <c r="AN21" s="8">
        <f t="shared" si="39"/>
        <v>4.3721782816796229E-2</v>
      </c>
      <c r="AO21" s="8">
        <f t="shared" si="39"/>
        <v>0.10859160188736888</v>
      </c>
      <c r="AP21" s="8">
        <f t="shared" si="39"/>
        <v>4.830442309650701E-2</v>
      </c>
      <c r="AQ21" s="8">
        <f t="shared" si="39"/>
        <v>5.4991683356529417E-3</v>
      </c>
      <c r="AR21" s="8">
        <f t="shared" si="39"/>
        <v>5.6383448182219353E-2</v>
      </c>
    </row>
    <row r="22" spans="1:44">
      <c r="A22" s="3">
        <v>20</v>
      </c>
      <c r="B22" s="2">
        <v>2</v>
      </c>
      <c r="C22" s="2">
        <v>80</v>
      </c>
      <c r="D22" s="3">
        <v>1</v>
      </c>
      <c r="E22" s="4">
        <v>39</v>
      </c>
      <c r="F22" s="4">
        <v>21</v>
      </c>
      <c r="G22" s="4">
        <v>0</v>
      </c>
      <c r="H22" s="4">
        <v>11</v>
      </c>
      <c r="I22" s="4">
        <v>4</v>
      </c>
      <c r="J22" s="4">
        <v>3</v>
      </c>
      <c r="K22" s="4">
        <v>0</v>
      </c>
      <c r="L22" s="4">
        <v>0</v>
      </c>
      <c r="M22" s="4">
        <v>0</v>
      </c>
      <c r="N22" s="5">
        <f t="shared" si="0"/>
        <v>0.53846153846153844</v>
      </c>
      <c r="O22" s="5">
        <f t="shared" si="1"/>
        <v>0</v>
      </c>
      <c r="P22" s="5">
        <f t="shared" si="2"/>
        <v>0.28205128205128205</v>
      </c>
      <c r="Q22" s="5">
        <f t="shared" si="3"/>
        <v>0.10256410256410256</v>
      </c>
      <c r="R22" s="5">
        <f t="shared" si="4"/>
        <v>7.6923076923076927E-2</v>
      </c>
      <c r="S22" s="5">
        <f t="shared" si="5"/>
        <v>0</v>
      </c>
      <c r="T22" s="5">
        <f t="shared" si="6"/>
        <v>0</v>
      </c>
      <c r="U22" s="5">
        <f t="shared" si="7"/>
        <v>0</v>
      </c>
    </row>
    <row r="23" spans="1:44">
      <c r="A23" s="3">
        <v>21</v>
      </c>
      <c r="B23" s="2">
        <v>2</v>
      </c>
      <c r="C23" s="2">
        <v>122</v>
      </c>
      <c r="D23" s="3">
        <v>1</v>
      </c>
      <c r="E23" s="4">
        <v>814</v>
      </c>
      <c r="F23" s="4">
        <v>0</v>
      </c>
      <c r="G23" s="4">
        <v>0</v>
      </c>
      <c r="H23" s="4">
        <v>707</v>
      </c>
      <c r="I23" s="4">
        <v>12</v>
      </c>
      <c r="J23" s="4">
        <v>19</v>
      </c>
      <c r="K23" s="4">
        <v>26</v>
      </c>
      <c r="L23" s="4">
        <v>1</v>
      </c>
      <c r="M23" s="4">
        <v>49</v>
      </c>
      <c r="N23" s="5">
        <f t="shared" si="0"/>
        <v>0</v>
      </c>
      <c r="O23" s="5">
        <f t="shared" si="1"/>
        <v>0</v>
      </c>
      <c r="P23" s="5">
        <f t="shared" si="2"/>
        <v>0.8685503685503686</v>
      </c>
      <c r="Q23" s="5">
        <f t="shared" si="3"/>
        <v>1.4742014742014743E-2</v>
      </c>
      <c r="R23" s="5">
        <f t="shared" si="4"/>
        <v>2.334152334152334E-2</v>
      </c>
      <c r="S23" s="5">
        <f t="shared" si="5"/>
        <v>3.1941031941031942E-2</v>
      </c>
      <c r="T23" s="5">
        <f t="shared" si="6"/>
        <v>1.2285012285012285E-3</v>
      </c>
      <c r="U23" s="5">
        <f t="shared" si="7"/>
        <v>6.0196560196560195E-2</v>
      </c>
    </row>
    <row r="24" spans="1:44">
      <c r="A24" s="3">
        <v>22</v>
      </c>
      <c r="B24" s="2">
        <v>2</v>
      </c>
      <c r="C24" s="2">
        <v>148</v>
      </c>
      <c r="D24" s="3">
        <v>4</v>
      </c>
      <c r="E24" s="4">
        <v>100</v>
      </c>
      <c r="F24" s="4">
        <v>21</v>
      </c>
      <c r="G24" s="4">
        <v>0</v>
      </c>
      <c r="H24" s="4">
        <v>16</v>
      </c>
      <c r="I24" s="4">
        <v>1</v>
      </c>
      <c r="J24" s="4">
        <v>52</v>
      </c>
      <c r="K24" s="4">
        <v>0</v>
      </c>
      <c r="L24" s="4">
        <v>0</v>
      </c>
      <c r="M24" s="4">
        <v>10</v>
      </c>
      <c r="N24" s="5">
        <f t="shared" si="0"/>
        <v>0.21</v>
      </c>
      <c r="O24" s="5">
        <f t="shared" si="1"/>
        <v>0</v>
      </c>
      <c r="P24" s="5">
        <f t="shared" si="2"/>
        <v>0.16</v>
      </c>
      <c r="Q24" s="5">
        <f t="shared" si="3"/>
        <v>0.01</v>
      </c>
      <c r="R24" s="5">
        <f t="shared" si="4"/>
        <v>0.52</v>
      </c>
      <c r="S24" s="5">
        <f t="shared" si="5"/>
        <v>0</v>
      </c>
      <c r="T24" s="5">
        <f t="shared" si="6"/>
        <v>0</v>
      </c>
      <c r="U24" s="5">
        <f t="shared" si="7"/>
        <v>0.1</v>
      </c>
    </row>
    <row r="25" spans="1:44">
      <c r="A25" s="3">
        <v>23</v>
      </c>
      <c r="B25" s="2">
        <v>2</v>
      </c>
      <c r="C25" s="2">
        <v>186</v>
      </c>
      <c r="D25" s="3">
        <v>2</v>
      </c>
      <c r="E25" s="4">
        <v>357</v>
      </c>
      <c r="F25" s="4">
        <v>119</v>
      </c>
      <c r="G25" s="4">
        <v>4</v>
      </c>
      <c r="H25" s="4">
        <v>73</v>
      </c>
      <c r="I25" s="4">
        <v>35</v>
      </c>
      <c r="J25" s="4">
        <v>4</v>
      </c>
      <c r="K25" s="4">
        <v>94</v>
      </c>
      <c r="L25" s="4">
        <v>1</v>
      </c>
      <c r="M25" s="4">
        <v>27</v>
      </c>
      <c r="N25" s="5">
        <f t="shared" si="0"/>
        <v>0.33333333333333331</v>
      </c>
      <c r="O25" s="5">
        <f t="shared" si="1"/>
        <v>1.1204481792717087E-2</v>
      </c>
      <c r="P25" s="5">
        <f t="shared" si="2"/>
        <v>0.20448179271708683</v>
      </c>
      <c r="Q25" s="5">
        <f t="shared" si="3"/>
        <v>9.8039215686274508E-2</v>
      </c>
      <c r="R25" s="5">
        <f t="shared" si="4"/>
        <v>1.1204481792717087E-2</v>
      </c>
      <c r="S25" s="5">
        <f t="shared" si="5"/>
        <v>0.26330532212885155</v>
      </c>
      <c r="T25" s="5">
        <f t="shared" si="6"/>
        <v>2.8011204481792717E-3</v>
      </c>
      <c r="U25" s="5">
        <f t="shared" si="7"/>
        <v>7.5630252100840331E-2</v>
      </c>
    </row>
    <row r="26" spans="1:44">
      <c r="A26" s="3">
        <v>24</v>
      </c>
      <c r="B26" s="2">
        <v>2</v>
      </c>
      <c r="C26" s="2">
        <v>270</v>
      </c>
      <c r="D26" s="3">
        <v>1</v>
      </c>
      <c r="E26" s="4">
        <v>360</v>
      </c>
      <c r="F26" s="4">
        <v>227</v>
      </c>
      <c r="G26" s="4">
        <v>7</v>
      </c>
      <c r="H26" s="4">
        <v>58</v>
      </c>
      <c r="I26" s="4">
        <v>1</v>
      </c>
      <c r="J26" s="4">
        <v>49</v>
      </c>
      <c r="K26" s="4">
        <v>0</v>
      </c>
      <c r="L26" s="4">
        <v>0</v>
      </c>
      <c r="M26" s="4">
        <v>18</v>
      </c>
      <c r="N26" s="5">
        <f t="shared" si="0"/>
        <v>0.63055555555555554</v>
      </c>
      <c r="O26" s="5">
        <f t="shared" si="1"/>
        <v>1.9444444444444445E-2</v>
      </c>
      <c r="P26" s="5">
        <f t="shared" si="2"/>
        <v>0.16111111111111112</v>
      </c>
      <c r="Q26" s="5">
        <f t="shared" si="3"/>
        <v>2.7777777777777779E-3</v>
      </c>
      <c r="R26" s="5">
        <f t="shared" si="4"/>
        <v>0.1361111111111111</v>
      </c>
      <c r="S26" s="5">
        <f t="shared" si="5"/>
        <v>0</v>
      </c>
      <c r="T26" s="5">
        <f t="shared" si="6"/>
        <v>0</v>
      </c>
      <c r="U26" s="5">
        <f t="shared" si="7"/>
        <v>0.05</v>
      </c>
    </row>
    <row r="27" spans="1:44">
      <c r="A27" s="3">
        <v>25</v>
      </c>
      <c r="B27" s="2">
        <v>2</v>
      </c>
      <c r="C27" s="2">
        <v>300</v>
      </c>
      <c r="D27" s="3">
        <v>3</v>
      </c>
      <c r="E27" s="4">
        <v>115</v>
      </c>
      <c r="F27" s="4">
        <v>21</v>
      </c>
      <c r="G27" s="4">
        <v>18</v>
      </c>
      <c r="H27" s="4">
        <v>20</v>
      </c>
      <c r="I27" s="4">
        <v>6</v>
      </c>
      <c r="J27" s="4">
        <v>30</v>
      </c>
      <c r="K27" s="4">
        <v>4</v>
      </c>
      <c r="L27" s="4">
        <v>5</v>
      </c>
      <c r="M27" s="4">
        <v>11</v>
      </c>
      <c r="N27" s="5">
        <f t="shared" si="0"/>
        <v>0.18260869565217391</v>
      </c>
      <c r="O27" s="5">
        <f t="shared" si="1"/>
        <v>0.15652173913043479</v>
      </c>
      <c r="P27" s="5">
        <f t="shared" si="2"/>
        <v>0.17391304347826086</v>
      </c>
      <c r="Q27" s="5">
        <f t="shared" si="3"/>
        <v>5.2173913043478258E-2</v>
      </c>
      <c r="R27" s="5">
        <f t="shared" si="4"/>
        <v>0.2608695652173913</v>
      </c>
      <c r="S27" s="5">
        <f t="shared" si="5"/>
        <v>3.4782608695652174E-2</v>
      </c>
      <c r="T27" s="5">
        <f t="shared" si="6"/>
        <v>4.3478260869565216E-2</v>
      </c>
      <c r="U27" s="5">
        <f t="shared" si="7"/>
        <v>9.5652173913043481E-2</v>
      </c>
    </row>
    <row r="28" spans="1:44">
      <c r="A28" s="3">
        <v>26</v>
      </c>
      <c r="B28" s="2">
        <v>2</v>
      </c>
      <c r="C28" s="2">
        <v>307</v>
      </c>
      <c r="D28" s="3">
        <v>2</v>
      </c>
      <c r="E28" s="4">
        <v>213</v>
      </c>
      <c r="F28" s="4">
        <v>143</v>
      </c>
      <c r="G28" s="4">
        <v>0</v>
      </c>
      <c r="H28" s="4">
        <v>34</v>
      </c>
      <c r="I28" s="4">
        <v>5</v>
      </c>
      <c r="J28" s="4">
        <v>0</v>
      </c>
      <c r="K28" s="4">
        <v>2</v>
      </c>
      <c r="L28" s="4">
        <v>2</v>
      </c>
      <c r="M28" s="4">
        <v>27</v>
      </c>
      <c r="N28" s="5">
        <f t="shared" si="0"/>
        <v>0.67136150234741787</v>
      </c>
      <c r="O28" s="5">
        <f t="shared" si="1"/>
        <v>0</v>
      </c>
      <c r="P28" s="5">
        <f t="shared" si="2"/>
        <v>0.15962441314553991</v>
      </c>
      <c r="Q28" s="5">
        <f t="shared" si="3"/>
        <v>2.3474178403755867E-2</v>
      </c>
      <c r="R28" s="5">
        <f t="shared" si="4"/>
        <v>0</v>
      </c>
      <c r="S28" s="5">
        <f t="shared" si="5"/>
        <v>9.3896713615023476E-3</v>
      </c>
      <c r="T28" s="5">
        <f t="shared" si="6"/>
        <v>9.3896713615023476E-3</v>
      </c>
      <c r="U28" s="5">
        <f t="shared" si="7"/>
        <v>0.12676056338028169</v>
      </c>
    </row>
    <row r="29" spans="1:44">
      <c r="A29" s="3">
        <v>27</v>
      </c>
      <c r="B29" s="2">
        <v>2</v>
      </c>
      <c r="C29" s="2">
        <v>323</v>
      </c>
      <c r="D29" s="3">
        <v>2</v>
      </c>
      <c r="E29" s="4">
        <v>257</v>
      </c>
      <c r="F29" s="4">
        <v>0</v>
      </c>
      <c r="G29" s="4">
        <v>2</v>
      </c>
      <c r="H29" s="4">
        <v>89</v>
      </c>
      <c r="I29" s="4">
        <v>18</v>
      </c>
      <c r="J29" s="4">
        <v>0</v>
      </c>
      <c r="K29" s="4">
        <v>123</v>
      </c>
      <c r="L29" s="4">
        <v>4</v>
      </c>
      <c r="M29" s="4">
        <v>21</v>
      </c>
      <c r="N29" s="5">
        <f t="shared" si="0"/>
        <v>0</v>
      </c>
      <c r="O29" s="5">
        <f t="shared" si="1"/>
        <v>7.7821011673151752E-3</v>
      </c>
      <c r="P29" s="5">
        <f t="shared" si="2"/>
        <v>0.34630350194552528</v>
      </c>
      <c r="Q29" s="5">
        <f t="shared" si="3"/>
        <v>7.0038910505836577E-2</v>
      </c>
      <c r="R29" s="5">
        <f t="shared" si="4"/>
        <v>0</v>
      </c>
      <c r="S29" s="5">
        <f t="shared" si="5"/>
        <v>0.47859922178988329</v>
      </c>
      <c r="T29" s="5">
        <f t="shared" si="6"/>
        <v>1.556420233463035E-2</v>
      </c>
      <c r="U29" s="5">
        <f t="shared" si="7"/>
        <v>8.171206225680934E-2</v>
      </c>
    </row>
    <row r="30" spans="1:44">
      <c r="A30" s="3">
        <v>28</v>
      </c>
      <c r="B30" s="2">
        <v>2</v>
      </c>
      <c r="C30" s="2">
        <v>349</v>
      </c>
      <c r="D30" s="3">
        <v>1</v>
      </c>
      <c r="E30" s="4">
        <v>1110</v>
      </c>
      <c r="F30" s="4">
        <v>0</v>
      </c>
      <c r="G30" s="4">
        <v>0</v>
      </c>
      <c r="H30" s="4">
        <v>513</v>
      </c>
      <c r="I30" s="4">
        <v>4</v>
      </c>
      <c r="J30" s="4">
        <v>344</v>
      </c>
      <c r="K30" s="4">
        <v>110</v>
      </c>
      <c r="L30" s="4">
        <v>0</v>
      </c>
      <c r="M30" s="4">
        <v>139</v>
      </c>
      <c r="N30" s="5">
        <f t="shared" si="0"/>
        <v>0</v>
      </c>
      <c r="O30" s="5">
        <f t="shared" si="1"/>
        <v>0</v>
      </c>
      <c r="P30" s="5">
        <f t="shared" si="2"/>
        <v>0.46216216216216216</v>
      </c>
      <c r="Q30" s="5">
        <f t="shared" si="3"/>
        <v>3.6036036036036037E-3</v>
      </c>
      <c r="R30" s="5">
        <f t="shared" si="4"/>
        <v>0.30990990990990991</v>
      </c>
      <c r="S30" s="5">
        <f t="shared" si="5"/>
        <v>9.90990990990991E-2</v>
      </c>
      <c r="T30" s="5">
        <f t="shared" si="6"/>
        <v>0</v>
      </c>
      <c r="U30" s="5">
        <f t="shared" si="7"/>
        <v>0.12522522522522522</v>
      </c>
    </row>
    <row r="31" spans="1:44">
      <c r="A31" s="3">
        <v>29</v>
      </c>
      <c r="B31" s="2">
        <v>2</v>
      </c>
      <c r="C31" s="2">
        <v>361</v>
      </c>
      <c r="D31" s="3">
        <v>4</v>
      </c>
      <c r="E31" s="4">
        <v>799</v>
      </c>
      <c r="F31" s="4">
        <v>158</v>
      </c>
      <c r="G31" s="4">
        <v>17</v>
      </c>
      <c r="H31" s="4">
        <v>316</v>
      </c>
      <c r="I31" s="4">
        <v>196</v>
      </c>
      <c r="J31" s="4">
        <v>14</v>
      </c>
      <c r="K31" s="4">
        <v>92</v>
      </c>
      <c r="L31" s="4">
        <v>6</v>
      </c>
      <c r="M31" s="4">
        <v>0</v>
      </c>
      <c r="N31" s="5">
        <f t="shared" si="0"/>
        <v>0.19774718397997496</v>
      </c>
      <c r="O31" s="5">
        <f t="shared" si="1"/>
        <v>2.1276595744680851E-2</v>
      </c>
      <c r="P31" s="5">
        <f t="shared" si="2"/>
        <v>0.39549436795994991</v>
      </c>
      <c r="Q31" s="5">
        <f t="shared" si="3"/>
        <v>0.24530663329161451</v>
      </c>
      <c r="R31" s="5">
        <f t="shared" si="4"/>
        <v>1.7521902377972465E-2</v>
      </c>
      <c r="S31" s="5">
        <f t="shared" si="5"/>
        <v>0.11514392991239049</v>
      </c>
      <c r="T31" s="5">
        <f t="shared" si="6"/>
        <v>7.5093867334167707E-3</v>
      </c>
      <c r="U31" s="5">
        <f t="shared" si="7"/>
        <v>0</v>
      </c>
    </row>
    <row r="32" spans="1:44">
      <c r="A32" s="3">
        <v>30</v>
      </c>
      <c r="B32" s="2">
        <v>3</v>
      </c>
      <c r="C32" s="2">
        <v>69</v>
      </c>
      <c r="D32" s="3">
        <v>3</v>
      </c>
      <c r="E32" s="4">
        <v>107</v>
      </c>
      <c r="F32" s="4">
        <v>0</v>
      </c>
      <c r="G32" s="4">
        <v>0</v>
      </c>
      <c r="H32" s="4">
        <v>72</v>
      </c>
      <c r="I32" s="4">
        <v>0</v>
      </c>
      <c r="J32" s="4">
        <v>0</v>
      </c>
      <c r="K32" s="4">
        <v>7</v>
      </c>
      <c r="L32" s="4">
        <v>0</v>
      </c>
      <c r="M32" s="4">
        <v>28</v>
      </c>
      <c r="N32" s="5">
        <f t="shared" si="0"/>
        <v>0</v>
      </c>
      <c r="O32" s="5">
        <f t="shared" si="1"/>
        <v>0</v>
      </c>
      <c r="P32" s="5">
        <f t="shared" si="2"/>
        <v>0.67289719626168221</v>
      </c>
      <c r="Q32" s="5">
        <f t="shared" si="3"/>
        <v>0</v>
      </c>
      <c r="R32" s="5">
        <f t="shared" si="4"/>
        <v>0</v>
      </c>
      <c r="S32" s="5">
        <f t="shared" si="5"/>
        <v>6.5420560747663545E-2</v>
      </c>
      <c r="T32" s="5">
        <f t="shared" si="6"/>
        <v>0</v>
      </c>
      <c r="U32" s="5">
        <f t="shared" si="7"/>
        <v>0.26168224299065418</v>
      </c>
    </row>
    <row r="33" spans="1:21">
      <c r="A33" s="3">
        <v>31</v>
      </c>
      <c r="B33" s="2">
        <v>3</v>
      </c>
      <c r="C33" s="2">
        <v>107</v>
      </c>
      <c r="D33" s="3">
        <v>3</v>
      </c>
      <c r="E33" s="4">
        <v>660</v>
      </c>
      <c r="F33" s="4">
        <v>470</v>
      </c>
      <c r="G33" s="4">
        <v>4</v>
      </c>
      <c r="H33" s="4">
        <v>79</v>
      </c>
      <c r="I33" s="4">
        <v>22</v>
      </c>
      <c r="J33" s="4">
        <v>34</v>
      </c>
      <c r="K33" s="4">
        <v>0</v>
      </c>
      <c r="L33" s="4">
        <v>1</v>
      </c>
      <c r="M33" s="4">
        <v>50</v>
      </c>
      <c r="N33" s="5">
        <f t="shared" si="0"/>
        <v>0.71212121212121215</v>
      </c>
      <c r="O33" s="5">
        <f t="shared" si="1"/>
        <v>6.0606060606060606E-3</v>
      </c>
      <c r="P33" s="5">
        <f t="shared" si="2"/>
        <v>0.11969696969696969</v>
      </c>
      <c r="Q33" s="5">
        <f t="shared" si="3"/>
        <v>3.3333333333333333E-2</v>
      </c>
      <c r="R33" s="5">
        <f t="shared" si="4"/>
        <v>5.1515151515151514E-2</v>
      </c>
      <c r="S33" s="5">
        <f t="shared" si="5"/>
        <v>0</v>
      </c>
      <c r="T33" s="5">
        <f t="shared" si="6"/>
        <v>1.5151515151515152E-3</v>
      </c>
      <c r="U33" s="5">
        <f t="shared" si="7"/>
        <v>7.575757575757576E-2</v>
      </c>
    </row>
    <row r="34" spans="1:21">
      <c r="A34" s="3">
        <v>32</v>
      </c>
      <c r="B34" s="2">
        <v>3</v>
      </c>
      <c r="C34" s="2">
        <v>188</v>
      </c>
      <c r="D34" s="3">
        <v>7</v>
      </c>
      <c r="E34" s="4">
        <v>319</v>
      </c>
      <c r="F34" s="4">
        <v>65</v>
      </c>
      <c r="G34" s="4">
        <v>10</v>
      </c>
      <c r="H34" s="4">
        <v>178</v>
      </c>
      <c r="I34" s="4">
        <v>41</v>
      </c>
      <c r="J34" s="4">
        <v>5</v>
      </c>
      <c r="K34" s="4">
        <v>0</v>
      </c>
      <c r="L34" s="4">
        <v>19</v>
      </c>
      <c r="M34" s="4">
        <v>1</v>
      </c>
      <c r="N34" s="5">
        <f t="shared" si="0"/>
        <v>0.20376175548589343</v>
      </c>
      <c r="O34" s="5">
        <f t="shared" si="1"/>
        <v>3.1347962382445138E-2</v>
      </c>
      <c r="P34" s="5">
        <f t="shared" si="2"/>
        <v>0.55799373040752354</v>
      </c>
      <c r="Q34" s="5">
        <f t="shared" si="3"/>
        <v>0.12852664576802508</v>
      </c>
      <c r="R34" s="5">
        <f t="shared" si="4"/>
        <v>1.5673981191222569E-2</v>
      </c>
      <c r="S34" s="5">
        <f t="shared" si="5"/>
        <v>0</v>
      </c>
      <c r="T34" s="5">
        <f t="shared" si="6"/>
        <v>5.9561128526645767E-2</v>
      </c>
      <c r="U34" s="5">
        <f t="shared" si="7"/>
        <v>3.134796238244514E-3</v>
      </c>
    </row>
    <row r="35" spans="1:21">
      <c r="A35" s="3">
        <v>33</v>
      </c>
      <c r="B35" s="2">
        <v>3</v>
      </c>
      <c r="C35" s="2">
        <v>355</v>
      </c>
      <c r="D35" s="3">
        <v>2</v>
      </c>
      <c r="E35" s="4">
        <v>201</v>
      </c>
      <c r="F35" s="4">
        <v>45</v>
      </c>
      <c r="G35" s="4">
        <v>17</v>
      </c>
      <c r="H35" s="4">
        <v>59</v>
      </c>
      <c r="I35" s="4">
        <v>47</v>
      </c>
      <c r="J35" s="4">
        <v>0</v>
      </c>
      <c r="K35" s="4">
        <v>31</v>
      </c>
      <c r="L35" s="4">
        <v>2</v>
      </c>
      <c r="M35" s="4">
        <v>0</v>
      </c>
      <c r="N35" s="5">
        <f t="shared" si="0"/>
        <v>0.22388059701492538</v>
      </c>
      <c r="O35" s="5">
        <f t="shared" si="1"/>
        <v>8.45771144278607E-2</v>
      </c>
      <c r="P35" s="5">
        <f t="shared" si="2"/>
        <v>0.29353233830845771</v>
      </c>
      <c r="Q35" s="5">
        <f t="shared" si="3"/>
        <v>0.23383084577114427</v>
      </c>
      <c r="R35" s="5">
        <f t="shared" si="4"/>
        <v>0</v>
      </c>
      <c r="S35" s="5">
        <f t="shared" si="5"/>
        <v>0.15422885572139303</v>
      </c>
      <c r="T35" s="5">
        <f t="shared" si="6"/>
        <v>9.9502487562189053E-3</v>
      </c>
      <c r="U35" s="5">
        <f t="shared" si="7"/>
        <v>0</v>
      </c>
    </row>
    <row r="36" spans="1:21">
      <c r="A36" s="3">
        <v>34</v>
      </c>
      <c r="B36" s="2">
        <v>3</v>
      </c>
      <c r="C36" s="2">
        <v>379</v>
      </c>
      <c r="D36" s="3">
        <v>5</v>
      </c>
      <c r="E36" s="4">
        <v>587</v>
      </c>
      <c r="F36" s="4">
        <v>413</v>
      </c>
      <c r="G36" s="4">
        <v>8</v>
      </c>
      <c r="H36" s="4">
        <v>95</v>
      </c>
      <c r="I36" s="4">
        <v>6</v>
      </c>
      <c r="J36" s="4">
        <v>37</v>
      </c>
      <c r="K36" s="4">
        <v>9</v>
      </c>
      <c r="L36" s="4">
        <v>9</v>
      </c>
      <c r="M36" s="4">
        <v>10</v>
      </c>
      <c r="N36" s="5">
        <f t="shared" si="0"/>
        <v>0.70357751277683134</v>
      </c>
      <c r="O36" s="5">
        <f t="shared" si="1"/>
        <v>1.3628620102214651E-2</v>
      </c>
      <c r="P36" s="5">
        <f t="shared" si="2"/>
        <v>0.16183986371379896</v>
      </c>
      <c r="Q36" s="5">
        <f t="shared" si="3"/>
        <v>1.0221465076660987E-2</v>
      </c>
      <c r="R36" s="5">
        <f t="shared" si="4"/>
        <v>6.3032367972742753E-2</v>
      </c>
      <c r="S36" s="5">
        <f t="shared" si="5"/>
        <v>1.5332197614991482E-2</v>
      </c>
      <c r="T36" s="5">
        <f t="shared" si="6"/>
        <v>1.5332197614991482E-2</v>
      </c>
      <c r="U36" s="5">
        <f t="shared" si="7"/>
        <v>1.7035775127768313E-2</v>
      </c>
    </row>
    <row r="37" spans="1:21">
      <c r="A37" s="3">
        <v>35</v>
      </c>
      <c r="B37" s="2">
        <v>4</v>
      </c>
      <c r="C37" s="2">
        <v>130</v>
      </c>
      <c r="D37" s="3">
        <v>5</v>
      </c>
      <c r="E37" s="4">
        <v>440</v>
      </c>
      <c r="F37" s="4">
        <v>53</v>
      </c>
      <c r="G37" s="4">
        <v>9</v>
      </c>
      <c r="H37" s="4">
        <v>147</v>
      </c>
      <c r="I37" s="4">
        <v>53</v>
      </c>
      <c r="J37" s="4">
        <v>1</v>
      </c>
      <c r="K37" s="4">
        <v>58</v>
      </c>
      <c r="L37" s="4">
        <v>5</v>
      </c>
      <c r="M37" s="4">
        <v>114</v>
      </c>
      <c r="N37" s="5">
        <f t="shared" si="0"/>
        <v>0.12045454545454545</v>
      </c>
      <c r="O37" s="5">
        <f t="shared" si="1"/>
        <v>2.0454545454545454E-2</v>
      </c>
      <c r="P37" s="5">
        <f t="shared" si="2"/>
        <v>0.33409090909090911</v>
      </c>
      <c r="Q37" s="5">
        <f t="shared" si="3"/>
        <v>0.12045454545454545</v>
      </c>
      <c r="R37" s="5">
        <f t="shared" si="4"/>
        <v>2.2727272727272726E-3</v>
      </c>
      <c r="S37" s="5">
        <f t="shared" si="5"/>
        <v>0.13181818181818181</v>
      </c>
      <c r="T37" s="5">
        <f t="shared" si="6"/>
        <v>1.1363636363636364E-2</v>
      </c>
      <c r="U37" s="5">
        <f t="shared" si="7"/>
        <v>0.25909090909090909</v>
      </c>
    </row>
    <row r="38" spans="1:21">
      <c r="A38" s="3">
        <v>36</v>
      </c>
      <c r="B38" s="2">
        <v>4</v>
      </c>
      <c r="C38" s="2">
        <v>158</v>
      </c>
      <c r="D38" s="3">
        <v>3</v>
      </c>
      <c r="E38" s="4">
        <v>1023</v>
      </c>
      <c r="F38" s="4">
        <v>0</v>
      </c>
      <c r="G38" s="4">
        <v>0</v>
      </c>
      <c r="H38" s="4">
        <v>966</v>
      </c>
      <c r="I38" s="4">
        <v>9</v>
      </c>
      <c r="J38" s="4">
        <v>16</v>
      </c>
      <c r="K38" s="4">
        <v>31</v>
      </c>
      <c r="L38" s="4">
        <v>1</v>
      </c>
      <c r="M38" s="4">
        <v>0</v>
      </c>
      <c r="N38" s="5">
        <f t="shared" si="0"/>
        <v>0</v>
      </c>
      <c r="O38" s="5">
        <f t="shared" si="1"/>
        <v>0</v>
      </c>
      <c r="P38" s="5">
        <f t="shared" si="2"/>
        <v>0.94428152492668627</v>
      </c>
      <c r="Q38" s="5">
        <f t="shared" si="3"/>
        <v>8.7976539589442824E-3</v>
      </c>
      <c r="R38" s="5">
        <f t="shared" si="4"/>
        <v>1.5640273704789834E-2</v>
      </c>
      <c r="S38" s="5">
        <f t="shared" si="5"/>
        <v>3.0303030303030304E-2</v>
      </c>
      <c r="T38" s="5">
        <f t="shared" si="6"/>
        <v>9.7751710654936461E-4</v>
      </c>
      <c r="U38" s="5">
        <f t="shared" si="7"/>
        <v>0</v>
      </c>
    </row>
    <row r="39" spans="1:21">
      <c r="A39" s="3">
        <v>37</v>
      </c>
      <c r="B39" s="2">
        <v>4</v>
      </c>
      <c r="C39" s="2">
        <v>168</v>
      </c>
      <c r="D39" s="3">
        <v>4</v>
      </c>
      <c r="E39" s="4">
        <v>689</v>
      </c>
      <c r="F39" s="4">
        <v>77</v>
      </c>
      <c r="G39" s="4">
        <v>47</v>
      </c>
      <c r="H39" s="4">
        <v>124</v>
      </c>
      <c r="I39" s="4">
        <v>252</v>
      </c>
      <c r="J39" s="4">
        <v>94</v>
      </c>
      <c r="K39" s="4">
        <v>12</v>
      </c>
      <c r="L39" s="4">
        <v>4</v>
      </c>
      <c r="M39" s="4">
        <v>79</v>
      </c>
      <c r="N39" s="5">
        <f t="shared" si="0"/>
        <v>0.11175616835994194</v>
      </c>
      <c r="O39" s="5">
        <f t="shared" si="1"/>
        <v>6.8214804063860671E-2</v>
      </c>
      <c r="P39" s="5">
        <f t="shared" si="2"/>
        <v>0.17997097242380261</v>
      </c>
      <c r="Q39" s="5">
        <f t="shared" si="3"/>
        <v>0.36574746008708275</v>
      </c>
      <c r="R39" s="5">
        <f t="shared" si="4"/>
        <v>0.13642960812772134</v>
      </c>
      <c r="S39" s="5">
        <f t="shared" si="5"/>
        <v>1.741654571843251E-2</v>
      </c>
      <c r="T39" s="5">
        <f t="shared" si="6"/>
        <v>5.8055152394775036E-3</v>
      </c>
      <c r="U39" s="5">
        <f t="shared" si="7"/>
        <v>0.11465892597968069</v>
      </c>
    </row>
    <row r="40" spans="1:21">
      <c r="A40" s="3">
        <v>38</v>
      </c>
      <c r="B40" s="2">
        <v>4</v>
      </c>
      <c r="C40" s="2">
        <v>191</v>
      </c>
      <c r="D40" s="3">
        <v>4</v>
      </c>
      <c r="E40" s="4">
        <v>301</v>
      </c>
      <c r="F40" s="4">
        <v>88</v>
      </c>
      <c r="G40" s="4">
        <v>0</v>
      </c>
      <c r="H40" s="4">
        <v>78</v>
      </c>
      <c r="I40" s="4">
        <v>47</v>
      </c>
      <c r="J40" s="4">
        <v>1</v>
      </c>
      <c r="K40" s="4">
        <v>52</v>
      </c>
      <c r="L40" s="4">
        <v>0</v>
      </c>
      <c r="M40" s="4">
        <v>35</v>
      </c>
      <c r="N40" s="5">
        <f t="shared" si="0"/>
        <v>0.29235880398671099</v>
      </c>
      <c r="O40" s="5">
        <f t="shared" si="1"/>
        <v>0</v>
      </c>
      <c r="P40" s="5">
        <f t="shared" si="2"/>
        <v>0.25913621262458469</v>
      </c>
      <c r="Q40" s="5">
        <f t="shared" si="3"/>
        <v>0.15614617940199335</v>
      </c>
      <c r="R40" s="5">
        <f t="shared" si="4"/>
        <v>3.3222591362126247E-3</v>
      </c>
      <c r="S40" s="5">
        <f t="shared" si="5"/>
        <v>0.17275747508305647</v>
      </c>
      <c r="T40" s="5">
        <f t="shared" si="6"/>
        <v>0</v>
      </c>
      <c r="U40" s="5">
        <f t="shared" si="7"/>
        <v>0.11627906976744186</v>
      </c>
    </row>
    <row r="41" spans="1:21">
      <c r="A41" s="3">
        <v>39</v>
      </c>
      <c r="B41" s="2">
        <v>4</v>
      </c>
      <c r="C41" s="2">
        <v>245</v>
      </c>
      <c r="D41" s="3">
        <v>4</v>
      </c>
      <c r="E41" s="4">
        <v>770</v>
      </c>
      <c r="F41" s="4">
        <v>502</v>
      </c>
      <c r="G41" s="4">
        <v>117</v>
      </c>
      <c r="H41" s="4">
        <v>61</v>
      </c>
      <c r="I41" s="4">
        <v>0</v>
      </c>
      <c r="J41" s="4">
        <v>33</v>
      </c>
      <c r="K41" s="4">
        <v>0</v>
      </c>
      <c r="L41" s="4">
        <v>8</v>
      </c>
      <c r="M41" s="4">
        <v>49</v>
      </c>
      <c r="N41" s="5">
        <f t="shared" si="0"/>
        <v>0.65194805194805194</v>
      </c>
      <c r="O41" s="5">
        <f t="shared" si="1"/>
        <v>0.15194805194805194</v>
      </c>
      <c r="P41" s="5">
        <f t="shared" si="2"/>
        <v>7.9220779220779219E-2</v>
      </c>
      <c r="Q41" s="5">
        <f t="shared" si="3"/>
        <v>0</v>
      </c>
      <c r="R41" s="5">
        <f t="shared" si="4"/>
        <v>4.2857142857142858E-2</v>
      </c>
      <c r="S41" s="5">
        <f t="shared" si="5"/>
        <v>0</v>
      </c>
      <c r="T41" s="5">
        <f t="shared" si="6"/>
        <v>1.038961038961039E-2</v>
      </c>
      <c r="U41" s="5">
        <f t="shared" si="7"/>
        <v>6.363636363636363E-2</v>
      </c>
    </row>
    <row r="42" spans="1:21">
      <c r="A42" s="3">
        <v>40</v>
      </c>
      <c r="B42" s="2">
        <v>4</v>
      </c>
      <c r="C42" s="2">
        <v>317</v>
      </c>
      <c r="D42" s="3">
        <v>3</v>
      </c>
      <c r="E42" s="4">
        <v>264</v>
      </c>
      <c r="F42" s="4">
        <v>175</v>
      </c>
      <c r="G42" s="4">
        <v>3</v>
      </c>
      <c r="H42" s="4">
        <v>46</v>
      </c>
      <c r="I42" s="4">
        <v>0</v>
      </c>
      <c r="J42" s="4">
        <v>28</v>
      </c>
      <c r="K42" s="4">
        <v>0</v>
      </c>
      <c r="L42" s="4">
        <v>0</v>
      </c>
      <c r="M42" s="4">
        <v>12</v>
      </c>
      <c r="N42" s="5">
        <f t="shared" si="0"/>
        <v>0.66287878787878785</v>
      </c>
      <c r="O42" s="5">
        <f t="shared" si="1"/>
        <v>1.1363636363636364E-2</v>
      </c>
      <c r="P42" s="5">
        <f t="shared" si="2"/>
        <v>0.17424242424242425</v>
      </c>
      <c r="Q42" s="5">
        <f t="shared" si="3"/>
        <v>0</v>
      </c>
      <c r="R42" s="5">
        <f t="shared" si="4"/>
        <v>0.10606060606060606</v>
      </c>
      <c r="S42" s="5">
        <f t="shared" si="5"/>
        <v>0</v>
      </c>
      <c r="T42" s="5">
        <f t="shared" si="6"/>
        <v>0</v>
      </c>
      <c r="U42" s="5">
        <f t="shared" si="7"/>
        <v>4.5454545454545456E-2</v>
      </c>
    </row>
    <row r="43" spans="1:21">
      <c r="A43" s="3">
        <v>41</v>
      </c>
      <c r="B43" s="2">
        <v>5</v>
      </c>
      <c r="C43" s="2">
        <v>73</v>
      </c>
      <c r="D43" s="3">
        <v>7</v>
      </c>
      <c r="E43" s="4">
        <v>1294</v>
      </c>
      <c r="F43" s="4">
        <v>834</v>
      </c>
      <c r="G43" s="4">
        <v>30</v>
      </c>
      <c r="H43" s="4">
        <v>182</v>
      </c>
      <c r="I43" s="4">
        <v>3</v>
      </c>
      <c r="J43" s="4">
        <v>142</v>
      </c>
      <c r="K43" s="4">
        <v>0</v>
      </c>
      <c r="L43" s="4">
        <v>0</v>
      </c>
      <c r="M43" s="4">
        <v>103</v>
      </c>
      <c r="N43" s="5">
        <f t="shared" si="0"/>
        <v>0.6445131375579598</v>
      </c>
      <c r="O43" s="5">
        <f t="shared" si="1"/>
        <v>2.3183925811437404E-2</v>
      </c>
      <c r="P43" s="5">
        <f t="shared" si="2"/>
        <v>0.14064914992272023</v>
      </c>
      <c r="Q43" s="5">
        <f t="shared" si="3"/>
        <v>2.3183925811437402E-3</v>
      </c>
      <c r="R43" s="5">
        <f t="shared" si="4"/>
        <v>0.10973724884080371</v>
      </c>
      <c r="S43" s="5">
        <f t="shared" si="5"/>
        <v>0</v>
      </c>
      <c r="T43" s="5">
        <f t="shared" si="6"/>
        <v>0</v>
      </c>
      <c r="U43" s="5">
        <f t="shared" si="7"/>
        <v>7.959814528593509E-2</v>
      </c>
    </row>
    <row r="44" spans="1:21">
      <c r="A44" s="3">
        <v>42</v>
      </c>
      <c r="B44" s="2">
        <v>5</v>
      </c>
      <c r="C44" s="2">
        <v>178</v>
      </c>
      <c r="D44" s="3">
        <v>3</v>
      </c>
      <c r="E44" s="4">
        <v>1168</v>
      </c>
      <c r="F44" s="4">
        <v>404</v>
      </c>
      <c r="G44" s="4">
        <v>2</v>
      </c>
      <c r="H44" s="4">
        <v>253</v>
      </c>
      <c r="I44" s="4">
        <v>160</v>
      </c>
      <c r="J44" s="4">
        <v>14</v>
      </c>
      <c r="K44" s="4">
        <v>279</v>
      </c>
      <c r="L44" s="4">
        <v>3</v>
      </c>
      <c r="M44" s="4">
        <v>53</v>
      </c>
      <c r="N44" s="5">
        <f t="shared" si="0"/>
        <v>0.3458904109589041</v>
      </c>
      <c r="O44" s="5">
        <f t="shared" si="1"/>
        <v>1.7123287671232876E-3</v>
      </c>
      <c r="P44" s="5">
        <f t="shared" si="2"/>
        <v>0.2166095890410959</v>
      </c>
      <c r="Q44" s="5">
        <f t="shared" si="3"/>
        <v>0.13698630136986301</v>
      </c>
      <c r="R44" s="5">
        <f t="shared" si="4"/>
        <v>1.1986301369863013E-2</v>
      </c>
      <c r="S44" s="5">
        <f t="shared" si="5"/>
        <v>0.23886986301369864</v>
      </c>
      <c r="T44" s="5">
        <f t="shared" si="6"/>
        <v>2.5684931506849314E-3</v>
      </c>
      <c r="U44" s="5">
        <f t="shared" si="7"/>
        <v>4.5376712328767124E-2</v>
      </c>
    </row>
    <row r="45" spans="1:21">
      <c r="A45" s="3">
        <v>43</v>
      </c>
      <c r="B45" s="2">
        <v>6</v>
      </c>
      <c r="C45" s="2">
        <v>209</v>
      </c>
      <c r="D45" s="3">
        <v>6</v>
      </c>
      <c r="E45" s="4">
        <v>1260</v>
      </c>
      <c r="F45" s="4">
        <v>895</v>
      </c>
      <c r="G45" s="4">
        <v>162</v>
      </c>
      <c r="H45" s="4">
        <v>82</v>
      </c>
      <c r="I45" s="4">
        <v>20</v>
      </c>
      <c r="J45" s="4">
        <v>68</v>
      </c>
      <c r="K45" s="4">
        <v>0</v>
      </c>
      <c r="L45" s="4">
        <v>11</v>
      </c>
      <c r="M45" s="4">
        <v>22</v>
      </c>
      <c r="N45" s="5">
        <f t="shared" si="0"/>
        <v>0.71031746031746035</v>
      </c>
      <c r="O45" s="5">
        <f t="shared" si="1"/>
        <v>0.12857142857142856</v>
      </c>
      <c r="P45" s="5">
        <f t="shared" si="2"/>
        <v>6.5079365079365084E-2</v>
      </c>
      <c r="Q45" s="5">
        <f t="shared" si="3"/>
        <v>1.5873015873015872E-2</v>
      </c>
      <c r="R45" s="5">
        <f t="shared" si="4"/>
        <v>5.3968253968253971E-2</v>
      </c>
      <c r="S45" s="5">
        <f t="shared" si="5"/>
        <v>0</v>
      </c>
      <c r="T45" s="5">
        <f t="shared" si="6"/>
        <v>8.7301587301587304E-3</v>
      </c>
      <c r="U45" s="5">
        <f t="shared" si="7"/>
        <v>1.7460317460317461E-2</v>
      </c>
    </row>
    <row r="46" spans="1:21">
      <c r="A46" s="3">
        <v>44</v>
      </c>
      <c r="B46" s="2">
        <v>6</v>
      </c>
      <c r="C46" s="2">
        <v>373</v>
      </c>
      <c r="D46" s="3">
        <v>5</v>
      </c>
      <c r="E46" s="4">
        <v>473</v>
      </c>
      <c r="F46" s="4">
        <v>42</v>
      </c>
      <c r="G46" s="4">
        <v>1</v>
      </c>
      <c r="H46" s="4">
        <v>251</v>
      </c>
      <c r="I46" s="4">
        <v>5</v>
      </c>
      <c r="J46" s="4">
        <v>173</v>
      </c>
      <c r="K46" s="4">
        <v>0</v>
      </c>
      <c r="L46" s="4">
        <v>0</v>
      </c>
      <c r="M46" s="4">
        <v>1</v>
      </c>
      <c r="N46" s="5">
        <f t="shared" si="0"/>
        <v>8.8794926004228336E-2</v>
      </c>
      <c r="O46" s="5">
        <f t="shared" si="1"/>
        <v>2.1141649048625794E-3</v>
      </c>
      <c r="P46" s="5">
        <f t="shared" si="2"/>
        <v>0.53065539112050741</v>
      </c>
      <c r="Q46" s="5">
        <f t="shared" si="3"/>
        <v>1.0570824524312896E-2</v>
      </c>
      <c r="R46" s="5">
        <f t="shared" si="4"/>
        <v>0.36575052854122619</v>
      </c>
      <c r="S46" s="5">
        <f t="shared" si="5"/>
        <v>0</v>
      </c>
      <c r="T46" s="5">
        <f t="shared" si="6"/>
        <v>0</v>
      </c>
      <c r="U46" s="5">
        <f t="shared" si="7"/>
        <v>2.1141649048625794E-3</v>
      </c>
    </row>
    <row r="47" spans="1:21">
      <c r="A47" s="3">
        <v>45</v>
      </c>
      <c r="B47" s="2">
        <v>7</v>
      </c>
      <c r="C47" s="2">
        <v>285</v>
      </c>
      <c r="D47" s="3">
        <v>5</v>
      </c>
      <c r="E47" s="4">
        <v>1822</v>
      </c>
      <c r="F47" s="4">
        <v>1333</v>
      </c>
      <c r="G47" s="4">
        <v>96</v>
      </c>
      <c r="H47" s="4">
        <v>83</v>
      </c>
      <c r="I47" s="4">
        <v>7</v>
      </c>
      <c r="J47" s="4">
        <v>241</v>
      </c>
      <c r="K47" s="4">
        <v>1</v>
      </c>
      <c r="L47" s="4">
        <v>7</v>
      </c>
      <c r="M47" s="4">
        <v>54</v>
      </c>
      <c r="N47" s="5">
        <f t="shared" si="0"/>
        <v>0.73161361141602632</v>
      </c>
      <c r="O47" s="5">
        <f t="shared" si="1"/>
        <v>5.2689352360043906E-2</v>
      </c>
      <c r="P47" s="5">
        <f t="shared" si="2"/>
        <v>4.5554335894621295E-2</v>
      </c>
      <c r="Q47" s="5">
        <f t="shared" si="3"/>
        <v>3.8419319429198683E-3</v>
      </c>
      <c r="R47" s="5">
        <f t="shared" si="4"/>
        <v>0.1322722283205269</v>
      </c>
      <c r="S47" s="5">
        <f t="shared" si="5"/>
        <v>5.4884742041712406E-4</v>
      </c>
      <c r="T47" s="5">
        <f t="shared" si="6"/>
        <v>3.8419319429198683E-3</v>
      </c>
      <c r="U47" s="5">
        <f t="shared" si="7"/>
        <v>2.9637760702524697E-2</v>
      </c>
    </row>
    <row r="48" spans="1:21">
      <c r="A48" s="3">
        <v>46</v>
      </c>
      <c r="B48" s="2">
        <v>8</v>
      </c>
      <c r="C48" s="2">
        <v>41</v>
      </c>
      <c r="D48" s="3">
        <v>10</v>
      </c>
      <c r="E48" s="4">
        <v>1965</v>
      </c>
      <c r="F48" s="4">
        <v>1348</v>
      </c>
      <c r="G48" s="4">
        <v>106</v>
      </c>
      <c r="H48" s="4">
        <v>298</v>
      </c>
      <c r="I48" s="4">
        <v>26</v>
      </c>
      <c r="J48" s="4">
        <v>50</v>
      </c>
      <c r="K48" s="4">
        <v>68</v>
      </c>
      <c r="L48" s="4">
        <v>2</v>
      </c>
      <c r="M48" s="4">
        <v>67</v>
      </c>
      <c r="N48" s="5">
        <f t="shared" si="0"/>
        <v>0.6860050890585242</v>
      </c>
      <c r="O48" s="5">
        <f t="shared" si="1"/>
        <v>5.39440203562341E-2</v>
      </c>
      <c r="P48" s="5">
        <f t="shared" si="2"/>
        <v>0.15165394402035623</v>
      </c>
      <c r="Q48" s="5">
        <f t="shared" si="3"/>
        <v>1.3231552162849873E-2</v>
      </c>
      <c r="R48" s="5">
        <f t="shared" si="4"/>
        <v>2.5445292620865138E-2</v>
      </c>
      <c r="S48" s="5">
        <f t="shared" si="5"/>
        <v>3.4605597964376587E-2</v>
      </c>
      <c r="T48" s="5">
        <f t="shared" si="6"/>
        <v>1.0178117048346056E-3</v>
      </c>
      <c r="U48" s="5">
        <f t="shared" si="7"/>
        <v>3.4096692111959287E-2</v>
      </c>
    </row>
    <row r="49" spans="1:21">
      <c r="A49" s="3">
        <v>47</v>
      </c>
      <c r="B49" s="2">
        <v>9</v>
      </c>
      <c r="C49" s="2">
        <v>285</v>
      </c>
      <c r="D49" s="3">
        <v>6</v>
      </c>
      <c r="E49" s="4">
        <v>2840</v>
      </c>
      <c r="F49" s="4">
        <v>2077</v>
      </c>
      <c r="G49" s="4">
        <v>124</v>
      </c>
      <c r="H49" s="4">
        <v>231</v>
      </c>
      <c r="I49" s="4">
        <v>29</v>
      </c>
      <c r="J49" s="4">
        <v>239</v>
      </c>
      <c r="K49" s="4">
        <v>0</v>
      </c>
      <c r="L49" s="4">
        <v>34</v>
      </c>
      <c r="M49" s="4">
        <v>106</v>
      </c>
      <c r="N49" s="5">
        <f t="shared" si="0"/>
        <v>0.73133802816901405</v>
      </c>
      <c r="O49" s="5">
        <f t="shared" si="1"/>
        <v>4.3661971830985913E-2</v>
      </c>
      <c r="P49" s="5">
        <f t="shared" si="2"/>
        <v>8.1338028169014087E-2</v>
      </c>
      <c r="Q49" s="5">
        <f t="shared" si="3"/>
        <v>1.0211267605633803E-2</v>
      </c>
      <c r="R49" s="5">
        <f t="shared" si="4"/>
        <v>8.4154929577464788E-2</v>
      </c>
      <c r="S49" s="5">
        <f t="shared" si="5"/>
        <v>0</v>
      </c>
      <c r="T49" s="5">
        <f t="shared" si="6"/>
        <v>1.1971830985915493E-2</v>
      </c>
      <c r="U49" s="5">
        <f t="shared" si="7"/>
        <v>3.732394366197183E-2</v>
      </c>
    </row>
    <row r="50" spans="1:21">
      <c r="A50" s="3">
        <v>48</v>
      </c>
      <c r="B50" s="2">
        <v>10</v>
      </c>
      <c r="C50" s="2">
        <v>190</v>
      </c>
      <c r="D50" s="3">
        <v>11</v>
      </c>
      <c r="E50" s="4">
        <v>2162</v>
      </c>
      <c r="F50" s="4">
        <v>1158</v>
      </c>
      <c r="G50" s="4">
        <v>158</v>
      </c>
      <c r="H50" s="4">
        <v>135</v>
      </c>
      <c r="I50" s="4">
        <v>9</v>
      </c>
      <c r="J50" s="4">
        <v>598</v>
      </c>
      <c r="K50" s="4">
        <v>33</v>
      </c>
      <c r="L50" s="4">
        <v>1</v>
      </c>
      <c r="M50" s="4">
        <v>70</v>
      </c>
      <c r="N50" s="5">
        <f t="shared" si="0"/>
        <v>0.5356151711378353</v>
      </c>
      <c r="O50" s="5">
        <f t="shared" si="1"/>
        <v>7.3080481036077699E-2</v>
      </c>
      <c r="P50" s="5">
        <f t="shared" si="2"/>
        <v>6.2442183163737279E-2</v>
      </c>
      <c r="Q50" s="5">
        <f t="shared" si="3"/>
        <v>4.1628122109158188E-3</v>
      </c>
      <c r="R50" s="5">
        <f t="shared" si="4"/>
        <v>0.27659574468085107</v>
      </c>
      <c r="S50" s="5">
        <f t="shared" si="5"/>
        <v>1.5263644773358002E-2</v>
      </c>
      <c r="T50" s="5">
        <f t="shared" si="6"/>
        <v>4.6253469010175765E-4</v>
      </c>
      <c r="U50" s="5">
        <f t="shared" si="7"/>
        <v>3.2377428307123035E-2</v>
      </c>
    </row>
    <row r="51" spans="1:21">
      <c r="A51" s="3">
        <v>49</v>
      </c>
      <c r="B51" s="2">
        <v>11</v>
      </c>
      <c r="C51" s="2">
        <v>184</v>
      </c>
      <c r="D51" s="3">
        <v>10</v>
      </c>
      <c r="E51" s="4">
        <v>2483</v>
      </c>
      <c r="F51" s="4">
        <v>1588</v>
      </c>
      <c r="G51" s="4">
        <v>5</v>
      </c>
      <c r="H51" s="4">
        <v>549</v>
      </c>
      <c r="I51" s="4">
        <v>0</v>
      </c>
      <c r="J51" s="4">
        <v>67</v>
      </c>
      <c r="K51" s="4">
        <v>118</v>
      </c>
      <c r="L51" s="4">
        <v>0</v>
      </c>
      <c r="M51" s="4">
        <v>156</v>
      </c>
      <c r="N51" s="5">
        <f t="shared" si="0"/>
        <v>0.63954893274265001</v>
      </c>
      <c r="O51" s="5">
        <f t="shared" si="1"/>
        <v>2.0136931131695531E-3</v>
      </c>
      <c r="P51" s="5">
        <f t="shared" si="2"/>
        <v>0.22110350382601693</v>
      </c>
      <c r="Q51" s="5">
        <f t="shared" si="3"/>
        <v>0</v>
      </c>
      <c r="R51" s="5">
        <f t="shared" si="4"/>
        <v>2.6983487716472011E-2</v>
      </c>
      <c r="S51" s="5">
        <f t="shared" si="5"/>
        <v>4.752315747080145E-2</v>
      </c>
      <c r="T51" s="5">
        <f t="shared" si="6"/>
        <v>0</v>
      </c>
      <c r="U51" s="5">
        <f t="shared" si="7"/>
        <v>6.2827225130890049E-2</v>
      </c>
    </row>
    <row r="52" spans="1:21">
      <c r="A52" s="3">
        <v>50</v>
      </c>
      <c r="B52" s="2">
        <v>11</v>
      </c>
      <c r="C52" s="2">
        <v>344</v>
      </c>
      <c r="D52" s="3">
        <v>14</v>
      </c>
      <c r="E52" s="4">
        <v>1829</v>
      </c>
      <c r="F52" s="4">
        <v>998</v>
      </c>
      <c r="G52" s="4">
        <v>98</v>
      </c>
      <c r="H52" s="4">
        <v>86</v>
      </c>
      <c r="I52" s="4">
        <v>24</v>
      </c>
      <c r="J52" s="4">
        <v>616</v>
      </c>
      <c r="K52" s="4">
        <v>0</v>
      </c>
      <c r="L52" s="4">
        <v>7</v>
      </c>
      <c r="M52" s="4">
        <v>0</v>
      </c>
      <c r="N52" s="5">
        <f t="shared" si="0"/>
        <v>0.54565336249316565</v>
      </c>
      <c r="O52" s="5">
        <f t="shared" si="1"/>
        <v>5.358119190814653E-2</v>
      </c>
      <c r="P52" s="5">
        <f t="shared" si="2"/>
        <v>4.7020229633679606E-2</v>
      </c>
      <c r="Q52" s="5">
        <f t="shared" si="3"/>
        <v>1.3121924548933843E-2</v>
      </c>
      <c r="R52" s="5">
        <f t="shared" si="4"/>
        <v>0.33679606342263529</v>
      </c>
      <c r="S52" s="5">
        <f t="shared" si="5"/>
        <v>0</v>
      </c>
      <c r="T52" s="5">
        <f t="shared" si="6"/>
        <v>3.8272279934390375E-3</v>
      </c>
      <c r="U52" s="5">
        <f t="shared" si="7"/>
        <v>0</v>
      </c>
    </row>
    <row r="53" spans="1:21">
      <c r="A53" s="10" t="s">
        <v>4</v>
      </c>
      <c r="B53" s="10"/>
      <c r="C53" s="10"/>
      <c r="D53" s="3">
        <f xml:space="preserve"> SUM(D3:D52)</f>
        <v>165</v>
      </c>
      <c r="E53" s="3">
        <f>SUM(E3:E52)</f>
        <v>29459</v>
      </c>
      <c r="F53" s="3">
        <f t="shared" ref="F53:M53" si="40">SUM(F3:F52)</f>
        <v>13931</v>
      </c>
      <c r="G53" s="3">
        <f t="shared" si="40"/>
        <v>1094</v>
      </c>
      <c r="H53" s="3">
        <f t="shared" si="40"/>
        <v>6701</v>
      </c>
      <c r="I53" s="3">
        <f t="shared" si="40"/>
        <v>1288</v>
      </c>
      <c r="J53" s="3">
        <f t="shared" si="40"/>
        <v>3199</v>
      </c>
      <c r="K53" s="3">
        <f t="shared" si="40"/>
        <v>1423</v>
      </c>
      <c r="L53" s="3">
        <f t="shared" si="40"/>
        <v>162</v>
      </c>
      <c r="M53" s="3">
        <f t="shared" si="40"/>
        <v>1661</v>
      </c>
      <c r="N53" s="6">
        <f t="shared" ref="N53:U53" si="41">F53/$E$53</f>
        <v>0.47289453138259957</v>
      </c>
      <c r="O53" s="6">
        <f t="shared" si="41"/>
        <v>3.7136359007434061E-2</v>
      </c>
      <c r="P53" s="6">
        <f t="shared" si="41"/>
        <v>0.22746868529142197</v>
      </c>
      <c r="Q53" s="6">
        <f t="shared" si="41"/>
        <v>4.3721782816796229E-2</v>
      </c>
      <c r="R53" s="6">
        <f t="shared" si="41"/>
        <v>0.10859160188736888</v>
      </c>
      <c r="S53" s="6">
        <f t="shared" si="41"/>
        <v>4.830442309650701E-2</v>
      </c>
      <c r="T53" s="6">
        <f t="shared" si="41"/>
        <v>5.4991683356529417E-3</v>
      </c>
      <c r="U53" s="6">
        <f t="shared" si="41"/>
        <v>5.6383448182219353E-2</v>
      </c>
    </row>
  </sheetData>
  <sheetProtection formatCells="0" formatColumns="0" formatRows="0"/>
  <mergeCells count="14">
    <mergeCell ref="A53:C53"/>
    <mergeCell ref="A1:A2"/>
    <mergeCell ref="N1:U1"/>
    <mergeCell ref="F1:M1"/>
    <mergeCell ref="E1:E2"/>
    <mergeCell ref="D1:D2"/>
    <mergeCell ref="C1:C2"/>
    <mergeCell ref="B1:B2"/>
    <mergeCell ref="Y8:Y9"/>
    <mergeCell ref="AC8:AJ8"/>
    <mergeCell ref="AK8:AR8"/>
    <mergeCell ref="Z8:Z9"/>
    <mergeCell ref="AA8:AA9"/>
    <mergeCell ref="AB8:AB9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L14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Synthesis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nsannier</cp:lastModifiedBy>
  <dcterms:created xsi:type="dcterms:W3CDTF">2013-05-12T20:51:23Z</dcterms:created>
  <dcterms:modified xsi:type="dcterms:W3CDTF">2013-05-16T14:03:37Z</dcterms:modified>
</cp:coreProperties>
</file>