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activeTab="3"/>
  </bookViews>
  <sheets>
    <sheet name="Bảng báo giá" sheetId="1" r:id="rId1"/>
    <sheet name="Bảng tổng kết điểm học kỳ I" sheetId="2" r:id="rId2"/>
    <sheet name="Sheet3" sheetId="3" r:id="rId3"/>
    <sheet name="Sheet1" sheetId="4" r:id="rId4"/>
  </sheets>
  <calcPr calcId="144525"/>
</workbook>
</file>

<file path=xl/calcChain.xml><?xml version="1.0" encoding="utf-8"?>
<calcChain xmlns="http://schemas.openxmlformats.org/spreadsheetml/2006/main">
  <c r="J16" i="4" l="1"/>
  <c r="N16" i="4"/>
  <c r="O16" i="4"/>
  <c r="N8" i="4"/>
  <c r="N9" i="4"/>
  <c r="N10" i="4"/>
  <c r="N11" i="4"/>
  <c r="N12" i="4"/>
  <c r="N13" i="4"/>
  <c r="N14" i="4"/>
  <c r="N15" i="4"/>
  <c r="N7" i="4"/>
  <c r="J8" i="4"/>
  <c r="J9" i="4"/>
  <c r="J10" i="4"/>
  <c r="J11" i="4"/>
  <c r="J12" i="4"/>
  <c r="J13" i="4"/>
  <c r="J14" i="4"/>
  <c r="J15" i="4"/>
  <c r="J7" i="4"/>
  <c r="H7" i="4"/>
  <c r="M8" i="4"/>
  <c r="M9" i="4"/>
  <c r="M10" i="4"/>
  <c r="M11" i="4"/>
  <c r="M12" i="4"/>
  <c r="M13" i="4"/>
  <c r="M14" i="4"/>
  <c r="M15" i="4"/>
  <c r="M7" i="4"/>
  <c r="L8" i="4"/>
  <c r="L9" i="4"/>
  <c r="L10" i="4"/>
  <c r="L11" i="4"/>
  <c r="L12" i="4"/>
  <c r="L13" i="4"/>
  <c r="L14" i="4"/>
  <c r="L15" i="4"/>
  <c r="L7" i="4"/>
  <c r="K8" i="4"/>
  <c r="K9" i="4"/>
  <c r="K10" i="4"/>
  <c r="K11" i="4"/>
  <c r="K12" i="4"/>
  <c r="K13" i="4"/>
  <c r="K14" i="4"/>
  <c r="K15" i="4"/>
  <c r="K7" i="4"/>
  <c r="I8" i="4"/>
  <c r="I9" i="4"/>
  <c r="I10" i="4"/>
  <c r="I11" i="4"/>
  <c r="I12" i="4"/>
  <c r="I13" i="4"/>
  <c r="I14" i="4"/>
  <c r="I15" i="4"/>
  <c r="I7" i="4"/>
  <c r="H8" i="4"/>
  <c r="H9" i="4"/>
  <c r="H10" i="4"/>
  <c r="H11" i="4"/>
  <c r="H12" i="4"/>
  <c r="H13" i="4"/>
  <c r="H14" i="4"/>
  <c r="H15" i="4"/>
  <c r="G8" i="4"/>
  <c r="G9" i="4"/>
  <c r="G10" i="4"/>
  <c r="G11" i="4"/>
  <c r="G12" i="4"/>
  <c r="G13" i="4"/>
  <c r="G14" i="4"/>
  <c r="G15" i="4"/>
  <c r="G7" i="4"/>
  <c r="F7" i="4"/>
  <c r="O7" i="4" s="1"/>
  <c r="F8" i="4"/>
  <c r="O8" i="4" s="1"/>
  <c r="F9" i="4"/>
  <c r="O9" i="4" s="1"/>
  <c r="F10" i="4"/>
  <c r="O10" i="4" s="1"/>
  <c r="F11" i="4"/>
  <c r="O11" i="4" s="1"/>
  <c r="F12" i="4"/>
  <c r="O12" i="4" s="1"/>
  <c r="F13" i="4"/>
  <c r="O13" i="4" s="1"/>
  <c r="F14" i="4"/>
  <c r="O14" i="4" s="1"/>
  <c r="F15" i="4"/>
  <c r="O15" i="4" s="1"/>
  <c r="O10" i="3"/>
  <c r="O9" i="3"/>
  <c r="O8" i="3"/>
  <c r="I10" i="3"/>
  <c r="I9" i="3"/>
  <c r="I8" i="3"/>
  <c r="I9" i="2"/>
  <c r="I10" i="2"/>
  <c r="I11" i="2"/>
  <c r="I12" i="2"/>
  <c r="I13" i="2"/>
  <c r="I14" i="2"/>
  <c r="I15" i="2"/>
  <c r="I16" i="2"/>
  <c r="I17" i="2"/>
  <c r="J10" i="2" l="1"/>
  <c r="J11" i="2"/>
  <c r="J12" i="2"/>
  <c r="J13" i="2"/>
  <c r="J14" i="2"/>
  <c r="J15" i="2"/>
  <c r="J16" i="2"/>
  <c r="J17" i="2"/>
  <c r="I18" i="2" l="1"/>
  <c r="J18" i="2" s="1"/>
  <c r="J9" i="2"/>
  <c r="H26" i="1"/>
  <c r="H24" i="1"/>
  <c r="I6" i="1"/>
  <c r="I20" i="1"/>
  <c r="H20" i="1"/>
  <c r="I18" i="1"/>
  <c r="H16" i="1"/>
  <c r="I16" i="1" s="1"/>
  <c r="H25" i="1" s="1"/>
  <c r="I13" i="1"/>
  <c r="I14" i="1"/>
  <c r="I15" i="1"/>
  <c r="I12" i="1"/>
  <c r="H13" i="1"/>
  <c r="H14" i="1"/>
  <c r="H15" i="1"/>
  <c r="H12" i="1"/>
  <c r="H7" i="1"/>
  <c r="H8" i="1"/>
  <c r="H10" i="1" s="1"/>
  <c r="I10" i="1" s="1"/>
  <c r="H9" i="1"/>
  <c r="H6" i="1"/>
  <c r="I7" i="1"/>
  <c r="I8" i="1"/>
  <c r="I9" i="1"/>
</calcChain>
</file>

<file path=xl/sharedStrings.xml><?xml version="1.0" encoding="utf-8"?>
<sst xmlns="http://schemas.openxmlformats.org/spreadsheetml/2006/main" count="150" uniqueCount="119">
  <si>
    <t>Bảng báo giá sản phẩm</t>
  </si>
  <si>
    <t>TT</t>
  </si>
  <si>
    <t>A</t>
  </si>
  <si>
    <t>+</t>
  </si>
  <si>
    <t>B</t>
  </si>
  <si>
    <t>C</t>
  </si>
  <si>
    <t>Tên sản phẩm/nhóm sản phẩm</t>
  </si>
  <si>
    <t>Văn phòng phẩm</t>
  </si>
  <si>
    <t>Bút bi</t>
  </si>
  <si>
    <t>Bút viết bảng</t>
  </si>
  <si>
    <t>Cặp giấy trình ký</t>
  </si>
  <si>
    <t>Giấy in A4</t>
  </si>
  <si>
    <t>Cộng</t>
  </si>
  <si>
    <t>Bàn, ghế văn phòng</t>
  </si>
  <si>
    <t>Bàn 120x60</t>
  </si>
  <si>
    <t>Bàn 120x80</t>
  </si>
  <si>
    <t>Ghế xếp Xuân Hòa</t>
  </si>
  <si>
    <t>Ghế xếp Hòa Phát</t>
  </si>
  <si>
    <t>Sản phẩm/dịch vụ khác</t>
  </si>
  <si>
    <t>Vận chuyển</t>
  </si>
  <si>
    <t>Lắp đặt(miễn phí)</t>
  </si>
  <si>
    <t>ĐVT</t>
  </si>
  <si>
    <t>Đơn giá</t>
  </si>
  <si>
    <t>SL</t>
  </si>
  <si>
    <t>Thành tiền</t>
  </si>
  <si>
    <t>Thuế VAT</t>
  </si>
  <si>
    <t>Hộp 20c</t>
  </si>
  <si>
    <t>Cái</t>
  </si>
  <si>
    <t>Ram</t>
  </si>
  <si>
    <t>Tổng giá trị đơn hàng</t>
  </si>
  <si>
    <t>Sản phẩm dịch vụ</t>
  </si>
  <si>
    <t>Ngày báo giá:</t>
  </si>
  <si>
    <t>Báo giá có giá trị đến hết ngày:</t>
  </si>
  <si>
    <t>Bảng tổng kết điểm học kỳ I</t>
  </si>
  <si>
    <t>Họ và tên:</t>
  </si>
  <si>
    <t>Lớp:</t>
  </si>
  <si>
    <t>Nguyễn Tuấn Thịnh</t>
  </si>
  <si>
    <t>12A</t>
  </si>
  <si>
    <t>STT</t>
  </si>
  <si>
    <t>Môn học</t>
  </si>
  <si>
    <t>Toán</t>
  </si>
  <si>
    <t>Lý</t>
  </si>
  <si>
    <t>Hóa</t>
  </si>
  <si>
    <t>Văn</t>
  </si>
  <si>
    <t>Sử</t>
  </si>
  <si>
    <t>Địa</t>
  </si>
  <si>
    <t>Ngoại ngữ</t>
  </si>
  <si>
    <t>Tin học</t>
  </si>
  <si>
    <t>Giáo dục công dân</t>
  </si>
  <si>
    <t>Điểm hệ số 1</t>
  </si>
  <si>
    <t>Điểm 1</t>
  </si>
  <si>
    <t>Điểm 2</t>
  </si>
  <si>
    <t>Điểm 3</t>
  </si>
  <si>
    <t>Điểm hệ số 2</t>
  </si>
  <si>
    <t>Điểm thi</t>
  </si>
  <si>
    <t>Tổng kết môn</t>
  </si>
  <si>
    <t>Xếp loại</t>
  </si>
  <si>
    <t>Ghi chú</t>
  </si>
  <si>
    <t>Tổng kết chung</t>
  </si>
  <si>
    <t>7.0</t>
  </si>
  <si>
    <t>Tổng kết học kỳ:</t>
  </si>
  <si>
    <t>Xếp loại học kỳ:</t>
  </si>
  <si>
    <t>Khá</t>
  </si>
  <si>
    <t>Xếp loại:</t>
  </si>
  <si>
    <t>Không đạt</t>
  </si>
  <si>
    <t>Đạt</t>
  </si>
  <si>
    <t>Giỏi</t>
  </si>
  <si>
    <t>Trung bình dưới 5.0</t>
  </si>
  <si>
    <t>5.0 đến dưới 6.0</t>
  </si>
  <si>
    <t>Từ 6.5 đến dưới 8.0</t>
  </si>
  <si>
    <t>Từ 8.0 trở lên</t>
  </si>
  <si>
    <t>Điều kiện xếp loại:</t>
  </si>
  <si>
    <t>1) Có ít nhất 2 điểm hệ số 1</t>
  </si>
  <si>
    <t>2) Phải có điểm hệ số 2</t>
  </si>
  <si>
    <t>3) Điểm thi không nhỏ hơn 4.0</t>
  </si>
  <si>
    <t>4) Tất cả các môn phải đủ điều kiện xếp loại</t>
  </si>
  <si>
    <t>SUMIF LÀ HÀM TỔNG CÓ ĐIỀU KIỆN</t>
  </si>
  <si>
    <t>COUNTIF LÀ HÀM ĐẾM CÓ ĐIỀU KIỆN</t>
  </si>
  <si>
    <t>danh sách môn học</t>
  </si>
  <si>
    <t>Mã</t>
  </si>
  <si>
    <t>M01</t>
  </si>
  <si>
    <t>M02</t>
  </si>
  <si>
    <t>Tên môn</t>
  </si>
  <si>
    <t>Bảng điểm lớp 10</t>
  </si>
  <si>
    <t>M03</t>
  </si>
  <si>
    <t>Điểm</t>
  </si>
  <si>
    <t>Bảng điểm lớp 11</t>
  </si>
  <si>
    <t>Ngày công</t>
  </si>
  <si>
    <t>Lương Cb</t>
  </si>
  <si>
    <t>Lương thực tế</t>
  </si>
  <si>
    <t>BHXH</t>
  </si>
  <si>
    <t>BHYT</t>
  </si>
  <si>
    <t>BHTN</t>
  </si>
  <si>
    <t>Cá nhân</t>
  </si>
  <si>
    <t>Doanh nghiệp</t>
  </si>
  <si>
    <t>Thực nhận</t>
  </si>
  <si>
    <t>Họ và tên</t>
  </si>
  <si>
    <t>Nguyễn Văn A</t>
  </si>
  <si>
    <t>Phạm Thị B</t>
  </si>
  <si>
    <t>Huỳnh Đức A</t>
  </si>
  <si>
    <t>Hà Thì C</t>
  </si>
  <si>
    <t>Mai Văn A</t>
  </si>
  <si>
    <t>Nguyễn Thị B</t>
  </si>
  <si>
    <t>Phan Văn N</t>
  </si>
  <si>
    <t>Nguyễn Thị C</t>
  </si>
  <si>
    <t>Ông Văn D</t>
  </si>
  <si>
    <t>– BHXH = Lương cơ bản X 8%</t>
  </si>
  <si>
    <t>– BHYT = Lương cơ bản X 1,5%</t>
  </si>
  <si>
    <t>– BHTN = Lương cơ bản X 1%</t>
  </si>
  <si>
    <t>Công ty đóng:</t>
  </si>
  <si>
    <t>Theo người LĐ đóng</t>
  </si>
  <si>
    <t>– BHXH = Lương cơ bản X 18%</t>
  </si>
  <si>
    <t>– BHYT = Lương cơ bản X 3%</t>
  </si>
  <si>
    <t>– Kinh phí công đoàn = Lương cơ bản X 2%</t>
  </si>
  <si>
    <t>Số ngày công tháng 4:</t>
  </si>
  <si>
    <t>Bảng tính lương tháng 4</t>
  </si>
  <si>
    <t>Tổng  cá nhân nộp</t>
  </si>
  <si>
    <t>Tổng DN phải nộp</t>
  </si>
  <si>
    <t>tổng: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</si>
</sst>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₫_-;\-* #,##0.00\ _₫_-;_-* &quot;-&quot;??\ _₫_-;_-@_-"/>
    <numFmt numFmtId="164" formatCode="_-* #,##0\ _₫_-;\-* #,##0\ _₫_-;_-* &quot;-&quot;??\ _₫_-;_-@_-"/>
    <numFmt numFmtId="165" formatCode="#,##0.0;[Red]#,##0.0"/>
    <numFmt numFmtId="166" formatCode="_-* #,##0.0\ _₫_-;\-* #,##0.0\ _₫_-;_-* &quot;-&quot;?\ _₫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36"/>
      <color theme="1"/>
      <name val="Times New Roman"/>
      <family val="1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0"/>
      <color rgb="FF0000FF"/>
      <name val="Arial"/>
      <family val="2"/>
    </font>
    <font>
      <b/>
      <sz val="18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theme="6" tint="0.39994506668294322"/>
      </left>
      <right style="thin">
        <color theme="6" tint="0.39994506668294322"/>
      </right>
      <top style="thin">
        <color theme="6" tint="0.39994506668294322"/>
      </top>
      <bottom style="thin">
        <color theme="6" tint="0.39994506668294322"/>
      </bottom>
      <diagonal/>
    </border>
    <border>
      <left/>
      <right style="thin">
        <color theme="6" tint="0.39994506668294322"/>
      </right>
      <top style="thin">
        <color theme="6" tint="0.39994506668294322"/>
      </top>
      <bottom style="thin">
        <color theme="6" tint="0.39994506668294322"/>
      </bottom>
      <diagonal/>
    </border>
    <border>
      <left style="thin">
        <color theme="6" tint="0.39994506668294322"/>
      </left>
      <right style="thin">
        <color theme="6" tint="0.39994506668294322"/>
      </right>
      <top/>
      <bottom style="thin">
        <color theme="6" tint="0.399945066682943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 tint="0.39994506668294322"/>
      </left>
      <right style="thin">
        <color theme="6" tint="0.39994506668294322"/>
      </right>
      <top style="thin">
        <color indexed="64"/>
      </top>
      <bottom style="thin">
        <color theme="6" tint="0.39994506668294322"/>
      </bottom>
      <diagonal/>
    </border>
    <border>
      <left style="thin">
        <color theme="6" tint="0.39994506668294322"/>
      </left>
      <right style="thin">
        <color theme="6" tint="0.39994506668294322"/>
      </right>
      <top style="thin">
        <color theme="6" tint="0.3999450666829432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3" fontId="3" fillId="2" borderId="4" xfId="0" applyNumberFormat="1" applyFont="1" applyFill="1" applyBorder="1" applyAlignment="1">
      <alignment horizontal="center" vertical="center"/>
    </xf>
    <xf numFmtId="9" fontId="3" fillId="2" borderId="4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3" fontId="0" fillId="0" borderId="4" xfId="0" applyNumberFormat="1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164" fontId="3" fillId="2" borderId="4" xfId="1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164" fontId="0" fillId="0" borderId="1" xfId="0" applyNumberFormat="1" applyBorder="1"/>
    <xf numFmtId="0" fontId="0" fillId="0" borderId="6" xfId="0" applyBorder="1"/>
    <xf numFmtId="0" fontId="5" fillId="2" borderId="5" xfId="0" applyFont="1" applyFill="1" applyBorder="1"/>
    <xf numFmtId="14" fontId="6" fillId="0" borderId="0" xfId="0" applyNumberFormat="1" applyFont="1"/>
    <xf numFmtId="0" fontId="5" fillId="0" borderId="0" xfId="0" applyFont="1"/>
    <xf numFmtId="0" fontId="7" fillId="0" borderId="1" xfId="0" applyFont="1" applyBorder="1"/>
    <xf numFmtId="0" fontId="8" fillId="2" borderId="4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/>
    </xf>
    <xf numFmtId="9" fontId="3" fillId="2" borderId="4" xfId="2" applyFont="1" applyFill="1" applyBorder="1" applyAlignment="1">
      <alignment horizontal="center" vertical="center"/>
    </xf>
    <xf numFmtId="3" fontId="6" fillId="0" borderId="1" xfId="0" applyNumberFormat="1" applyFont="1" applyBorder="1"/>
    <xf numFmtId="3" fontId="6" fillId="0" borderId="6" xfId="0" applyNumberFormat="1" applyFont="1" applyBorder="1"/>
    <xf numFmtId="3" fontId="9" fillId="2" borderId="5" xfId="0" applyNumberFormat="1" applyFont="1" applyFill="1" applyBorder="1"/>
    <xf numFmtId="0" fontId="0" fillId="0" borderId="4" xfId="0" applyBorder="1"/>
    <xf numFmtId="0" fontId="0" fillId="3" borderId="4" xfId="0" applyFill="1" applyBorder="1" applyAlignment="1">
      <alignment vertical="center"/>
    </xf>
    <xf numFmtId="0" fontId="0" fillId="3" borderId="4" xfId="0" applyFill="1" applyBorder="1"/>
    <xf numFmtId="0" fontId="6" fillId="0" borderId="0" xfId="0" applyFont="1"/>
    <xf numFmtId="0" fontId="0" fillId="0" borderId="0" xfId="0" applyAlignment="1">
      <alignment horizontal="left"/>
    </xf>
    <xf numFmtId="165" fontId="0" fillId="0" borderId="4" xfId="0" applyNumberFormat="1" applyBorder="1"/>
    <xf numFmtId="166" fontId="0" fillId="3" borderId="4" xfId="1" applyNumberFormat="1" applyFont="1" applyFill="1" applyBorder="1"/>
    <xf numFmtId="166" fontId="0" fillId="3" borderId="4" xfId="0" applyNumberFormat="1" applyFill="1" applyBorder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6" fillId="0" borderId="0" xfId="0" applyFont="1" applyAlignment="1">
      <alignment horizontal="center"/>
    </xf>
    <xf numFmtId="0" fontId="0" fillId="3" borderId="4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vertical="center"/>
    </xf>
    <xf numFmtId="3" fontId="0" fillId="0" borderId="4" xfId="0" applyNumberFormat="1" applyBorder="1" applyAlignment="1">
      <alignment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vertical="center"/>
    </xf>
    <xf numFmtId="0" fontId="11" fillId="0" borderId="0" xfId="0" applyFont="1"/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12" fillId="0" borderId="0" xfId="0" applyFont="1" applyAlignment="1">
      <alignment horizontal="center"/>
    </xf>
    <xf numFmtId="0" fontId="6" fillId="4" borderId="10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3" fontId="0" fillId="0" borderId="0" xfId="0" applyNumberFormat="1"/>
    <xf numFmtId="0" fontId="0" fillId="0" borderId="12" xfId="0" applyFill="1" applyBorder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30"/>
  <sheetViews>
    <sheetView topLeftCell="A16" workbookViewId="0">
      <selection activeCell="L13" sqref="L13"/>
    </sheetView>
  </sheetViews>
  <sheetFormatPr defaultRowHeight="14.4" x14ac:dyDescent="0.3"/>
  <cols>
    <col min="3" max="3" width="7.5546875" customWidth="1"/>
    <col min="4" max="4" width="26.44140625" customWidth="1"/>
    <col min="5" max="5" width="10.5546875" bestFit="1" customWidth="1"/>
    <col min="6" max="6" width="9.109375" bestFit="1" customWidth="1"/>
    <col min="8" max="8" width="13.6640625" customWidth="1"/>
    <col min="9" max="9" width="10.77734375" customWidth="1"/>
  </cols>
  <sheetData>
    <row r="2" spans="3:14" ht="58.8" customHeight="1" x14ac:dyDescent="0.3">
      <c r="D2" s="35" t="s">
        <v>0</v>
      </c>
      <c r="E2" s="36"/>
      <c r="F2" s="36"/>
      <c r="G2" s="36"/>
      <c r="H2" s="36"/>
    </row>
    <row r="4" spans="3:14" ht="25.2" customHeight="1" x14ac:dyDescent="0.3">
      <c r="C4" s="21" t="s">
        <v>1</v>
      </c>
      <c r="D4" s="22" t="s">
        <v>6</v>
      </c>
      <c r="E4" s="21" t="s">
        <v>21</v>
      </c>
      <c r="F4" s="21" t="s">
        <v>22</v>
      </c>
      <c r="G4" s="21" t="s">
        <v>23</v>
      </c>
      <c r="H4" s="21" t="s">
        <v>24</v>
      </c>
      <c r="I4" s="21" t="s">
        <v>25</v>
      </c>
      <c r="J4" s="3"/>
      <c r="K4" s="2"/>
      <c r="L4" s="2"/>
      <c r="M4" s="2"/>
      <c r="N4" s="2"/>
    </row>
    <row r="5" spans="3:14" ht="16.2" customHeight="1" x14ac:dyDescent="0.3">
      <c r="C5" s="5" t="s">
        <v>2</v>
      </c>
      <c r="D5" s="14" t="s">
        <v>7</v>
      </c>
      <c r="E5" s="5"/>
      <c r="F5" s="7"/>
      <c r="G5" s="5"/>
      <c r="H5" s="5"/>
      <c r="I5" s="8">
        <v>0.1</v>
      </c>
      <c r="J5" s="3"/>
      <c r="K5" s="2"/>
      <c r="L5" s="2"/>
      <c r="M5" s="2"/>
      <c r="N5" s="2"/>
    </row>
    <row r="6" spans="3:14" x14ac:dyDescent="0.3">
      <c r="C6" s="9">
        <v>1</v>
      </c>
      <c r="D6" s="10" t="s">
        <v>8</v>
      </c>
      <c r="E6" s="9" t="s">
        <v>26</v>
      </c>
      <c r="F6" s="11">
        <v>135000</v>
      </c>
      <c r="G6" s="9">
        <v>3</v>
      </c>
      <c r="H6" s="12">
        <f>F6*G6</f>
        <v>405000</v>
      </c>
      <c r="I6" s="11">
        <f>$I$5*H6</f>
        <v>40500</v>
      </c>
      <c r="J6" s="3"/>
      <c r="K6" s="2"/>
      <c r="L6" s="2"/>
      <c r="M6" s="2"/>
      <c r="N6" s="2"/>
    </row>
    <row r="7" spans="3:14" x14ac:dyDescent="0.3">
      <c r="C7" s="9">
        <v>2</v>
      </c>
      <c r="D7" s="10" t="s">
        <v>9</v>
      </c>
      <c r="E7" s="9" t="s">
        <v>27</v>
      </c>
      <c r="F7" s="11">
        <v>16500</v>
      </c>
      <c r="G7" s="9">
        <v>15</v>
      </c>
      <c r="H7" s="12">
        <f t="shared" ref="H7:H9" si="0">F7*G7</f>
        <v>247500</v>
      </c>
      <c r="I7" s="11">
        <f t="shared" ref="I7:I10" si="1">$I$5*H7</f>
        <v>24750</v>
      </c>
      <c r="J7" s="3"/>
      <c r="K7" s="2"/>
      <c r="L7" s="2"/>
      <c r="M7" s="2"/>
      <c r="N7" s="2"/>
    </row>
    <row r="8" spans="3:14" x14ac:dyDescent="0.3">
      <c r="C8" s="9">
        <v>3</v>
      </c>
      <c r="D8" s="10" t="s">
        <v>11</v>
      </c>
      <c r="E8" s="9" t="s">
        <v>28</v>
      </c>
      <c r="F8" s="11">
        <v>45000</v>
      </c>
      <c r="G8" s="9">
        <v>3</v>
      </c>
      <c r="H8" s="12">
        <f t="shared" si="0"/>
        <v>135000</v>
      </c>
      <c r="I8" s="11">
        <f t="shared" si="1"/>
        <v>13500</v>
      </c>
      <c r="J8" s="3"/>
      <c r="K8" s="2"/>
      <c r="L8" s="2"/>
      <c r="M8" s="2"/>
      <c r="N8" s="2"/>
    </row>
    <row r="9" spans="3:14" x14ac:dyDescent="0.3">
      <c r="C9" s="9">
        <v>4</v>
      </c>
      <c r="D9" s="10" t="s">
        <v>10</v>
      </c>
      <c r="E9" s="9" t="s">
        <v>27</v>
      </c>
      <c r="F9" s="11">
        <v>25700</v>
      </c>
      <c r="G9" s="9">
        <v>5</v>
      </c>
      <c r="H9" s="12">
        <f t="shared" si="0"/>
        <v>128500</v>
      </c>
      <c r="I9" s="11">
        <f t="shared" si="1"/>
        <v>12850</v>
      </c>
      <c r="J9" s="3"/>
      <c r="K9" s="2"/>
      <c r="L9" s="2"/>
      <c r="M9" s="2"/>
      <c r="N9" s="2"/>
    </row>
    <row r="10" spans="3:14" x14ac:dyDescent="0.3">
      <c r="C10" s="5" t="s">
        <v>3</v>
      </c>
      <c r="D10" s="6" t="s">
        <v>12</v>
      </c>
      <c r="E10" s="5"/>
      <c r="F10" s="5"/>
      <c r="G10" s="5"/>
      <c r="H10" s="13">
        <f>SUM(H6:H9)</f>
        <v>916000</v>
      </c>
      <c r="I10" s="7">
        <f t="shared" si="1"/>
        <v>91600</v>
      </c>
      <c r="J10" s="3"/>
      <c r="K10" s="2"/>
      <c r="L10" s="2"/>
      <c r="M10" s="2"/>
      <c r="N10" s="2"/>
    </row>
    <row r="11" spans="3:14" x14ac:dyDescent="0.3">
      <c r="C11" s="5" t="s">
        <v>4</v>
      </c>
      <c r="D11" s="14" t="s">
        <v>13</v>
      </c>
      <c r="E11" s="5"/>
      <c r="F11" s="5"/>
      <c r="G11" s="5"/>
      <c r="H11" s="13"/>
      <c r="I11" s="23">
        <v>0.12</v>
      </c>
      <c r="J11" s="3"/>
      <c r="K11" s="2"/>
      <c r="L11" s="2"/>
      <c r="M11" s="2"/>
      <c r="N11" s="2"/>
    </row>
    <row r="12" spans="3:14" x14ac:dyDescent="0.3">
      <c r="C12" s="9">
        <v>1</v>
      </c>
      <c r="D12" s="10" t="s">
        <v>14</v>
      </c>
      <c r="E12" s="9" t="s">
        <v>27</v>
      </c>
      <c r="F12" s="11">
        <v>960000</v>
      </c>
      <c r="G12" s="9">
        <v>8</v>
      </c>
      <c r="H12" s="12">
        <f>F12*G12</f>
        <v>7680000</v>
      </c>
      <c r="I12" s="11">
        <f>$I$11*H12</f>
        <v>921600</v>
      </c>
      <c r="J12" s="3"/>
      <c r="K12" s="2"/>
      <c r="L12" s="2"/>
      <c r="M12" s="2"/>
      <c r="N12" s="2"/>
    </row>
    <row r="13" spans="3:14" x14ac:dyDescent="0.3">
      <c r="C13" s="9">
        <v>2</v>
      </c>
      <c r="D13" s="10" t="s">
        <v>15</v>
      </c>
      <c r="E13" s="9" t="s">
        <v>27</v>
      </c>
      <c r="F13" s="11">
        <v>1080000</v>
      </c>
      <c r="G13" s="9">
        <v>3</v>
      </c>
      <c r="H13" s="12">
        <f t="shared" ref="H13:H15" si="2">F13*G13</f>
        <v>3240000</v>
      </c>
      <c r="I13" s="11">
        <f t="shared" ref="I13:I16" si="3">$I$11*H13</f>
        <v>388800</v>
      </c>
      <c r="J13" s="3"/>
      <c r="K13" s="2"/>
      <c r="L13" s="2"/>
      <c r="M13" s="2"/>
      <c r="N13" s="2"/>
    </row>
    <row r="14" spans="3:14" x14ac:dyDescent="0.3">
      <c r="C14" s="9">
        <v>3</v>
      </c>
      <c r="D14" s="10" t="s">
        <v>16</v>
      </c>
      <c r="E14" s="9" t="s">
        <v>27</v>
      </c>
      <c r="F14" s="11">
        <v>280000</v>
      </c>
      <c r="G14" s="9">
        <v>25</v>
      </c>
      <c r="H14" s="12">
        <f t="shared" si="2"/>
        <v>7000000</v>
      </c>
      <c r="I14" s="11">
        <f t="shared" si="3"/>
        <v>840000</v>
      </c>
      <c r="J14" s="3"/>
      <c r="K14" s="2"/>
      <c r="L14" s="2"/>
      <c r="M14" s="2"/>
      <c r="N14" s="2"/>
    </row>
    <row r="15" spans="3:14" x14ac:dyDescent="0.3">
      <c r="C15" s="9">
        <v>4</v>
      </c>
      <c r="D15" s="10" t="s">
        <v>17</v>
      </c>
      <c r="E15" s="9" t="s">
        <v>27</v>
      </c>
      <c r="F15" s="11">
        <v>315000</v>
      </c>
      <c r="G15" s="9">
        <v>25</v>
      </c>
      <c r="H15" s="12">
        <f t="shared" si="2"/>
        <v>7875000</v>
      </c>
      <c r="I15" s="11">
        <f t="shared" si="3"/>
        <v>945000</v>
      </c>
      <c r="J15" s="3"/>
      <c r="K15" s="2"/>
      <c r="L15" s="2"/>
      <c r="M15" s="2"/>
      <c r="N15" s="2"/>
    </row>
    <row r="16" spans="3:14" x14ac:dyDescent="0.3">
      <c r="C16" s="5" t="s">
        <v>3</v>
      </c>
      <c r="D16" s="6" t="s">
        <v>12</v>
      </c>
      <c r="E16" s="5"/>
      <c r="F16" s="5"/>
      <c r="G16" s="5"/>
      <c r="H16" s="13">
        <f>SUM(H12:H15)</f>
        <v>25795000</v>
      </c>
      <c r="I16" s="7">
        <f t="shared" si="3"/>
        <v>3095400</v>
      </c>
      <c r="J16" s="3"/>
      <c r="K16" s="2"/>
      <c r="L16" s="2"/>
      <c r="M16" s="2"/>
      <c r="N16" s="2"/>
    </row>
    <row r="17" spans="3:14" x14ac:dyDescent="0.3">
      <c r="C17" s="5" t="s">
        <v>5</v>
      </c>
      <c r="D17" s="6" t="s">
        <v>18</v>
      </c>
      <c r="E17" s="5"/>
      <c r="F17" s="5"/>
      <c r="G17" s="5"/>
      <c r="H17" s="13"/>
      <c r="I17" s="23">
        <v>0.1</v>
      </c>
      <c r="J17" s="3"/>
      <c r="K17" s="2"/>
      <c r="L17" s="2"/>
      <c r="M17" s="2"/>
      <c r="N17" s="2"/>
    </row>
    <row r="18" spans="3:14" x14ac:dyDescent="0.3">
      <c r="C18" s="9">
        <v>1</v>
      </c>
      <c r="D18" s="10" t="s">
        <v>19</v>
      </c>
      <c r="E18" s="9"/>
      <c r="F18" s="9"/>
      <c r="G18" s="9"/>
      <c r="H18" s="12">
        <v>500000</v>
      </c>
      <c r="I18" s="11">
        <f>$I$17*H18</f>
        <v>50000</v>
      </c>
      <c r="J18" s="3"/>
      <c r="K18" s="2"/>
      <c r="L18" s="2"/>
      <c r="M18" s="2"/>
      <c r="N18" s="2"/>
    </row>
    <row r="19" spans="3:14" x14ac:dyDescent="0.3">
      <c r="C19" s="9">
        <v>2</v>
      </c>
      <c r="D19" s="10" t="s">
        <v>20</v>
      </c>
      <c r="E19" s="9"/>
      <c r="F19" s="9"/>
      <c r="G19" s="9"/>
      <c r="H19" s="12"/>
      <c r="I19" s="11"/>
      <c r="J19" s="3"/>
      <c r="K19" s="2"/>
      <c r="L19" s="2"/>
      <c r="M19" s="2"/>
      <c r="N19" s="2"/>
    </row>
    <row r="20" spans="3:14" x14ac:dyDescent="0.3">
      <c r="C20" s="5" t="s">
        <v>3</v>
      </c>
      <c r="D20" s="6" t="s">
        <v>12</v>
      </c>
      <c r="E20" s="5"/>
      <c r="F20" s="5"/>
      <c r="G20" s="5"/>
      <c r="H20" s="13">
        <f>SUM(H18:H19)</f>
        <v>500000</v>
      </c>
      <c r="I20" s="7">
        <f>SUM(I18)</f>
        <v>50000</v>
      </c>
      <c r="J20" s="3"/>
      <c r="K20" s="2"/>
      <c r="L20" s="2"/>
      <c r="M20" s="2"/>
      <c r="N20" s="2"/>
    </row>
    <row r="21" spans="3:14" x14ac:dyDescent="0.3">
      <c r="C21" s="4"/>
      <c r="D21" s="4"/>
      <c r="E21" s="4"/>
      <c r="F21" s="4"/>
      <c r="G21" s="4"/>
      <c r="H21" s="4"/>
      <c r="I21" s="4"/>
      <c r="J21" s="2"/>
      <c r="K21" s="2"/>
      <c r="L21" s="2"/>
      <c r="M21" s="2"/>
      <c r="N21" s="2"/>
    </row>
    <row r="22" spans="3:14" x14ac:dyDescent="0.3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3:14" ht="18" x14ac:dyDescent="0.35">
      <c r="C23" s="2"/>
      <c r="D23" s="20" t="s">
        <v>29</v>
      </c>
      <c r="E23" s="2"/>
      <c r="F23" s="2"/>
      <c r="G23" s="2"/>
      <c r="H23" s="15"/>
      <c r="I23" s="2"/>
      <c r="J23" s="2"/>
      <c r="K23" s="2"/>
      <c r="L23" s="2"/>
      <c r="M23" s="2"/>
      <c r="N23" s="2"/>
    </row>
    <row r="24" spans="3:14" x14ac:dyDescent="0.3">
      <c r="C24" s="2"/>
      <c r="D24" s="2" t="s">
        <v>30</v>
      </c>
      <c r="E24" s="2"/>
      <c r="F24" s="2"/>
      <c r="G24" s="2"/>
      <c r="H24" s="24">
        <f>H10+H16+H20</f>
        <v>27211000</v>
      </c>
      <c r="I24" s="2"/>
      <c r="J24" s="2"/>
      <c r="K24" s="2"/>
      <c r="L24" s="2"/>
      <c r="M24" s="2"/>
      <c r="N24" s="2"/>
    </row>
    <row r="25" spans="3:14" x14ac:dyDescent="0.3">
      <c r="C25" s="2"/>
      <c r="D25" s="16" t="s">
        <v>25</v>
      </c>
      <c r="E25" s="16"/>
      <c r="F25" s="16"/>
      <c r="G25" s="16"/>
      <c r="H25" s="25">
        <f>I10+I16+I20</f>
        <v>3237000</v>
      </c>
      <c r="I25" s="2"/>
      <c r="J25" s="2"/>
      <c r="K25" s="2"/>
      <c r="L25" s="2"/>
      <c r="M25" s="2"/>
      <c r="N25" s="2"/>
    </row>
    <row r="26" spans="3:14" x14ac:dyDescent="0.3">
      <c r="C26" s="2"/>
      <c r="D26" s="17" t="s">
        <v>12</v>
      </c>
      <c r="E26" s="17"/>
      <c r="F26" s="17"/>
      <c r="G26" s="17"/>
      <c r="H26" s="26">
        <f>H24+H25</f>
        <v>30448000</v>
      </c>
      <c r="I26" s="2"/>
      <c r="J26" s="2"/>
      <c r="K26" s="2"/>
      <c r="L26" s="2"/>
      <c r="M26" s="2"/>
      <c r="N26" s="2"/>
    </row>
    <row r="27" spans="3:14" x14ac:dyDescent="0.3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9" spans="3:14" x14ac:dyDescent="0.3">
      <c r="D29" s="19" t="s">
        <v>31</v>
      </c>
      <c r="E29" s="18">
        <v>43194</v>
      </c>
    </row>
    <row r="30" spans="3:14" x14ac:dyDescent="0.3">
      <c r="D30" s="19" t="s">
        <v>32</v>
      </c>
      <c r="E30" s="18">
        <v>43266</v>
      </c>
    </row>
  </sheetData>
  <mergeCells count="1">
    <mergeCell ref="D2:H2"/>
  </mergeCells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4"/>
  <sheetViews>
    <sheetView workbookViewId="0">
      <selection activeCell="J9" sqref="J9"/>
    </sheetView>
  </sheetViews>
  <sheetFormatPr defaultRowHeight="14.4" x14ac:dyDescent="0.3"/>
  <cols>
    <col min="3" max="3" width="17.88671875" customWidth="1"/>
    <col min="4" max="4" width="12.109375" customWidth="1"/>
    <col min="5" max="5" width="10.6640625" customWidth="1"/>
    <col min="6" max="6" width="10.109375" customWidth="1"/>
    <col min="7" max="7" width="9.77734375" customWidth="1"/>
    <col min="8" max="8" width="12.21875" customWidth="1"/>
    <col min="11" max="11" width="35.21875" customWidth="1"/>
  </cols>
  <sheetData>
    <row r="2" spans="2:11" ht="63.6" customHeight="1" x14ac:dyDescent="0.3">
      <c r="D2" s="41" t="s">
        <v>33</v>
      </c>
      <c r="E2" s="41"/>
      <c r="F2" s="41"/>
      <c r="G2" s="41"/>
      <c r="H2" s="41"/>
    </row>
    <row r="4" spans="2:11" x14ac:dyDescent="0.3">
      <c r="C4" t="s">
        <v>34</v>
      </c>
      <c r="D4" s="30" t="s">
        <v>36</v>
      </c>
      <c r="E4" s="30"/>
    </row>
    <row r="5" spans="2:11" x14ac:dyDescent="0.3">
      <c r="C5" t="s">
        <v>35</v>
      </c>
      <c r="D5" s="30" t="s">
        <v>37</v>
      </c>
      <c r="E5" s="30"/>
    </row>
    <row r="7" spans="2:11" ht="24.6" customHeight="1" x14ac:dyDescent="0.3">
      <c r="B7" s="40" t="s">
        <v>38</v>
      </c>
      <c r="C7" s="40" t="s">
        <v>39</v>
      </c>
      <c r="D7" s="40" t="s">
        <v>49</v>
      </c>
      <c r="E7" s="40"/>
      <c r="F7" s="40"/>
      <c r="G7" s="39" t="s">
        <v>53</v>
      </c>
      <c r="H7" s="40" t="s">
        <v>54</v>
      </c>
      <c r="I7" s="39" t="s">
        <v>55</v>
      </c>
      <c r="J7" s="40" t="s">
        <v>56</v>
      </c>
      <c r="K7" s="40" t="s">
        <v>57</v>
      </c>
    </row>
    <row r="8" spans="2:11" ht="17.399999999999999" customHeight="1" x14ac:dyDescent="0.3">
      <c r="B8" s="40"/>
      <c r="C8" s="40"/>
      <c r="D8" s="28" t="s">
        <v>50</v>
      </c>
      <c r="E8" s="28" t="s">
        <v>51</v>
      </c>
      <c r="F8" s="28" t="s">
        <v>52</v>
      </c>
      <c r="G8" s="39"/>
      <c r="H8" s="40"/>
      <c r="I8" s="39"/>
      <c r="J8" s="40"/>
      <c r="K8" s="40"/>
    </row>
    <row r="9" spans="2:11" x14ac:dyDescent="0.3">
      <c r="B9" s="9">
        <v>1</v>
      </c>
      <c r="C9" s="27" t="s">
        <v>40</v>
      </c>
      <c r="D9" s="32">
        <v>6</v>
      </c>
      <c r="E9" s="32">
        <v>7</v>
      </c>
      <c r="F9" s="32">
        <v>7</v>
      </c>
      <c r="G9" s="32">
        <v>8</v>
      </c>
      <c r="H9" s="32">
        <v>6.5</v>
      </c>
      <c r="I9" s="33">
        <f>(SUM(D9:F9)+(G9*2)+(H9*3))/(COUNTA(D9:F9)+2+3)</f>
        <v>6.9375</v>
      </c>
      <c r="J9" s="29" t="str">
        <f>IF(I9&gt;=8,"Giỏi",IF(AND(I9&gt;=6.5,I9&lt;8),"Khá",IF(AND(I9&gt;=5,I9&lt;6),"Đạt",IF(I9&lt;5,"Không đạt"))))</f>
        <v>Khá</v>
      </c>
      <c r="K9" s="27"/>
    </row>
    <row r="10" spans="2:11" x14ac:dyDescent="0.3">
      <c r="B10" s="9">
        <v>2</v>
      </c>
      <c r="C10" s="27" t="s">
        <v>41</v>
      </c>
      <c r="D10" s="32">
        <v>7</v>
      </c>
      <c r="E10" s="32">
        <v>5</v>
      </c>
      <c r="F10" s="32"/>
      <c r="G10" s="32">
        <v>4</v>
      </c>
      <c r="H10" s="32">
        <v>7</v>
      </c>
      <c r="I10" s="33">
        <f t="shared" ref="I10:I17" si="0">(SUM(D10:F10)+(G10*2)+(H10*3))/(COUNTA(D10:F10)+2+3)</f>
        <v>5.8571428571428568</v>
      </c>
      <c r="J10" s="29" t="str">
        <f t="shared" ref="J10:J17" si="1">IF(I10&gt;=8,"Giỏi",IF(AND(I10&gt;=6.5,I10&lt;8),"Khá",IF(AND(I10&gt;=5,I10&lt;6),"Đạt",IF(I10&lt;5,"Không đạt"))))</f>
        <v>Đạt</v>
      </c>
      <c r="K10" s="27"/>
    </row>
    <row r="11" spans="2:11" x14ac:dyDescent="0.3">
      <c r="B11" s="9">
        <v>3</v>
      </c>
      <c r="C11" s="27" t="s">
        <v>42</v>
      </c>
      <c r="D11" s="32">
        <v>7</v>
      </c>
      <c r="E11" s="32">
        <v>6</v>
      </c>
      <c r="F11" s="32">
        <v>7</v>
      </c>
      <c r="G11" s="32">
        <v>6</v>
      </c>
      <c r="H11" s="32">
        <v>8</v>
      </c>
      <c r="I11" s="33">
        <f t="shared" si="0"/>
        <v>7</v>
      </c>
      <c r="J11" s="29" t="str">
        <f t="shared" si="1"/>
        <v>Khá</v>
      </c>
      <c r="K11" s="27"/>
    </row>
    <row r="12" spans="2:11" x14ac:dyDescent="0.3">
      <c r="B12" s="9">
        <v>4</v>
      </c>
      <c r="C12" s="27" t="s">
        <v>43</v>
      </c>
      <c r="D12" s="32">
        <v>6</v>
      </c>
      <c r="E12" s="32">
        <v>5</v>
      </c>
      <c r="F12" s="32"/>
      <c r="G12" s="32">
        <v>7</v>
      </c>
      <c r="H12" s="32">
        <v>7.5</v>
      </c>
      <c r="I12" s="33">
        <f t="shared" si="0"/>
        <v>6.7857142857142856</v>
      </c>
      <c r="J12" s="29" t="str">
        <f t="shared" si="1"/>
        <v>Khá</v>
      </c>
      <c r="K12" s="27"/>
    </row>
    <row r="13" spans="2:11" x14ac:dyDescent="0.3">
      <c r="B13" s="9">
        <v>5</v>
      </c>
      <c r="C13" s="27" t="s">
        <v>44</v>
      </c>
      <c r="D13" s="32">
        <v>7.5</v>
      </c>
      <c r="E13" s="32">
        <v>6</v>
      </c>
      <c r="F13" s="32"/>
      <c r="G13" s="32">
        <v>7</v>
      </c>
      <c r="H13" s="32">
        <v>7</v>
      </c>
      <c r="I13" s="33">
        <f t="shared" si="0"/>
        <v>6.9285714285714288</v>
      </c>
      <c r="J13" s="29" t="str">
        <f t="shared" si="1"/>
        <v>Khá</v>
      </c>
      <c r="K13" s="27"/>
    </row>
    <row r="14" spans="2:11" x14ac:dyDescent="0.3">
      <c r="B14" s="9">
        <v>6</v>
      </c>
      <c r="C14" s="27" t="s">
        <v>45</v>
      </c>
      <c r="D14" s="32">
        <v>5</v>
      </c>
      <c r="E14" s="32">
        <v>8</v>
      </c>
      <c r="F14" s="32"/>
      <c r="G14" s="32">
        <v>8</v>
      </c>
      <c r="H14" s="32">
        <v>6.5</v>
      </c>
      <c r="I14" s="33">
        <f t="shared" si="0"/>
        <v>6.9285714285714288</v>
      </c>
      <c r="J14" s="29" t="str">
        <f t="shared" si="1"/>
        <v>Khá</v>
      </c>
      <c r="K14" s="27"/>
    </row>
    <row r="15" spans="2:11" x14ac:dyDescent="0.3">
      <c r="B15" s="9">
        <v>7</v>
      </c>
      <c r="C15" s="27" t="s">
        <v>46</v>
      </c>
      <c r="D15" s="32">
        <v>6.5</v>
      </c>
      <c r="E15" s="32">
        <v>5</v>
      </c>
      <c r="F15" s="32">
        <v>7</v>
      </c>
      <c r="G15" s="32">
        <v>8</v>
      </c>
      <c r="H15" s="32">
        <v>6.5</v>
      </c>
      <c r="I15" s="33">
        <f t="shared" si="0"/>
        <v>6.75</v>
      </c>
      <c r="J15" s="29" t="str">
        <f t="shared" si="1"/>
        <v>Khá</v>
      </c>
      <c r="K15" s="27"/>
    </row>
    <row r="16" spans="2:11" x14ac:dyDescent="0.3">
      <c r="B16" s="9">
        <v>8</v>
      </c>
      <c r="C16" s="27" t="s">
        <v>47</v>
      </c>
      <c r="D16" s="32">
        <v>8</v>
      </c>
      <c r="E16" s="32">
        <v>8</v>
      </c>
      <c r="F16" s="32"/>
      <c r="G16" s="32">
        <v>8</v>
      </c>
      <c r="H16" s="32">
        <v>9</v>
      </c>
      <c r="I16" s="33">
        <f t="shared" si="0"/>
        <v>8.4285714285714288</v>
      </c>
      <c r="J16" s="29" t="str">
        <f t="shared" si="1"/>
        <v>Giỏi</v>
      </c>
      <c r="K16" s="27"/>
    </row>
    <row r="17" spans="2:11" x14ac:dyDescent="0.3">
      <c r="B17" s="9">
        <v>9</v>
      </c>
      <c r="C17" s="27" t="s">
        <v>48</v>
      </c>
      <c r="D17" s="32">
        <v>9</v>
      </c>
      <c r="E17" s="32">
        <v>6</v>
      </c>
      <c r="F17" s="32"/>
      <c r="G17" s="32">
        <v>7</v>
      </c>
      <c r="H17" s="32">
        <v>8</v>
      </c>
      <c r="I17" s="33">
        <f t="shared" si="0"/>
        <v>7.5714285714285712</v>
      </c>
      <c r="J17" s="29" t="str">
        <f t="shared" si="1"/>
        <v>Khá</v>
      </c>
      <c r="K17" s="27"/>
    </row>
    <row r="18" spans="2:11" x14ac:dyDescent="0.3">
      <c r="B18" s="29"/>
      <c r="C18" s="29" t="s">
        <v>58</v>
      </c>
      <c r="D18" s="29"/>
      <c r="E18" s="29"/>
      <c r="F18" s="29"/>
      <c r="G18" s="29"/>
      <c r="H18" s="29"/>
      <c r="I18" s="34">
        <f>SUM(I9:I17)/9</f>
        <v>7.020833333333333</v>
      </c>
      <c r="J18" s="29" t="str">
        <f>IF(I18&gt;=8,"Giỏi",IF(AND(I18&gt;=6.5,I18&lt;8),"Khá",IF(AND(I18&gt;=5,I18&lt;6),"Đạt",IF(I18&lt;5,"Không đạt"))))</f>
        <v>Khá</v>
      </c>
      <c r="K18" s="29"/>
    </row>
    <row r="22" spans="2:11" x14ac:dyDescent="0.3">
      <c r="G22" s="38" t="s">
        <v>71</v>
      </c>
      <c r="H22" s="38"/>
    </row>
    <row r="23" spans="2:11" x14ac:dyDescent="0.3">
      <c r="C23" t="s">
        <v>60</v>
      </c>
      <c r="D23" t="s">
        <v>59</v>
      </c>
      <c r="H23" s="37" t="s">
        <v>72</v>
      </c>
      <c r="I23" s="37"/>
      <c r="J23" s="37"/>
      <c r="K23" s="31"/>
    </row>
    <row r="24" spans="2:11" x14ac:dyDescent="0.3">
      <c r="C24" t="s">
        <v>61</v>
      </c>
      <c r="D24" t="s">
        <v>62</v>
      </c>
      <c r="H24" s="37" t="s">
        <v>73</v>
      </c>
      <c r="I24" s="37"/>
      <c r="J24" s="37"/>
      <c r="K24" s="31"/>
    </row>
    <row r="25" spans="2:11" x14ac:dyDescent="0.3">
      <c r="H25" s="37" t="s">
        <v>74</v>
      </c>
      <c r="I25" s="37"/>
      <c r="J25" s="37"/>
      <c r="K25" s="31"/>
    </row>
    <row r="26" spans="2:11" x14ac:dyDescent="0.3">
      <c r="H26" s="37" t="s">
        <v>75</v>
      </c>
      <c r="I26" s="37"/>
      <c r="J26" s="37"/>
      <c r="K26" s="37"/>
    </row>
    <row r="27" spans="2:11" x14ac:dyDescent="0.3">
      <c r="C27" s="30" t="s">
        <v>63</v>
      </c>
    </row>
    <row r="28" spans="2:11" x14ac:dyDescent="0.3">
      <c r="C28" s="1" t="s">
        <v>64</v>
      </c>
      <c r="D28" s="37" t="s">
        <v>67</v>
      </c>
      <c r="E28" s="37"/>
      <c r="F28" s="37"/>
    </row>
    <row r="29" spans="2:11" x14ac:dyDescent="0.3">
      <c r="C29" s="1" t="s">
        <v>65</v>
      </c>
      <c r="D29" s="37" t="s">
        <v>68</v>
      </c>
      <c r="E29" s="37"/>
      <c r="F29" s="37"/>
    </row>
    <row r="30" spans="2:11" x14ac:dyDescent="0.3">
      <c r="C30" s="1" t="s">
        <v>62</v>
      </c>
      <c r="D30" s="37" t="s">
        <v>69</v>
      </c>
      <c r="E30" s="37"/>
      <c r="F30" s="37"/>
    </row>
    <row r="31" spans="2:11" x14ac:dyDescent="0.3">
      <c r="C31" s="1" t="s">
        <v>66</v>
      </c>
      <c r="D31" s="37" t="s">
        <v>70</v>
      </c>
      <c r="E31" s="37"/>
      <c r="F31" s="37"/>
    </row>
    <row r="33" spans="3:3" x14ac:dyDescent="0.3">
      <c r="C33" s="1" t="s">
        <v>76</v>
      </c>
    </row>
    <row r="34" spans="3:3" x14ac:dyDescent="0.3">
      <c r="C34" s="1" t="s">
        <v>77</v>
      </c>
    </row>
  </sheetData>
  <mergeCells count="18">
    <mergeCell ref="D2:H2"/>
    <mergeCell ref="D7:F7"/>
    <mergeCell ref="C7:C8"/>
    <mergeCell ref="B7:B8"/>
    <mergeCell ref="G7:G8"/>
    <mergeCell ref="H7:H8"/>
    <mergeCell ref="I7:I8"/>
    <mergeCell ref="J7:J8"/>
    <mergeCell ref="K7:K8"/>
    <mergeCell ref="D28:F28"/>
    <mergeCell ref="D29:F29"/>
    <mergeCell ref="D30:F30"/>
    <mergeCell ref="D31:F31"/>
    <mergeCell ref="G22:H22"/>
    <mergeCell ref="H23:J23"/>
    <mergeCell ref="H24:J24"/>
    <mergeCell ref="H25:J25"/>
    <mergeCell ref="H26:K26"/>
  </mergeCells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P10"/>
  <sheetViews>
    <sheetView workbookViewId="0">
      <selection activeCell="I8" sqref="I8"/>
    </sheetView>
  </sheetViews>
  <sheetFormatPr defaultRowHeight="14.4" x14ac:dyDescent="0.3"/>
  <sheetData>
    <row r="6" spans="3:16" x14ac:dyDescent="0.3">
      <c r="C6" t="s">
        <v>78</v>
      </c>
      <c r="H6" t="s">
        <v>83</v>
      </c>
      <c r="N6" t="s">
        <v>86</v>
      </c>
    </row>
    <row r="7" spans="3:16" x14ac:dyDescent="0.3">
      <c r="C7" t="s">
        <v>79</v>
      </c>
      <c r="D7" t="s">
        <v>82</v>
      </c>
      <c r="H7" t="s">
        <v>79</v>
      </c>
      <c r="I7" t="s">
        <v>82</v>
      </c>
      <c r="J7" t="s">
        <v>85</v>
      </c>
      <c r="N7" t="s">
        <v>79</v>
      </c>
      <c r="O7" t="s">
        <v>82</v>
      </c>
      <c r="P7" t="s">
        <v>85</v>
      </c>
    </row>
    <row r="8" spans="3:16" x14ac:dyDescent="0.3">
      <c r="C8" t="s">
        <v>80</v>
      </c>
      <c r="D8" t="s">
        <v>40</v>
      </c>
      <c r="H8" t="s">
        <v>80</v>
      </c>
      <c r="I8" t="str">
        <f>VLOOKUP(H8,$C$7:$D$10,2,FALSE)</f>
        <v>Toán</v>
      </c>
      <c r="N8" t="s">
        <v>80</v>
      </c>
      <c r="O8" t="str">
        <f>VLOOKUP(N8,$C$7:$D$10,2,FALSE)</f>
        <v>Toán</v>
      </c>
    </row>
    <row r="9" spans="3:16" x14ac:dyDescent="0.3">
      <c r="C9" t="s">
        <v>81</v>
      </c>
      <c r="D9" t="s">
        <v>41</v>
      </c>
      <c r="H9" t="s">
        <v>81</v>
      </c>
      <c r="I9" t="str">
        <f t="shared" ref="I9:I10" si="0">VLOOKUP(H9,$C$7:$D$10,2,FALSE)</f>
        <v>Lý</v>
      </c>
      <c r="N9" t="s">
        <v>81</v>
      </c>
      <c r="O9" t="str">
        <f t="shared" ref="O9" si="1">VLOOKUP(N9,$C$7:$D$10,2,FALSE)</f>
        <v>Lý</v>
      </c>
    </row>
    <row r="10" spans="3:16" x14ac:dyDescent="0.3">
      <c r="C10" t="s">
        <v>84</v>
      </c>
      <c r="D10" t="s">
        <v>42</v>
      </c>
      <c r="H10" t="s">
        <v>84</v>
      </c>
      <c r="I10" t="str">
        <f>VLOOKUP(H10,$C$7:$D$10,2,FALSE)</f>
        <v>Hóa</v>
      </c>
      <c r="N10" t="s">
        <v>84</v>
      </c>
      <c r="O10" t="str">
        <f>VLOOKUP(N10,$C$7:$D$10,2,FALSE)</f>
        <v>Hóa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7"/>
  <sheetViews>
    <sheetView tabSelected="1" workbookViewId="0">
      <selection activeCell="N16" sqref="N16"/>
    </sheetView>
  </sheetViews>
  <sheetFormatPr defaultRowHeight="14.4" x14ac:dyDescent="0.3"/>
  <cols>
    <col min="1" max="1" width="6.44140625" customWidth="1"/>
    <col min="2" max="2" width="7.88671875" customWidth="1"/>
    <col min="3" max="3" width="21.109375" customWidth="1"/>
    <col min="4" max="4" width="11.33203125" customWidth="1"/>
    <col min="5" max="5" width="11.109375" customWidth="1"/>
    <col min="6" max="6" width="16" customWidth="1"/>
    <col min="10" max="10" width="17" customWidth="1"/>
    <col min="14" max="14" width="17.6640625" customWidth="1"/>
    <col min="15" max="15" width="12.109375" customWidth="1"/>
  </cols>
  <sheetData>
    <row r="2" spans="2:15" x14ac:dyDescent="0.3">
      <c r="B2" s="42" t="s">
        <v>114</v>
      </c>
      <c r="C2" s="42"/>
      <c r="D2">
        <v>24</v>
      </c>
    </row>
    <row r="3" spans="2:15" ht="22.8" x14ac:dyDescent="0.4">
      <c r="E3" s="51" t="s">
        <v>115</v>
      </c>
      <c r="F3" s="51"/>
      <c r="G3" s="51"/>
      <c r="H3" s="51"/>
    </row>
    <row r="5" spans="2:15" ht="23.4" customHeight="1" x14ac:dyDescent="0.3">
      <c r="B5" s="45" t="s">
        <v>1</v>
      </c>
      <c r="C5" s="45" t="s">
        <v>96</v>
      </c>
      <c r="D5" s="45" t="s">
        <v>87</v>
      </c>
      <c r="E5" s="45" t="s">
        <v>88</v>
      </c>
      <c r="F5" s="45" t="s">
        <v>89</v>
      </c>
      <c r="G5" s="45" t="s">
        <v>93</v>
      </c>
      <c r="H5" s="45"/>
      <c r="I5" s="45"/>
      <c r="J5" s="52" t="s">
        <v>116</v>
      </c>
      <c r="K5" s="45" t="s">
        <v>94</v>
      </c>
      <c r="L5" s="45"/>
      <c r="M5" s="45"/>
      <c r="N5" s="52" t="s">
        <v>117</v>
      </c>
      <c r="O5" s="45" t="s">
        <v>95</v>
      </c>
    </row>
    <row r="6" spans="2:15" ht="36.6" customHeight="1" x14ac:dyDescent="0.3">
      <c r="B6" s="45"/>
      <c r="C6" s="45"/>
      <c r="D6" s="45"/>
      <c r="E6" s="45"/>
      <c r="F6" s="45"/>
      <c r="G6" s="46" t="s">
        <v>90</v>
      </c>
      <c r="H6" s="46" t="s">
        <v>91</v>
      </c>
      <c r="I6" s="46" t="s">
        <v>92</v>
      </c>
      <c r="J6" s="53"/>
      <c r="K6" s="46" t="s">
        <v>90</v>
      </c>
      <c r="L6" s="46" t="s">
        <v>91</v>
      </c>
      <c r="M6" s="46" t="s">
        <v>92</v>
      </c>
      <c r="N6" s="53"/>
      <c r="O6" s="45"/>
    </row>
    <row r="7" spans="2:15" x14ac:dyDescent="0.3">
      <c r="B7" s="43">
        <v>1</v>
      </c>
      <c r="C7" s="43" t="s">
        <v>97</v>
      </c>
      <c r="D7" s="43">
        <v>24</v>
      </c>
      <c r="E7" s="44">
        <v>6000000</v>
      </c>
      <c r="F7" s="44">
        <f>E7/$D$2*D7</f>
        <v>6000000</v>
      </c>
      <c r="G7" s="43">
        <f>E7*8%</f>
        <v>480000</v>
      </c>
      <c r="H7" s="43">
        <f>E7*1.5%</f>
        <v>90000</v>
      </c>
      <c r="I7" s="43">
        <f>E7*1%</f>
        <v>60000</v>
      </c>
      <c r="J7" s="43">
        <f>SUM(G7:I7)</f>
        <v>630000</v>
      </c>
      <c r="K7" s="43">
        <f>E7*18%</f>
        <v>1080000</v>
      </c>
      <c r="L7" s="43">
        <f>E7*3%</f>
        <v>180000</v>
      </c>
      <c r="M7" s="43">
        <f>E7*1%</f>
        <v>60000</v>
      </c>
      <c r="N7" s="43">
        <f>SUM(K7:M7)</f>
        <v>1320000</v>
      </c>
      <c r="O7" s="44">
        <f>F7-SUM(G7:I7)</f>
        <v>5370000</v>
      </c>
    </row>
    <row r="8" spans="2:15" x14ac:dyDescent="0.3">
      <c r="B8" s="43">
        <v>2</v>
      </c>
      <c r="C8" s="43" t="s">
        <v>98</v>
      </c>
      <c r="D8" s="43">
        <v>24</v>
      </c>
      <c r="E8" s="44">
        <v>6000000</v>
      </c>
      <c r="F8" s="44">
        <f t="shared" ref="F8:F15" si="0">E8/$D$2*D8</f>
        <v>6000000</v>
      </c>
      <c r="G8" s="43">
        <f t="shared" ref="G8:G15" si="1">E8*8%</f>
        <v>480000</v>
      </c>
      <c r="H8" s="43">
        <f t="shared" ref="H8:H15" si="2">E8*1.5%</f>
        <v>90000</v>
      </c>
      <c r="I8" s="43">
        <f t="shared" ref="I8:I15" si="3">E8*1%</f>
        <v>60000</v>
      </c>
      <c r="J8" s="43">
        <f t="shared" ref="J8:J15" si="4">SUM(G8:I8)</f>
        <v>630000</v>
      </c>
      <c r="K8" s="43">
        <f t="shared" ref="K8:K15" si="5">E8*18%</f>
        <v>1080000</v>
      </c>
      <c r="L8" s="43">
        <f t="shared" ref="L8:L15" si="6">E8*3%</f>
        <v>180000</v>
      </c>
      <c r="M8" s="43">
        <f t="shared" ref="M8:M15" si="7">E8*1%</f>
        <v>60000</v>
      </c>
      <c r="N8" s="43">
        <f t="shared" ref="N8:N15" si="8">SUM(K8:M8)</f>
        <v>1320000</v>
      </c>
      <c r="O8" s="44">
        <f t="shared" ref="O8:O15" si="9">F8-SUM(G8:I8)</f>
        <v>5370000</v>
      </c>
    </row>
    <row r="9" spans="2:15" x14ac:dyDescent="0.3">
      <c r="B9" s="43">
        <v>3</v>
      </c>
      <c r="C9" s="43" t="s">
        <v>99</v>
      </c>
      <c r="D9" s="43">
        <v>22</v>
      </c>
      <c r="E9" s="44">
        <v>6000000</v>
      </c>
      <c r="F9" s="44">
        <f t="shared" si="0"/>
        <v>5500000</v>
      </c>
      <c r="G9" s="43">
        <f t="shared" si="1"/>
        <v>480000</v>
      </c>
      <c r="H9" s="43">
        <f t="shared" si="2"/>
        <v>90000</v>
      </c>
      <c r="I9" s="43">
        <f t="shared" si="3"/>
        <v>60000</v>
      </c>
      <c r="J9" s="43">
        <f t="shared" si="4"/>
        <v>630000</v>
      </c>
      <c r="K9" s="43">
        <f t="shared" si="5"/>
        <v>1080000</v>
      </c>
      <c r="L9" s="43">
        <f t="shared" si="6"/>
        <v>180000</v>
      </c>
      <c r="M9" s="43">
        <f t="shared" si="7"/>
        <v>60000</v>
      </c>
      <c r="N9" s="43">
        <f t="shared" si="8"/>
        <v>1320000</v>
      </c>
      <c r="O9" s="44">
        <f t="shared" si="9"/>
        <v>4870000</v>
      </c>
    </row>
    <row r="10" spans="2:15" x14ac:dyDescent="0.3">
      <c r="B10" s="43">
        <v>4</v>
      </c>
      <c r="C10" s="43" t="s">
        <v>100</v>
      </c>
      <c r="D10" s="43">
        <v>23</v>
      </c>
      <c r="E10" s="44">
        <v>6000000</v>
      </c>
      <c r="F10" s="44">
        <f t="shared" si="0"/>
        <v>5750000</v>
      </c>
      <c r="G10" s="43">
        <f t="shared" si="1"/>
        <v>480000</v>
      </c>
      <c r="H10" s="43">
        <f t="shared" si="2"/>
        <v>90000</v>
      </c>
      <c r="I10" s="43">
        <f t="shared" si="3"/>
        <v>60000</v>
      </c>
      <c r="J10" s="43">
        <f t="shared" si="4"/>
        <v>630000</v>
      </c>
      <c r="K10" s="43">
        <f t="shared" si="5"/>
        <v>1080000</v>
      </c>
      <c r="L10" s="43">
        <f t="shared" si="6"/>
        <v>180000</v>
      </c>
      <c r="M10" s="43">
        <f t="shared" si="7"/>
        <v>60000</v>
      </c>
      <c r="N10" s="43">
        <f t="shared" si="8"/>
        <v>1320000</v>
      </c>
      <c r="O10" s="44">
        <f t="shared" si="9"/>
        <v>5120000</v>
      </c>
    </row>
    <row r="11" spans="2:15" x14ac:dyDescent="0.3">
      <c r="B11" s="43">
        <v>5</v>
      </c>
      <c r="C11" s="43" t="s">
        <v>101</v>
      </c>
      <c r="D11" s="43">
        <v>24</v>
      </c>
      <c r="E11" s="44">
        <v>6000000</v>
      </c>
      <c r="F11" s="44">
        <f t="shared" si="0"/>
        <v>6000000</v>
      </c>
      <c r="G11" s="43">
        <f t="shared" si="1"/>
        <v>480000</v>
      </c>
      <c r="H11" s="43">
        <f t="shared" si="2"/>
        <v>90000</v>
      </c>
      <c r="I11" s="43">
        <f t="shared" si="3"/>
        <v>60000</v>
      </c>
      <c r="J11" s="43">
        <f t="shared" si="4"/>
        <v>630000</v>
      </c>
      <c r="K11" s="43">
        <f t="shared" si="5"/>
        <v>1080000</v>
      </c>
      <c r="L11" s="43">
        <f t="shared" si="6"/>
        <v>180000</v>
      </c>
      <c r="M11" s="43">
        <f t="shared" si="7"/>
        <v>60000</v>
      </c>
      <c r="N11" s="43">
        <f t="shared" si="8"/>
        <v>1320000</v>
      </c>
      <c r="O11" s="44">
        <f t="shared" si="9"/>
        <v>5370000</v>
      </c>
    </row>
    <row r="12" spans="2:15" x14ac:dyDescent="0.3">
      <c r="B12" s="43">
        <v>6</v>
      </c>
      <c r="C12" s="43" t="s">
        <v>102</v>
      </c>
      <c r="D12" s="43">
        <v>24</v>
      </c>
      <c r="E12" s="44">
        <v>6000000</v>
      </c>
      <c r="F12" s="44">
        <f t="shared" si="0"/>
        <v>6000000</v>
      </c>
      <c r="G12" s="43">
        <f t="shared" si="1"/>
        <v>480000</v>
      </c>
      <c r="H12" s="43">
        <f t="shared" si="2"/>
        <v>90000</v>
      </c>
      <c r="I12" s="43">
        <f t="shared" si="3"/>
        <v>60000</v>
      </c>
      <c r="J12" s="43">
        <f t="shared" si="4"/>
        <v>630000</v>
      </c>
      <c r="K12" s="43">
        <f t="shared" si="5"/>
        <v>1080000</v>
      </c>
      <c r="L12" s="43">
        <f t="shared" si="6"/>
        <v>180000</v>
      </c>
      <c r="M12" s="43">
        <f t="shared" si="7"/>
        <v>60000</v>
      </c>
      <c r="N12" s="43">
        <f t="shared" si="8"/>
        <v>1320000</v>
      </c>
      <c r="O12" s="44">
        <f t="shared" si="9"/>
        <v>5370000</v>
      </c>
    </row>
    <row r="13" spans="2:15" x14ac:dyDescent="0.3">
      <c r="B13" s="43">
        <v>7</v>
      </c>
      <c r="C13" s="43" t="s">
        <v>103</v>
      </c>
      <c r="D13" s="43">
        <v>23</v>
      </c>
      <c r="E13" s="44">
        <v>6000000</v>
      </c>
      <c r="F13" s="44">
        <f t="shared" si="0"/>
        <v>5750000</v>
      </c>
      <c r="G13" s="43">
        <f t="shared" si="1"/>
        <v>480000</v>
      </c>
      <c r="H13" s="43">
        <f t="shared" si="2"/>
        <v>90000</v>
      </c>
      <c r="I13" s="43">
        <f t="shared" si="3"/>
        <v>60000</v>
      </c>
      <c r="J13" s="43">
        <f t="shared" si="4"/>
        <v>630000</v>
      </c>
      <c r="K13" s="43">
        <f t="shared" si="5"/>
        <v>1080000</v>
      </c>
      <c r="L13" s="43">
        <f t="shared" si="6"/>
        <v>180000</v>
      </c>
      <c r="M13" s="43">
        <f t="shared" si="7"/>
        <v>60000</v>
      </c>
      <c r="N13" s="43">
        <f t="shared" si="8"/>
        <v>1320000</v>
      </c>
      <c r="O13" s="44">
        <f t="shared" si="9"/>
        <v>5120000</v>
      </c>
    </row>
    <row r="14" spans="2:15" x14ac:dyDescent="0.3">
      <c r="B14" s="43">
        <v>8</v>
      </c>
      <c r="C14" s="43" t="s">
        <v>104</v>
      </c>
      <c r="D14" s="43">
        <v>21</v>
      </c>
      <c r="E14" s="44">
        <v>6000000</v>
      </c>
      <c r="F14" s="44">
        <f t="shared" si="0"/>
        <v>5250000</v>
      </c>
      <c r="G14" s="43">
        <f t="shared" si="1"/>
        <v>480000</v>
      </c>
      <c r="H14" s="43">
        <f t="shared" si="2"/>
        <v>90000</v>
      </c>
      <c r="I14" s="43">
        <f t="shared" si="3"/>
        <v>60000</v>
      </c>
      <c r="J14" s="43">
        <f t="shared" si="4"/>
        <v>630000</v>
      </c>
      <c r="K14" s="43">
        <f t="shared" si="5"/>
        <v>1080000</v>
      </c>
      <c r="L14" s="43">
        <f t="shared" si="6"/>
        <v>180000</v>
      </c>
      <c r="M14" s="43">
        <f t="shared" si="7"/>
        <v>60000</v>
      </c>
      <c r="N14" s="43">
        <f t="shared" si="8"/>
        <v>1320000</v>
      </c>
      <c r="O14" s="44">
        <f t="shared" si="9"/>
        <v>4620000</v>
      </c>
    </row>
    <row r="15" spans="2:15" x14ac:dyDescent="0.3">
      <c r="B15" s="43">
        <v>9</v>
      </c>
      <c r="C15" s="43" t="s">
        <v>105</v>
      </c>
      <c r="D15" s="43">
        <v>24</v>
      </c>
      <c r="E15" s="44">
        <v>6000000</v>
      </c>
      <c r="F15" s="44">
        <f t="shared" si="0"/>
        <v>6000000</v>
      </c>
      <c r="G15" s="43">
        <f t="shared" si="1"/>
        <v>480000</v>
      </c>
      <c r="H15" s="43">
        <f t="shared" si="2"/>
        <v>90000</v>
      </c>
      <c r="I15" s="43">
        <f t="shared" si="3"/>
        <v>60000</v>
      </c>
      <c r="J15" s="43">
        <f t="shared" si="4"/>
        <v>630000</v>
      </c>
      <c r="K15" s="43">
        <f t="shared" si="5"/>
        <v>1080000</v>
      </c>
      <c r="L15" s="43">
        <f t="shared" si="6"/>
        <v>180000</v>
      </c>
      <c r="M15" s="43">
        <f t="shared" si="7"/>
        <v>60000</v>
      </c>
      <c r="N15" s="43">
        <f t="shared" si="8"/>
        <v>1320000</v>
      </c>
      <c r="O15" s="44">
        <f t="shared" si="9"/>
        <v>5370000</v>
      </c>
    </row>
    <row r="16" spans="2:15" x14ac:dyDescent="0.3">
      <c r="B16" t="s">
        <v>118</v>
      </c>
      <c r="J16" s="55">
        <f>SUM(J7:J15)</f>
        <v>5670000</v>
      </c>
      <c r="N16" s="55">
        <f>SUM(N7:N15)</f>
        <v>11880000</v>
      </c>
      <c r="O16" s="54">
        <f>SUM(O7:O15)</f>
        <v>46580000</v>
      </c>
    </row>
    <row r="18" spans="2:3" x14ac:dyDescent="0.3">
      <c r="B18" s="50" t="s">
        <v>110</v>
      </c>
      <c r="C18" s="50"/>
    </row>
    <row r="19" spans="2:3" x14ac:dyDescent="0.3">
      <c r="B19" s="48" t="s">
        <v>106</v>
      </c>
      <c r="C19" s="49"/>
    </row>
    <row r="20" spans="2:3" x14ac:dyDescent="0.3">
      <c r="B20" s="48" t="s">
        <v>107</v>
      </c>
      <c r="C20" s="49"/>
    </row>
    <row r="21" spans="2:3" x14ac:dyDescent="0.3">
      <c r="B21" s="48" t="s">
        <v>108</v>
      </c>
      <c r="C21" s="49"/>
    </row>
    <row r="23" spans="2:3" x14ac:dyDescent="0.3">
      <c r="C23" s="1" t="s">
        <v>109</v>
      </c>
    </row>
    <row r="24" spans="2:3" x14ac:dyDescent="0.3">
      <c r="C24" s="47" t="s">
        <v>111</v>
      </c>
    </row>
    <row r="25" spans="2:3" x14ac:dyDescent="0.3">
      <c r="C25" s="47" t="s">
        <v>112</v>
      </c>
    </row>
    <row r="26" spans="2:3" x14ac:dyDescent="0.3">
      <c r="C26" s="47" t="s">
        <v>108</v>
      </c>
    </row>
    <row r="27" spans="2:3" x14ac:dyDescent="0.3">
      <c r="C27" s="47" t="s">
        <v>113</v>
      </c>
    </row>
  </sheetData>
  <mergeCells count="16">
    <mergeCell ref="N5:N6"/>
    <mergeCell ref="K5:M5"/>
    <mergeCell ref="O5:O6"/>
    <mergeCell ref="B2:C2"/>
    <mergeCell ref="B19:C19"/>
    <mergeCell ref="B20:C20"/>
    <mergeCell ref="B21:C21"/>
    <mergeCell ref="B18:C18"/>
    <mergeCell ref="E3:H3"/>
    <mergeCell ref="J5:J6"/>
    <mergeCell ref="B5:B6"/>
    <mergeCell ref="C5:C6"/>
    <mergeCell ref="D5:D6"/>
    <mergeCell ref="E5:E6"/>
    <mergeCell ref="F5:F6"/>
    <mergeCell ref="G5:I5"/>
  </mergeCells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Bảng báo giá</vt:lpstr>
      <vt:lpstr>Bảng tổng kết điểm học kỳ I</vt:lpstr>
      <vt:lpstr>Sheet3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2018-04-04T08:25:17Z</dcterms:modified>
</cp:coreProperties>
</file>