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e\Documents\Studium\_Master\Masterarbeit\asmpython\asm1\Validierung ASM1\"/>
    </mc:Choice>
  </mc:AlternateContent>
  <xr:revisionPtr revIDLastSave="0" documentId="13_ncr:1_{1178E54B-92B6-423F-8B5F-537F5D1C9EC0}" xr6:coauthVersionLast="47" xr6:coauthVersionMax="47" xr10:uidLastSave="{00000000-0000-0000-0000-000000000000}"/>
  <bookViews>
    <workbookView xWindow="-108" yWindow="-108" windowWidth="23256" windowHeight="12576" xr2:uid="{F854B27E-F9CB-47D4-A2F8-189564325C15}"/>
  </bookViews>
  <sheets>
    <sheet name="asm1_ss_200d" sheetId="4" r:id="rId1"/>
    <sheet name="asm1_dry_1min" sheetId="9" r:id="rId2"/>
    <sheet name="asm1_dry_10s" sheetId="10" r:id="rId3"/>
    <sheet name="asm1_dry_1s" sheetId="11" r:id="rId4"/>
    <sheet name="asm1_ss_ac" sheetId="13" r:id="rId5"/>
    <sheet name="asm1_dry_ac_1min" sheetId="14" r:id="rId6"/>
    <sheet name="asm1_dry_ac_30s" sheetId="15" r:id="rId7"/>
    <sheet name="asm1_dry_ac_10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1" l="1"/>
  <c r="N55" i="11" s="1"/>
  <c r="M54" i="11"/>
  <c r="N54" i="11" s="1"/>
  <c r="M52" i="11"/>
  <c r="N52" i="11" s="1"/>
  <c r="M51" i="11"/>
  <c r="N51" i="11" s="1"/>
  <c r="M49" i="11"/>
  <c r="N49" i="11" s="1"/>
  <c r="M48" i="11"/>
  <c r="N48" i="11" s="1"/>
  <c r="M46" i="11"/>
  <c r="N46" i="11" s="1"/>
  <c r="M45" i="11"/>
  <c r="N45" i="11" s="1"/>
  <c r="M43" i="11"/>
  <c r="N43" i="11" s="1"/>
  <c r="M42" i="11"/>
  <c r="N42" i="11" s="1"/>
  <c r="O36" i="11"/>
  <c r="N36" i="11"/>
  <c r="M36" i="11"/>
  <c r="O35" i="11"/>
  <c r="M35" i="11"/>
  <c r="N35" i="11" s="1"/>
  <c r="O34" i="11"/>
  <c r="M34" i="11"/>
  <c r="N34" i="11" s="1"/>
  <c r="M55" i="10"/>
  <c r="N55" i="10" s="1"/>
  <c r="M54" i="10"/>
  <c r="N54" i="10" s="1"/>
  <c r="M52" i="10"/>
  <c r="N52" i="10" s="1"/>
  <c r="M51" i="10"/>
  <c r="N51" i="10" s="1"/>
  <c r="M49" i="10"/>
  <c r="N49" i="10" s="1"/>
  <c r="M48" i="10"/>
  <c r="N48" i="10" s="1"/>
  <c r="M46" i="10"/>
  <c r="N46" i="10" s="1"/>
  <c r="M45" i="10"/>
  <c r="N45" i="10" s="1"/>
  <c r="M43" i="10"/>
  <c r="N43" i="10" s="1"/>
  <c r="M42" i="10"/>
  <c r="N42" i="10" s="1"/>
  <c r="O36" i="10"/>
  <c r="N36" i="10"/>
  <c r="M36" i="10"/>
  <c r="O35" i="10"/>
  <c r="M35" i="10"/>
  <c r="N35" i="10" s="1"/>
  <c r="O34" i="10"/>
  <c r="N34" i="10"/>
  <c r="M34" i="10"/>
  <c r="N43" i="9"/>
  <c r="N45" i="9"/>
  <c r="N46" i="9"/>
  <c r="N48" i="9"/>
  <c r="N49" i="9"/>
  <c r="N51" i="9"/>
  <c r="N52" i="9"/>
  <c r="N54" i="9"/>
  <c r="N55" i="9"/>
  <c r="N42" i="9"/>
  <c r="O36" i="9"/>
  <c r="N36" i="9"/>
  <c r="O35" i="9"/>
  <c r="N35" i="9"/>
  <c r="O34" i="9"/>
  <c r="N34" i="9"/>
  <c r="Q11" i="9"/>
  <c r="O152" i="4"/>
  <c r="O151" i="4"/>
  <c r="O150" i="4"/>
  <c r="N152" i="4"/>
  <c r="N151" i="4"/>
  <c r="N150" i="4"/>
  <c r="P12" i="10" l="1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11" i="10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11" i="9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O2" i="9"/>
  <c r="O3" i="9" s="1"/>
  <c r="N2" i="9"/>
  <c r="N3" i="9" s="1"/>
  <c r="M3" i="9"/>
  <c r="M2" i="9"/>
  <c r="F25" i="13"/>
  <c r="D28" i="13"/>
  <c r="F28" i="13" s="1"/>
  <c r="D27" i="13"/>
  <c r="F27" i="13" s="1"/>
  <c r="D25" i="13"/>
  <c r="D26" i="13" s="1"/>
  <c r="F26" i="13" s="1"/>
  <c r="E48" i="11"/>
  <c r="G48" i="11"/>
  <c r="J48" i="11"/>
  <c r="J49" i="11"/>
  <c r="F29" i="16"/>
  <c r="D29" i="16"/>
  <c r="D28" i="16"/>
  <c r="F28" i="16" s="1"/>
  <c r="D26" i="16"/>
  <c r="D27" i="16" s="1"/>
  <c r="F27" i="16" s="1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D29" i="15"/>
  <c r="F29" i="15" s="1"/>
  <c r="D28" i="15"/>
  <c r="D26" i="15"/>
  <c r="D27" i="15" s="1"/>
  <c r="F27" i="15" s="1"/>
  <c r="F151" i="13"/>
  <c r="F150" i="13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10" i="14"/>
  <c r="D28" i="14"/>
  <c r="F28" i="14" s="1"/>
  <c r="D27" i="14"/>
  <c r="F27" i="14" s="1"/>
  <c r="D25" i="14"/>
  <c r="D26" i="14" s="1"/>
  <c r="F26" i="14" s="1"/>
  <c r="F154" i="13"/>
  <c r="F153" i="13"/>
  <c r="F152" i="13"/>
  <c r="F11" i="15"/>
  <c r="F28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45" i="13"/>
  <c r="F144" i="13"/>
  <c r="F143" i="13"/>
  <c r="F142" i="13"/>
  <c r="F141" i="13"/>
  <c r="F140" i="13"/>
  <c r="F139" i="13"/>
  <c r="F138" i="13"/>
  <c r="F137" i="13"/>
  <c r="F136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10" i="13"/>
  <c r="O145" i="4"/>
  <c r="O144" i="4"/>
  <c r="O143" i="4"/>
  <c r="O142" i="4"/>
  <c r="O141" i="4"/>
  <c r="O140" i="4"/>
  <c r="O139" i="4"/>
  <c r="O138" i="4"/>
  <c r="O137" i="4"/>
  <c r="O136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11" i="4"/>
  <c r="F26" i="16" l="1"/>
  <c r="F25" i="14"/>
  <c r="F26" i="15"/>
  <c r="L55" i="11"/>
  <c r="K55" i="11"/>
  <c r="J55" i="11"/>
  <c r="G54" i="11"/>
  <c r="J54" i="11" s="1"/>
  <c r="L52" i="11"/>
  <c r="K52" i="11"/>
  <c r="J52" i="11"/>
  <c r="G51" i="11"/>
  <c r="L51" i="11" s="1"/>
  <c r="L49" i="11"/>
  <c r="K49" i="11"/>
  <c r="L46" i="11"/>
  <c r="K46" i="11"/>
  <c r="J46" i="11"/>
  <c r="G45" i="11"/>
  <c r="L45" i="11" s="1"/>
  <c r="L43" i="11"/>
  <c r="K43" i="11"/>
  <c r="J43" i="11"/>
  <c r="G42" i="11"/>
  <c r="E42" i="11"/>
  <c r="L36" i="11"/>
  <c r="K36" i="11"/>
  <c r="J36" i="11"/>
  <c r="L35" i="11"/>
  <c r="K35" i="11"/>
  <c r="J35" i="11"/>
  <c r="L34" i="11"/>
  <c r="K34" i="11"/>
  <c r="J34" i="11"/>
  <c r="L29" i="11"/>
  <c r="K29" i="11"/>
  <c r="J29" i="11"/>
  <c r="M29" i="11" s="1"/>
  <c r="O29" i="11" s="1"/>
  <c r="L28" i="11"/>
  <c r="K28" i="11"/>
  <c r="J28" i="11"/>
  <c r="M28" i="11" s="1"/>
  <c r="O28" i="11" s="1"/>
  <c r="L27" i="11"/>
  <c r="K27" i="11"/>
  <c r="J27" i="11"/>
  <c r="M27" i="11" s="1"/>
  <c r="O27" i="11" s="1"/>
  <c r="L26" i="11"/>
  <c r="K26" i="11"/>
  <c r="J26" i="11"/>
  <c r="M26" i="11" s="1"/>
  <c r="L25" i="11"/>
  <c r="K25" i="11"/>
  <c r="J25" i="11"/>
  <c r="M25" i="11" s="1"/>
  <c r="O25" i="11" s="1"/>
  <c r="L24" i="11"/>
  <c r="K24" i="11"/>
  <c r="J24" i="11"/>
  <c r="M24" i="11" s="1"/>
  <c r="O24" i="11" s="1"/>
  <c r="L23" i="11"/>
  <c r="K23" i="11"/>
  <c r="J23" i="11"/>
  <c r="M23" i="11" s="1"/>
  <c r="O23" i="11" s="1"/>
  <c r="L22" i="11"/>
  <c r="K22" i="11"/>
  <c r="J22" i="11"/>
  <c r="M22" i="11" s="1"/>
  <c r="L21" i="11"/>
  <c r="K21" i="11"/>
  <c r="J21" i="11"/>
  <c r="M21" i="11" s="1"/>
  <c r="L20" i="11"/>
  <c r="K20" i="11"/>
  <c r="J20" i="11"/>
  <c r="M20" i="11" s="1"/>
  <c r="O20" i="11" s="1"/>
  <c r="L19" i="11"/>
  <c r="K19" i="11"/>
  <c r="J19" i="11"/>
  <c r="M19" i="11" s="1"/>
  <c r="O19" i="11" s="1"/>
  <c r="L18" i="11"/>
  <c r="K18" i="11"/>
  <c r="J18" i="11"/>
  <c r="M18" i="11" s="1"/>
  <c r="O18" i="11" s="1"/>
  <c r="L17" i="11"/>
  <c r="K17" i="11"/>
  <c r="J17" i="11"/>
  <c r="M17" i="11" s="1"/>
  <c r="L16" i="11"/>
  <c r="K16" i="11"/>
  <c r="J16" i="11"/>
  <c r="M16" i="11" s="1"/>
  <c r="O16" i="11" s="1"/>
  <c r="L15" i="11"/>
  <c r="K15" i="11"/>
  <c r="J15" i="11"/>
  <c r="M15" i="11" s="1"/>
  <c r="O15" i="11" s="1"/>
  <c r="L14" i="11"/>
  <c r="K14" i="11"/>
  <c r="J14" i="11"/>
  <c r="M14" i="11" s="1"/>
  <c r="L13" i="11"/>
  <c r="K13" i="11"/>
  <c r="J13" i="11"/>
  <c r="M13" i="11" s="1"/>
  <c r="O13" i="11" s="1"/>
  <c r="L12" i="11"/>
  <c r="K12" i="11"/>
  <c r="J12" i="11"/>
  <c r="M12" i="11" s="1"/>
  <c r="O12" i="11" s="1"/>
  <c r="L11" i="11"/>
  <c r="K11" i="11"/>
  <c r="J11" i="11"/>
  <c r="M11" i="11" s="1"/>
  <c r="O11" i="11" s="1"/>
  <c r="L55" i="10"/>
  <c r="K55" i="10"/>
  <c r="J55" i="10"/>
  <c r="G54" i="10"/>
  <c r="L54" i="10" s="1"/>
  <c r="L52" i="10"/>
  <c r="K52" i="10"/>
  <c r="J52" i="10"/>
  <c r="G51" i="10"/>
  <c r="K51" i="10" s="1"/>
  <c r="L49" i="10"/>
  <c r="K49" i="10"/>
  <c r="J49" i="10"/>
  <c r="G48" i="10"/>
  <c r="E48" i="10"/>
  <c r="L48" i="10" s="1"/>
  <c r="L46" i="10"/>
  <c r="K46" i="10"/>
  <c r="J46" i="10"/>
  <c r="G45" i="10"/>
  <c r="L45" i="10" s="1"/>
  <c r="L43" i="10"/>
  <c r="K43" i="10"/>
  <c r="J43" i="10"/>
  <c r="G42" i="10"/>
  <c r="E42" i="10"/>
  <c r="J42" i="10" s="1"/>
  <c r="L36" i="10"/>
  <c r="K36" i="10"/>
  <c r="J36" i="10"/>
  <c r="L35" i="10"/>
  <c r="K35" i="10"/>
  <c r="J35" i="10"/>
  <c r="L34" i="10"/>
  <c r="K34" i="10"/>
  <c r="J34" i="10"/>
  <c r="L29" i="10"/>
  <c r="K29" i="10"/>
  <c r="J29" i="10"/>
  <c r="M29" i="10" s="1"/>
  <c r="O29" i="10" s="1"/>
  <c r="L28" i="10"/>
  <c r="K28" i="10"/>
  <c r="J28" i="10"/>
  <c r="M28" i="10" s="1"/>
  <c r="O28" i="10" s="1"/>
  <c r="L27" i="10"/>
  <c r="K27" i="10"/>
  <c r="J27" i="10"/>
  <c r="M27" i="10" s="1"/>
  <c r="L26" i="10"/>
  <c r="K26" i="10"/>
  <c r="J26" i="10"/>
  <c r="M26" i="10" s="1"/>
  <c r="O26" i="10" s="1"/>
  <c r="L25" i="10"/>
  <c r="K25" i="10"/>
  <c r="J25" i="10"/>
  <c r="M25" i="10" s="1"/>
  <c r="O25" i="10" s="1"/>
  <c r="L24" i="10"/>
  <c r="K24" i="10"/>
  <c r="J24" i="10"/>
  <c r="M24" i="10" s="1"/>
  <c r="O24" i="10" s="1"/>
  <c r="L23" i="10"/>
  <c r="K23" i="10"/>
  <c r="J23" i="10"/>
  <c r="M23" i="10" s="1"/>
  <c r="L22" i="10"/>
  <c r="K22" i="10"/>
  <c r="J22" i="10"/>
  <c r="M22" i="10" s="1"/>
  <c r="O22" i="10" s="1"/>
  <c r="L21" i="10"/>
  <c r="K21" i="10"/>
  <c r="J21" i="10"/>
  <c r="M21" i="10" s="1"/>
  <c r="O21" i="10" s="1"/>
  <c r="L20" i="10"/>
  <c r="K20" i="10"/>
  <c r="J20" i="10"/>
  <c r="M20" i="10" s="1"/>
  <c r="O20" i="10" s="1"/>
  <c r="L19" i="10"/>
  <c r="K19" i="10"/>
  <c r="J19" i="10"/>
  <c r="M19" i="10" s="1"/>
  <c r="L18" i="10"/>
  <c r="K18" i="10"/>
  <c r="J18" i="10"/>
  <c r="M18" i="10" s="1"/>
  <c r="O18" i="10" s="1"/>
  <c r="L17" i="10"/>
  <c r="K17" i="10"/>
  <c r="J17" i="10"/>
  <c r="M17" i="10" s="1"/>
  <c r="O17" i="10" s="1"/>
  <c r="L16" i="10"/>
  <c r="K16" i="10"/>
  <c r="J16" i="10"/>
  <c r="M16" i="10" s="1"/>
  <c r="O16" i="10" s="1"/>
  <c r="L15" i="10"/>
  <c r="K15" i="10"/>
  <c r="J15" i="10"/>
  <c r="M15" i="10" s="1"/>
  <c r="L14" i="10"/>
  <c r="K14" i="10"/>
  <c r="J14" i="10"/>
  <c r="M14" i="10" s="1"/>
  <c r="O14" i="10" s="1"/>
  <c r="L13" i="10"/>
  <c r="K13" i="10"/>
  <c r="J13" i="10"/>
  <c r="M13" i="10" s="1"/>
  <c r="O13" i="10" s="1"/>
  <c r="L12" i="10"/>
  <c r="K12" i="10"/>
  <c r="J12" i="10"/>
  <c r="M12" i="10" s="1"/>
  <c r="O12" i="10" s="1"/>
  <c r="L11" i="10"/>
  <c r="K11" i="10"/>
  <c r="J11" i="10"/>
  <c r="M11" i="10" s="1"/>
  <c r="L55" i="9"/>
  <c r="K55" i="9"/>
  <c r="J55" i="9"/>
  <c r="M55" i="9" s="1"/>
  <c r="G54" i="9"/>
  <c r="L54" i="9" s="1"/>
  <c r="L52" i="9"/>
  <c r="K52" i="9"/>
  <c r="J52" i="9"/>
  <c r="M52" i="9" s="1"/>
  <c r="G51" i="9"/>
  <c r="L51" i="9" s="1"/>
  <c r="L49" i="9"/>
  <c r="K49" i="9"/>
  <c r="J49" i="9"/>
  <c r="M49" i="9" s="1"/>
  <c r="G48" i="9"/>
  <c r="E48" i="9"/>
  <c r="L48" i="9" s="1"/>
  <c r="L46" i="9"/>
  <c r="K46" i="9"/>
  <c r="J46" i="9"/>
  <c r="M46" i="9" s="1"/>
  <c r="G45" i="9"/>
  <c r="L45" i="9" s="1"/>
  <c r="L43" i="9"/>
  <c r="K43" i="9"/>
  <c r="J43" i="9"/>
  <c r="M43" i="9" s="1"/>
  <c r="G42" i="9"/>
  <c r="E42" i="9"/>
  <c r="J42" i="9" s="1"/>
  <c r="M42" i="9" s="1"/>
  <c r="L36" i="9"/>
  <c r="K36" i="9"/>
  <c r="J36" i="9"/>
  <c r="M36" i="9" s="1"/>
  <c r="L35" i="9"/>
  <c r="K35" i="9"/>
  <c r="J35" i="9"/>
  <c r="M35" i="9" s="1"/>
  <c r="L34" i="9"/>
  <c r="K34" i="9"/>
  <c r="J34" i="9"/>
  <c r="M34" i="9" s="1"/>
  <c r="L29" i="9"/>
  <c r="K29" i="9"/>
  <c r="J29" i="9"/>
  <c r="M29" i="9" s="1"/>
  <c r="L28" i="9"/>
  <c r="K28" i="9"/>
  <c r="J28" i="9"/>
  <c r="M28" i="9" s="1"/>
  <c r="O28" i="9" s="1"/>
  <c r="L27" i="9"/>
  <c r="K27" i="9"/>
  <c r="J27" i="9"/>
  <c r="M27" i="9" s="1"/>
  <c r="L26" i="9"/>
  <c r="K26" i="9"/>
  <c r="J26" i="9"/>
  <c r="M26" i="9" s="1"/>
  <c r="O26" i="9" s="1"/>
  <c r="L25" i="9"/>
  <c r="K25" i="9"/>
  <c r="J25" i="9"/>
  <c r="M25" i="9" s="1"/>
  <c r="L24" i="9"/>
  <c r="K24" i="9"/>
  <c r="J24" i="9"/>
  <c r="M24" i="9" s="1"/>
  <c r="O24" i="9" s="1"/>
  <c r="L23" i="9"/>
  <c r="K23" i="9"/>
  <c r="J23" i="9"/>
  <c r="M23" i="9" s="1"/>
  <c r="L22" i="9"/>
  <c r="K22" i="9"/>
  <c r="J22" i="9"/>
  <c r="M22" i="9" s="1"/>
  <c r="O22" i="9" s="1"/>
  <c r="L21" i="9"/>
  <c r="K21" i="9"/>
  <c r="J21" i="9"/>
  <c r="M21" i="9" s="1"/>
  <c r="O21" i="9" s="1"/>
  <c r="L20" i="9"/>
  <c r="K20" i="9"/>
  <c r="J20" i="9"/>
  <c r="M20" i="9" s="1"/>
  <c r="O20" i="9" s="1"/>
  <c r="L19" i="9"/>
  <c r="K19" i="9"/>
  <c r="J19" i="9"/>
  <c r="M19" i="9" s="1"/>
  <c r="L18" i="9"/>
  <c r="K18" i="9"/>
  <c r="J18" i="9"/>
  <c r="M18" i="9" s="1"/>
  <c r="O18" i="9" s="1"/>
  <c r="L17" i="9"/>
  <c r="K17" i="9"/>
  <c r="J17" i="9"/>
  <c r="M17" i="9" s="1"/>
  <c r="L16" i="9"/>
  <c r="K16" i="9"/>
  <c r="J16" i="9"/>
  <c r="M16" i="9" s="1"/>
  <c r="O16" i="9" s="1"/>
  <c r="L15" i="9"/>
  <c r="K15" i="9"/>
  <c r="J15" i="9"/>
  <c r="M15" i="9" s="1"/>
  <c r="L14" i="9"/>
  <c r="K14" i="9"/>
  <c r="J14" i="9"/>
  <c r="M14" i="9" s="1"/>
  <c r="O14" i="9" s="1"/>
  <c r="L13" i="9"/>
  <c r="K13" i="9"/>
  <c r="J13" i="9"/>
  <c r="M13" i="9" s="1"/>
  <c r="L12" i="9"/>
  <c r="K12" i="9"/>
  <c r="J12" i="9"/>
  <c r="M12" i="9" s="1"/>
  <c r="O12" i="9" s="1"/>
  <c r="L11" i="9"/>
  <c r="K11" i="9"/>
  <c r="J11" i="9"/>
  <c r="M11" i="9" s="1"/>
  <c r="O11" i="9" s="1"/>
  <c r="S12" i="11" l="1"/>
  <c r="R12" i="11"/>
  <c r="T12" i="11"/>
  <c r="Q12" i="11"/>
  <c r="P12" i="11"/>
  <c r="T11" i="11"/>
  <c r="P11" i="11"/>
  <c r="Q11" i="11"/>
  <c r="S11" i="11"/>
  <c r="R11" i="11"/>
  <c r="T12" i="10"/>
  <c r="U12" i="10"/>
  <c r="S12" i="10"/>
  <c r="Q12" i="10"/>
  <c r="R12" i="10"/>
  <c r="U11" i="10"/>
  <c r="T11" i="10"/>
  <c r="Q11" i="10"/>
  <c r="S11" i="10"/>
  <c r="R11" i="10"/>
  <c r="S12" i="9"/>
  <c r="Q12" i="9"/>
  <c r="U12" i="9"/>
  <c r="T12" i="9"/>
  <c r="R12" i="9"/>
  <c r="S11" i="9"/>
  <c r="R11" i="9"/>
  <c r="N11" i="9"/>
  <c r="T11" i="9"/>
  <c r="U11" i="9"/>
  <c r="R29" i="11"/>
  <c r="P29" i="11"/>
  <c r="Q29" i="11"/>
  <c r="T29" i="11"/>
  <c r="S29" i="11"/>
  <c r="S28" i="11"/>
  <c r="T28" i="11"/>
  <c r="R28" i="11"/>
  <c r="Q28" i="11"/>
  <c r="P28" i="11"/>
  <c r="T27" i="11"/>
  <c r="P27" i="11"/>
  <c r="R27" i="11"/>
  <c r="Q27" i="11"/>
  <c r="S27" i="11"/>
  <c r="Q26" i="11"/>
  <c r="T26" i="11"/>
  <c r="P26" i="11"/>
  <c r="S26" i="11"/>
  <c r="R26" i="11"/>
  <c r="R13" i="11"/>
  <c r="S13" i="11"/>
  <c r="Q13" i="11"/>
  <c r="T13" i="11"/>
  <c r="P13" i="11"/>
  <c r="R25" i="11"/>
  <c r="S25" i="11"/>
  <c r="Q25" i="11"/>
  <c r="T25" i="11"/>
  <c r="P25" i="11"/>
  <c r="S16" i="11"/>
  <c r="T16" i="11"/>
  <c r="P16" i="11"/>
  <c r="R16" i="11"/>
  <c r="Q16" i="11"/>
  <c r="S20" i="11"/>
  <c r="T20" i="11"/>
  <c r="R20" i="11"/>
  <c r="Q20" i="11"/>
  <c r="P20" i="11"/>
  <c r="T15" i="11"/>
  <c r="P15" i="11"/>
  <c r="S15" i="11"/>
  <c r="R15" i="11"/>
  <c r="Q15" i="11"/>
  <c r="T19" i="11"/>
  <c r="P19" i="11"/>
  <c r="Q19" i="11"/>
  <c r="S19" i="11"/>
  <c r="R19" i="11"/>
  <c r="T23" i="11"/>
  <c r="P23" i="11"/>
  <c r="S23" i="11"/>
  <c r="R23" i="11"/>
  <c r="Q23" i="11"/>
  <c r="R17" i="11"/>
  <c r="Q17" i="11"/>
  <c r="T17" i="11"/>
  <c r="P17" i="11"/>
  <c r="S17" i="11"/>
  <c r="R21" i="11"/>
  <c r="Q21" i="11"/>
  <c r="T21" i="11"/>
  <c r="P21" i="11"/>
  <c r="S21" i="11"/>
  <c r="S24" i="11"/>
  <c r="P24" i="11"/>
  <c r="R24" i="11"/>
  <c r="Q24" i="11"/>
  <c r="T24" i="11"/>
  <c r="Q14" i="11"/>
  <c r="T14" i="11"/>
  <c r="P14" i="11"/>
  <c r="R14" i="11"/>
  <c r="S14" i="11"/>
  <c r="Q18" i="11"/>
  <c r="T18" i="11"/>
  <c r="P18" i="11"/>
  <c r="R18" i="11"/>
  <c r="S18" i="11"/>
  <c r="Q22" i="11"/>
  <c r="R22" i="11"/>
  <c r="T22" i="11"/>
  <c r="P22" i="11"/>
  <c r="S22" i="11"/>
  <c r="S29" i="10"/>
  <c r="T29" i="10"/>
  <c r="R29" i="10"/>
  <c r="U29" i="10"/>
  <c r="Q29" i="10"/>
  <c r="T28" i="10"/>
  <c r="S28" i="10"/>
  <c r="R28" i="10"/>
  <c r="U28" i="10"/>
  <c r="Q28" i="10"/>
  <c r="R26" i="10"/>
  <c r="S26" i="10"/>
  <c r="U26" i="10"/>
  <c r="Q26" i="10"/>
  <c r="T26" i="10"/>
  <c r="U27" i="10"/>
  <c r="Q27" i="10"/>
  <c r="T27" i="10"/>
  <c r="R27" i="10"/>
  <c r="S27" i="10"/>
  <c r="T24" i="10"/>
  <c r="U24" i="10"/>
  <c r="S24" i="10"/>
  <c r="R24" i="10"/>
  <c r="Q24" i="10"/>
  <c r="U23" i="10"/>
  <c r="Q23" i="10"/>
  <c r="S23" i="10"/>
  <c r="R23" i="10"/>
  <c r="T23" i="10"/>
  <c r="S16" i="10"/>
  <c r="Q16" i="10"/>
  <c r="R16" i="10"/>
  <c r="U16" i="10"/>
  <c r="T16" i="10"/>
  <c r="T20" i="10"/>
  <c r="Q20" i="10"/>
  <c r="S20" i="10"/>
  <c r="R20" i="10"/>
  <c r="U20" i="10"/>
  <c r="T15" i="10"/>
  <c r="U15" i="10"/>
  <c r="S15" i="10"/>
  <c r="R15" i="10"/>
  <c r="Q15" i="10"/>
  <c r="U19" i="10"/>
  <c r="Q19" i="10"/>
  <c r="S19" i="10"/>
  <c r="T19" i="10"/>
  <c r="R19" i="10"/>
  <c r="U14" i="10"/>
  <c r="Q14" i="10"/>
  <c r="S14" i="10"/>
  <c r="R14" i="10"/>
  <c r="T14" i="10"/>
  <c r="R18" i="10"/>
  <c r="S18" i="10"/>
  <c r="U18" i="10"/>
  <c r="Q18" i="10"/>
  <c r="T18" i="10"/>
  <c r="R22" i="10"/>
  <c r="T22" i="10"/>
  <c r="U22" i="10"/>
  <c r="Q22" i="10"/>
  <c r="S22" i="10"/>
  <c r="R13" i="10"/>
  <c r="U13" i="10"/>
  <c r="Q13" i="10"/>
  <c r="T13" i="10"/>
  <c r="S13" i="10"/>
  <c r="T17" i="10"/>
  <c r="R17" i="10"/>
  <c r="U17" i="10"/>
  <c r="S17" i="10"/>
  <c r="Q17" i="10"/>
  <c r="S21" i="10"/>
  <c r="Q21" i="10"/>
  <c r="T21" i="10"/>
  <c r="R21" i="10"/>
  <c r="U21" i="10"/>
  <c r="S25" i="10"/>
  <c r="Q25" i="10"/>
  <c r="R25" i="10"/>
  <c r="U25" i="10"/>
  <c r="T25" i="10"/>
  <c r="T28" i="9"/>
  <c r="Q28" i="9"/>
  <c r="R28" i="9"/>
  <c r="S28" i="9"/>
  <c r="U28" i="9"/>
  <c r="T27" i="9"/>
  <c r="R27" i="9"/>
  <c r="Q27" i="9"/>
  <c r="U27" i="9"/>
  <c r="S27" i="9"/>
  <c r="T26" i="9"/>
  <c r="Q26" i="9"/>
  <c r="S26" i="9"/>
  <c r="U26" i="9"/>
  <c r="R26" i="9"/>
  <c r="T29" i="9"/>
  <c r="U29" i="9"/>
  <c r="Q29" i="9"/>
  <c r="R29" i="9"/>
  <c r="S29" i="9"/>
  <c r="R16" i="9"/>
  <c r="S16" i="9"/>
  <c r="T16" i="9"/>
  <c r="U16" i="9"/>
  <c r="Q16" i="9"/>
  <c r="R20" i="9"/>
  <c r="S20" i="9"/>
  <c r="T20" i="9"/>
  <c r="U20" i="9"/>
  <c r="Q20" i="9"/>
  <c r="R24" i="9"/>
  <c r="S24" i="9"/>
  <c r="T24" i="9"/>
  <c r="U24" i="9"/>
  <c r="Q24" i="9"/>
  <c r="R15" i="9"/>
  <c r="S15" i="9"/>
  <c r="T15" i="9"/>
  <c r="Q15" i="9"/>
  <c r="U15" i="9"/>
  <c r="R19" i="9"/>
  <c r="S19" i="9"/>
  <c r="T19" i="9"/>
  <c r="Q19" i="9"/>
  <c r="U19" i="9"/>
  <c r="R23" i="9"/>
  <c r="S23" i="9"/>
  <c r="T23" i="9"/>
  <c r="Q23" i="9"/>
  <c r="U23" i="9"/>
  <c r="R18" i="9"/>
  <c r="S18" i="9"/>
  <c r="Q18" i="9"/>
  <c r="T18" i="9"/>
  <c r="U18" i="9"/>
  <c r="R22" i="9"/>
  <c r="S22" i="9"/>
  <c r="Q22" i="9"/>
  <c r="T22" i="9"/>
  <c r="U22" i="9"/>
  <c r="R14" i="9"/>
  <c r="S14" i="9"/>
  <c r="Q14" i="9"/>
  <c r="T14" i="9"/>
  <c r="U14" i="9"/>
  <c r="Q13" i="9"/>
  <c r="R13" i="9"/>
  <c r="U13" i="9"/>
  <c r="S13" i="9"/>
  <c r="T13" i="9"/>
  <c r="R17" i="9"/>
  <c r="Q17" i="9"/>
  <c r="S17" i="9"/>
  <c r="T17" i="9"/>
  <c r="U17" i="9"/>
  <c r="R21" i="9"/>
  <c r="Q21" i="9"/>
  <c r="S21" i="9"/>
  <c r="T21" i="9"/>
  <c r="U21" i="9"/>
  <c r="R25" i="9"/>
  <c r="Q25" i="9"/>
  <c r="S25" i="9"/>
  <c r="T25" i="9"/>
  <c r="U25" i="9"/>
  <c r="K45" i="11"/>
  <c r="K42" i="9"/>
  <c r="J48" i="9"/>
  <c r="M48" i="9" s="1"/>
  <c r="J51" i="9"/>
  <c r="M51" i="9" s="1"/>
  <c r="J54" i="9"/>
  <c r="M54" i="9" s="1"/>
  <c r="K54" i="10"/>
  <c r="N18" i="10"/>
  <c r="K42" i="10"/>
  <c r="J48" i="10"/>
  <c r="K48" i="10"/>
  <c r="L51" i="10"/>
  <c r="J54" i="10"/>
  <c r="J45" i="11"/>
  <c r="K54" i="11"/>
  <c r="K48" i="11"/>
  <c r="L54" i="11"/>
  <c r="K42" i="11"/>
  <c r="N27" i="11"/>
  <c r="N11" i="11"/>
  <c r="N21" i="11"/>
  <c r="N16" i="10"/>
  <c r="N24" i="10"/>
  <c r="N17" i="11"/>
  <c r="N19" i="11"/>
  <c r="N12" i="11"/>
  <c r="N16" i="11"/>
  <c r="N24" i="11"/>
  <c r="N20" i="11"/>
  <c r="N28" i="11"/>
  <c r="O14" i="11"/>
  <c r="N14" i="11"/>
  <c r="N22" i="11"/>
  <c r="O22" i="11"/>
  <c r="N15" i="11"/>
  <c r="N23" i="11"/>
  <c r="N18" i="11"/>
  <c r="O26" i="11"/>
  <c r="N26" i="11"/>
  <c r="L42" i="11"/>
  <c r="N13" i="11"/>
  <c r="N25" i="11"/>
  <c r="N29" i="11"/>
  <c r="J51" i="11"/>
  <c r="O17" i="11"/>
  <c r="O21" i="11"/>
  <c r="J42" i="11"/>
  <c r="K51" i="11"/>
  <c r="L48" i="11"/>
  <c r="N29" i="10"/>
  <c r="N21" i="10"/>
  <c r="N13" i="10"/>
  <c r="N17" i="10"/>
  <c r="N25" i="10"/>
  <c r="N12" i="10"/>
  <c r="N20" i="10"/>
  <c r="N28" i="10"/>
  <c r="O11" i="10"/>
  <c r="N11" i="10"/>
  <c r="O19" i="10"/>
  <c r="N19" i="10"/>
  <c r="O27" i="10"/>
  <c r="N27" i="10"/>
  <c r="O15" i="10"/>
  <c r="N15" i="10"/>
  <c r="O23" i="10"/>
  <c r="N23" i="10"/>
  <c r="N14" i="10"/>
  <c r="N22" i="10"/>
  <c r="N26" i="10"/>
  <c r="L42" i="10"/>
  <c r="K45" i="10"/>
  <c r="J51" i="10"/>
  <c r="J45" i="10"/>
  <c r="N22" i="9"/>
  <c r="N14" i="9"/>
  <c r="N12" i="9"/>
  <c r="N20" i="9"/>
  <c r="N28" i="9"/>
  <c r="N18" i="9"/>
  <c r="N26" i="9"/>
  <c r="N16" i="9"/>
  <c r="N24" i="9"/>
  <c r="N27" i="9"/>
  <c r="O27" i="9"/>
  <c r="N17" i="9"/>
  <c r="O17" i="9"/>
  <c r="N25" i="9"/>
  <c r="O25" i="9"/>
  <c r="N15" i="9"/>
  <c r="O15" i="9"/>
  <c r="N23" i="9"/>
  <c r="O23" i="9"/>
  <c r="N19" i="9"/>
  <c r="O19" i="9"/>
  <c r="N13" i="9"/>
  <c r="O13" i="9"/>
  <c r="N21" i="9"/>
  <c r="O29" i="9"/>
  <c r="N29" i="9"/>
  <c r="L42" i="9"/>
  <c r="J45" i="9"/>
  <c r="M45" i="9" s="1"/>
  <c r="K48" i="9"/>
  <c r="K54" i="9"/>
  <c r="K45" i="9"/>
  <c r="K51" i="9"/>
  <c r="J102" i="4"/>
  <c r="M102" i="4" s="1"/>
  <c r="K102" i="4"/>
  <c r="L102" i="4"/>
  <c r="L171" i="4"/>
  <c r="K171" i="4"/>
  <c r="J171" i="4"/>
  <c r="M171" i="4" s="1"/>
  <c r="L170" i="4"/>
  <c r="K170" i="4"/>
  <c r="J170" i="4"/>
  <c r="M170" i="4" s="1"/>
  <c r="L168" i="4"/>
  <c r="K168" i="4"/>
  <c r="J168" i="4"/>
  <c r="M168" i="4" s="1"/>
  <c r="L167" i="4"/>
  <c r="K167" i="4"/>
  <c r="J167" i="4"/>
  <c r="M167" i="4" s="1"/>
  <c r="L165" i="4"/>
  <c r="K165" i="4"/>
  <c r="J165" i="4"/>
  <c r="M165" i="4" s="1"/>
  <c r="L164" i="4"/>
  <c r="K164" i="4"/>
  <c r="J164" i="4"/>
  <c r="M164" i="4" s="1"/>
  <c r="L162" i="4"/>
  <c r="K162" i="4"/>
  <c r="J162" i="4"/>
  <c r="M162" i="4" s="1"/>
  <c r="L161" i="4"/>
  <c r="K161" i="4"/>
  <c r="J161" i="4"/>
  <c r="M161" i="4" s="1"/>
  <c r="L159" i="4"/>
  <c r="K159" i="4"/>
  <c r="J159" i="4"/>
  <c r="M159" i="4" s="1"/>
  <c r="L158" i="4"/>
  <c r="K158" i="4"/>
  <c r="J158" i="4"/>
  <c r="M158" i="4" s="1"/>
  <c r="L152" i="4"/>
  <c r="K152" i="4"/>
  <c r="J152" i="4"/>
  <c r="M152" i="4" s="1"/>
  <c r="L151" i="4"/>
  <c r="K151" i="4"/>
  <c r="J151" i="4"/>
  <c r="M151" i="4" s="1"/>
  <c r="L150" i="4"/>
  <c r="K150" i="4"/>
  <c r="J150" i="4"/>
  <c r="M150" i="4" s="1"/>
  <c r="L145" i="4"/>
  <c r="K145" i="4"/>
  <c r="J145" i="4"/>
  <c r="M145" i="4" s="1"/>
  <c r="L144" i="4"/>
  <c r="K144" i="4"/>
  <c r="J144" i="4"/>
  <c r="M144" i="4" s="1"/>
  <c r="L143" i="4"/>
  <c r="K143" i="4"/>
  <c r="J143" i="4"/>
  <c r="M143" i="4" s="1"/>
  <c r="L142" i="4"/>
  <c r="K142" i="4"/>
  <c r="J142" i="4"/>
  <c r="M142" i="4" s="1"/>
  <c r="L141" i="4"/>
  <c r="K141" i="4"/>
  <c r="J141" i="4"/>
  <c r="M141" i="4" s="1"/>
  <c r="L140" i="4"/>
  <c r="K140" i="4"/>
  <c r="J140" i="4"/>
  <c r="M140" i="4" s="1"/>
  <c r="L139" i="4"/>
  <c r="K139" i="4"/>
  <c r="J139" i="4"/>
  <c r="M139" i="4" s="1"/>
  <c r="L138" i="4"/>
  <c r="K138" i="4"/>
  <c r="J138" i="4"/>
  <c r="M138" i="4" s="1"/>
  <c r="L137" i="4"/>
  <c r="K137" i="4"/>
  <c r="J137" i="4"/>
  <c r="M137" i="4" s="1"/>
  <c r="L136" i="4"/>
  <c r="K136" i="4"/>
  <c r="J136" i="4"/>
  <c r="M136" i="4" s="1"/>
  <c r="L132" i="4"/>
  <c r="K132" i="4"/>
  <c r="M132" i="4"/>
  <c r="L131" i="4"/>
  <c r="K131" i="4"/>
  <c r="M131" i="4"/>
  <c r="L130" i="4"/>
  <c r="K130" i="4"/>
  <c r="M130" i="4"/>
  <c r="L129" i="4"/>
  <c r="K129" i="4"/>
  <c r="M129" i="4"/>
  <c r="L128" i="4"/>
  <c r="K128" i="4"/>
  <c r="M128" i="4"/>
  <c r="L127" i="4"/>
  <c r="K127" i="4"/>
  <c r="M127" i="4"/>
  <c r="L126" i="4"/>
  <c r="K126" i="4"/>
  <c r="M126" i="4"/>
  <c r="L125" i="4"/>
  <c r="K125" i="4"/>
  <c r="M125" i="4"/>
  <c r="L124" i="4"/>
  <c r="K124" i="4"/>
  <c r="M124" i="4"/>
  <c r="L123" i="4"/>
  <c r="K123" i="4"/>
  <c r="M123" i="4"/>
  <c r="L122" i="4"/>
  <c r="K122" i="4"/>
  <c r="M122" i="4"/>
  <c r="L121" i="4"/>
  <c r="K121" i="4"/>
  <c r="M121" i="4"/>
  <c r="L120" i="4"/>
  <c r="K120" i="4"/>
  <c r="M120" i="4"/>
  <c r="L119" i="4"/>
  <c r="K119" i="4"/>
  <c r="J119" i="4"/>
  <c r="M119" i="4" s="1"/>
  <c r="E115" i="4"/>
  <c r="L114" i="4"/>
  <c r="K114" i="4"/>
  <c r="J114" i="4"/>
  <c r="M114" i="4" s="1"/>
  <c r="L113" i="4"/>
  <c r="K113" i="4"/>
  <c r="J113" i="4"/>
  <c r="M113" i="4" s="1"/>
  <c r="L112" i="4"/>
  <c r="K112" i="4"/>
  <c r="J112" i="4"/>
  <c r="M112" i="4" s="1"/>
  <c r="L111" i="4"/>
  <c r="K111" i="4"/>
  <c r="J111" i="4"/>
  <c r="M111" i="4" s="1"/>
  <c r="L110" i="4"/>
  <c r="K110" i="4"/>
  <c r="J110" i="4"/>
  <c r="M110" i="4" s="1"/>
  <c r="L109" i="4"/>
  <c r="K109" i="4"/>
  <c r="J109" i="4"/>
  <c r="M109" i="4" s="1"/>
  <c r="L108" i="4"/>
  <c r="K108" i="4"/>
  <c r="J108" i="4"/>
  <c r="M108" i="4" s="1"/>
  <c r="L107" i="4"/>
  <c r="K107" i="4"/>
  <c r="J107" i="4"/>
  <c r="M107" i="4" s="1"/>
  <c r="L106" i="4"/>
  <c r="K106" i="4"/>
  <c r="J106" i="4"/>
  <c r="M106" i="4" s="1"/>
  <c r="L105" i="4"/>
  <c r="K105" i="4"/>
  <c r="J105" i="4"/>
  <c r="M105" i="4" s="1"/>
  <c r="L104" i="4"/>
  <c r="K104" i="4"/>
  <c r="J104" i="4"/>
  <c r="M104" i="4" s="1"/>
  <c r="L103" i="4"/>
  <c r="K103" i="4"/>
  <c r="J103" i="4"/>
  <c r="M103" i="4" s="1"/>
  <c r="E98" i="4"/>
  <c r="L98" i="4" s="1"/>
  <c r="L97" i="4"/>
  <c r="K97" i="4"/>
  <c r="J97" i="4"/>
  <c r="M97" i="4" s="1"/>
  <c r="L96" i="4"/>
  <c r="K96" i="4"/>
  <c r="J96" i="4"/>
  <c r="M96" i="4" s="1"/>
  <c r="L95" i="4"/>
  <c r="K95" i="4"/>
  <c r="J95" i="4"/>
  <c r="M95" i="4" s="1"/>
  <c r="L94" i="4"/>
  <c r="K94" i="4"/>
  <c r="J94" i="4"/>
  <c r="M94" i="4" s="1"/>
  <c r="L93" i="4"/>
  <c r="K93" i="4"/>
  <c r="J93" i="4"/>
  <c r="M93" i="4" s="1"/>
  <c r="L92" i="4"/>
  <c r="K92" i="4"/>
  <c r="J92" i="4"/>
  <c r="M92" i="4" s="1"/>
  <c r="L91" i="4"/>
  <c r="K91" i="4"/>
  <c r="J91" i="4"/>
  <c r="M91" i="4" s="1"/>
  <c r="L90" i="4"/>
  <c r="K90" i="4"/>
  <c r="J90" i="4"/>
  <c r="M90" i="4" s="1"/>
  <c r="L89" i="4"/>
  <c r="K89" i="4"/>
  <c r="J89" i="4"/>
  <c r="M89" i="4" s="1"/>
  <c r="L88" i="4"/>
  <c r="K88" i="4"/>
  <c r="J88" i="4"/>
  <c r="M88" i="4" s="1"/>
  <c r="L87" i="4"/>
  <c r="K87" i="4"/>
  <c r="J87" i="4"/>
  <c r="M87" i="4" s="1"/>
  <c r="L86" i="4"/>
  <c r="K86" i="4"/>
  <c r="J86" i="4"/>
  <c r="M86" i="4" s="1"/>
  <c r="L85" i="4"/>
  <c r="K85" i="4"/>
  <c r="J85" i="4"/>
  <c r="M85" i="4" s="1"/>
  <c r="E81" i="4"/>
  <c r="K81" i="4" s="1"/>
  <c r="L80" i="4"/>
  <c r="K80" i="4"/>
  <c r="J80" i="4"/>
  <c r="M80" i="4" s="1"/>
  <c r="L79" i="4"/>
  <c r="K79" i="4"/>
  <c r="J79" i="4"/>
  <c r="M79" i="4" s="1"/>
  <c r="L78" i="4"/>
  <c r="K78" i="4"/>
  <c r="J78" i="4"/>
  <c r="M78" i="4" s="1"/>
  <c r="L77" i="4"/>
  <c r="K77" i="4"/>
  <c r="J77" i="4"/>
  <c r="M77" i="4" s="1"/>
  <c r="L76" i="4"/>
  <c r="K76" i="4"/>
  <c r="J76" i="4"/>
  <c r="M76" i="4" s="1"/>
  <c r="L75" i="4"/>
  <c r="K75" i="4"/>
  <c r="J75" i="4"/>
  <c r="M75" i="4" s="1"/>
  <c r="L74" i="4"/>
  <c r="K74" i="4"/>
  <c r="J74" i="4"/>
  <c r="M74" i="4" s="1"/>
  <c r="L73" i="4"/>
  <c r="K73" i="4"/>
  <c r="J73" i="4"/>
  <c r="M73" i="4" s="1"/>
  <c r="L72" i="4"/>
  <c r="K72" i="4"/>
  <c r="J72" i="4"/>
  <c r="M72" i="4" s="1"/>
  <c r="L71" i="4"/>
  <c r="K71" i="4"/>
  <c r="J71" i="4"/>
  <c r="M71" i="4" s="1"/>
  <c r="L70" i="4"/>
  <c r="K70" i="4"/>
  <c r="J70" i="4"/>
  <c r="M70" i="4" s="1"/>
  <c r="L69" i="4"/>
  <c r="K69" i="4"/>
  <c r="J69" i="4"/>
  <c r="M69" i="4" s="1"/>
  <c r="L68" i="4"/>
  <c r="K68" i="4"/>
  <c r="J68" i="4"/>
  <c r="M68" i="4" s="1"/>
  <c r="E64" i="4"/>
  <c r="K64" i="4" s="1"/>
  <c r="L63" i="4"/>
  <c r="K63" i="4"/>
  <c r="J63" i="4"/>
  <c r="M63" i="4" s="1"/>
  <c r="L62" i="4"/>
  <c r="K62" i="4"/>
  <c r="J62" i="4"/>
  <c r="M62" i="4" s="1"/>
  <c r="L61" i="4"/>
  <c r="K61" i="4"/>
  <c r="J61" i="4"/>
  <c r="M61" i="4" s="1"/>
  <c r="L60" i="4"/>
  <c r="K60" i="4"/>
  <c r="J60" i="4"/>
  <c r="M60" i="4" s="1"/>
  <c r="L59" i="4"/>
  <c r="K59" i="4"/>
  <c r="J59" i="4"/>
  <c r="M59" i="4" s="1"/>
  <c r="L58" i="4"/>
  <c r="K58" i="4"/>
  <c r="J58" i="4"/>
  <c r="M58" i="4" s="1"/>
  <c r="L57" i="4"/>
  <c r="K57" i="4"/>
  <c r="J57" i="4"/>
  <c r="M57" i="4" s="1"/>
  <c r="L56" i="4"/>
  <c r="K56" i="4"/>
  <c r="J56" i="4"/>
  <c r="M56" i="4" s="1"/>
  <c r="L55" i="4"/>
  <c r="K55" i="4"/>
  <c r="J55" i="4"/>
  <c r="M55" i="4" s="1"/>
  <c r="L54" i="4"/>
  <c r="K54" i="4"/>
  <c r="J54" i="4"/>
  <c r="M54" i="4" s="1"/>
  <c r="L53" i="4"/>
  <c r="K53" i="4"/>
  <c r="J53" i="4"/>
  <c r="M53" i="4" s="1"/>
  <c r="L52" i="4"/>
  <c r="K52" i="4"/>
  <c r="J52" i="4"/>
  <c r="M52" i="4" s="1"/>
  <c r="L51" i="4"/>
  <c r="K51" i="4"/>
  <c r="J51" i="4"/>
  <c r="M51" i="4" s="1"/>
  <c r="E47" i="4"/>
  <c r="L46" i="4"/>
  <c r="K46" i="4"/>
  <c r="J46" i="4"/>
  <c r="M46" i="4" s="1"/>
  <c r="L45" i="4"/>
  <c r="K45" i="4"/>
  <c r="J45" i="4"/>
  <c r="M45" i="4" s="1"/>
  <c r="L44" i="4"/>
  <c r="K44" i="4"/>
  <c r="J44" i="4"/>
  <c r="M44" i="4" s="1"/>
  <c r="L43" i="4"/>
  <c r="K43" i="4"/>
  <c r="J43" i="4"/>
  <c r="M43" i="4" s="1"/>
  <c r="L42" i="4"/>
  <c r="K42" i="4"/>
  <c r="J42" i="4"/>
  <c r="M42" i="4" s="1"/>
  <c r="L41" i="4"/>
  <c r="K41" i="4"/>
  <c r="J41" i="4"/>
  <c r="M41" i="4" s="1"/>
  <c r="L40" i="4"/>
  <c r="K40" i="4"/>
  <c r="J40" i="4"/>
  <c r="M40" i="4" s="1"/>
  <c r="L39" i="4"/>
  <c r="K39" i="4"/>
  <c r="J39" i="4"/>
  <c r="M39" i="4" s="1"/>
  <c r="L38" i="4"/>
  <c r="K38" i="4"/>
  <c r="J38" i="4"/>
  <c r="M38" i="4" s="1"/>
  <c r="L37" i="4"/>
  <c r="K37" i="4"/>
  <c r="J37" i="4"/>
  <c r="M37" i="4" s="1"/>
  <c r="L36" i="4"/>
  <c r="K36" i="4"/>
  <c r="J36" i="4"/>
  <c r="M36" i="4" s="1"/>
  <c r="L35" i="4"/>
  <c r="K35" i="4"/>
  <c r="J35" i="4"/>
  <c r="M35" i="4" s="1"/>
  <c r="L34" i="4"/>
  <c r="K34" i="4"/>
  <c r="J34" i="4"/>
  <c r="M34" i="4" s="1"/>
  <c r="E29" i="4"/>
  <c r="E28" i="4"/>
  <c r="E26" i="4"/>
  <c r="J26" i="4" s="1"/>
  <c r="M26" i="4" s="1"/>
  <c r="E25" i="4"/>
  <c r="L24" i="4"/>
  <c r="K24" i="4"/>
  <c r="J24" i="4"/>
  <c r="M24" i="4" s="1"/>
  <c r="L23" i="4"/>
  <c r="K23" i="4"/>
  <c r="J23" i="4"/>
  <c r="M23" i="4" s="1"/>
  <c r="L22" i="4"/>
  <c r="K22" i="4"/>
  <c r="J22" i="4"/>
  <c r="M22" i="4" s="1"/>
  <c r="L21" i="4"/>
  <c r="K21" i="4"/>
  <c r="J21" i="4"/>
  <c r="M21" i="4" s="1"/>
  <c r="L20" i="4"/>
  <c r="K20" i="4"/>
  <c r="J20" i="4"/>
  <c r="M20" i="4" s="1"/>
  <c r="L19" i="4"/>
  <c r="K19" i="4"/>
  <c r="J19" i="4"/>
  <c r="M19" i="4" s="1"/>
  <c r="L18" i="4"/>
  <c r="K18" i="4"/>
  <c r="J18" i="4"/>
  <c r="M18" i="4" s="1"/>
  <c r="L17" i="4"/>
  <c r="K17" i="4"/>
  <c r="J17" i="4"/>
  <c r="M17" i="4" s="1"/>
  <c r="L16" i="4"/>
  <c r="K16" i="4"/>
  <c r="J16" i="4"/>
  <c r="M16" i="4" s="1"/>
  <c r="L15" i="4"/>
  <c r="K15" i="4"/>
  <c r="J15" i="4"/>
  <c r="M15" i="4" s="1"/>
  <c r="L14" i="4"/>
  <c r="K14" i="4"/>
  <c r="J14" i="4"/>
  <c r="M14" i="4" s="1"/>
  <c r="L13" i="4"/>
  <c r="K13" i="4"/>
  <c r="J13" i="4"/>
  <c r="M13" i="4" s="1"/>
  <c r="L12" i="4"/>
  <c r="K12" i="4"/>
  <c r="J12" i="4"/>
  <c r="M12" i="4" s="1"/>
  <c r="L11" i="4"/>
  <c r="K11" i="4"/>
  <c r="J11" i="4"/>
  <c r="M11" i="4" s="1"/>
  <c r="N12" i="4" l="1"/>
  <c r="N105" i="4"/>
  <c r="N14" i="4"/>
  <c r="N18" i="4"/>
  <c r="N22" i="4"/>
  <c r="N52" i="4"/>
  <c r="N85" i="4"/>
  <c r="N89" i="4"/>
  <c r="N93" i="4"/>
  <c r="N97" i="4"/>
  <c r="N109" i="4"/>
  <c r="N113" i="4"/>
  <c r="N122" i="4"/>
  <c r="N126" i="4"/>
  <c r="N130" i="4"/>
  <c r="N137" i="4"/>
  <c r="N102" i="4"/>
  <c r="N19" i="4"/>
  <c r="N91" i="4"/>
  <c r="L26" i="4"/>
  <c r="N26" i="4" s="1"/>
  <c r="N69" i="4"/>
  <c r="N73" i="4"/>
  <c r="N77" i="4"/>
  <c r="N86" i="4"/>
  <c r="N88" i="4"/>
  <c r="N90" i="4"/>
  <c r="N92" i="4"/>
  <c r="N94" i="4"/>
  <c r="N96" i="4"/>
  <c r="N104" i="4"/>
  <c r="N119" i="4"/>
  <c r="N129" i="4"/>
  <c r="N144" i="4"/>
  <c r="N34" i="4"/>
  <c r="N36" i="4"/>
  <c r="N40" i="4"/>
  <c r="N44" i="4"/>
  <c r="N55" i="4"/>
  <c r="N59" i="4"/>
  <c r="N61" i="4"/>
  <c r="N63" i="4"/>
  <c r="N72" i="4"/>
  <c r="N76" i="4"/>
  <c r="N87" i="4"/>
  <c r="N11" i="4"/>
  <c r="N13" i="4"/>
  <c r="N15" i="4"/>
  <c r="N21" i="4"/>
  <c r="N23" i="4"/>
  <c r="L25" i="4"/>
  <c r="N37" i="4"/>
  <c r="N41" i="4"/>
  <c r="N45" i="4"/>
  <c r="N54" i="4"/>
  <c r="N56" i="4"/>
  <c r="N58" i="4"/>
  <c r="N60" i="4"/>
  <c r="N62" i="4"/>
  <c r="N120" i="4"/>
  <c r="N132" i="4"/>
  <c r="N139" i="4"/>
  <c r="N141" i="4"/>
  <c r="N143" i="4"/>
  <c r="N145" i="4"/>
  <c r="N51" i="4"/>
  <c r="N53" i="4"/>
  <c r="N57" i="4"/>
  <c r="L81" i="4"/>
  <c r="N121" i="4"/>
  <c r="N123" i="4"/>
  <c r="N125" i="4"/>
  <c r="N127" i="4"/>
  <c r="N131" i="4"/>
  <c r="N136" i="4"/>
  <c r="N138" i="4"/>
  <c r="N142" i="4"/>
  <c r="N95" i="4"/>
  <c r="K25" i="4"/>
  <c r="N42" i="4"/>
  <c r="N108" i="4"/>
  <c r="N112" i="4"/>
  <c r="K47" i="4"/>
  <c r="J47" i="4"/>
  <c r="M47" i="4" s="1"/>
  <c r="L115" i="4"/>
  <c r="K115" i="4"/>
  <c r="N17" i="4"/>
  <c r="L29" i="4"/>
  <c r="J115" i="4"/>
  <c r="M115" i="4" s="1"/>
  <c r="N16" i="4"/>
  <c r="K29" i="4"/>
  <c r="N39" i="4"/>
  <c r="N43" i="4"/>
  <c r="N71" i="4"/>
  <c r="N75" i="4"/>
  <c r="N79" i="4"/>
  <c r="N103" i="4"/>
  <c r="N107" i="4"/>
  <c r="N111" i="4"/>
  <c r="N140" i="4"/>
  <c r="J28" i="4"/>
  <c r="M28" i="4" s="1"/>
  <c r="L28" i="4"/>
  <c r="K28" i="4"/>
  <c r="L47" i="4"/>
  <c r="J64" i="4"/>
  <c r="M64" i="4" s="1"/>
  <c r="L64" i="4"/>
  <c r="N80" i="4"/>
  <c r="N20" i="4"/>
  <c r="N24" i="4"/>
  <c r="N35" i="4"/>
  <c r="N38" i="4"/>
  <c r="N46" i="4"/>
  <c r="N68" i="4"/>
  <c r="N70" i="4"/>
  <c r="N74" i="4"/>
  <c r="N78" i="4"/>
  <c r="N106" i="4"/>
  <c r="N110" i="4"/>
  <c r="N114" i="4"/>
  <c r="N124" i="4"/>
  <c r="N128" i="4"/>
  <c r="K26" i="4"/>
  <c r="J81" i="4"/>
  <c r="M81" i="4" s="1"/>
  <c r="N81" i="4" s="1"/>
  <c r="K98" i="4"/>
  <c r="J98" i="4"/>
  <c r="M98" i="4" s="1"/>
  <c r="N98" i="4" s="1"/>
  <c r="E27" i="4"/>
  <c r="J25" i="4"/>
  <c r="M25" i="4" s="1"/>
  <c r="J29" i="4"/>
  <c r="M29" i="4" s="1"/>
  <c r="N25" i="4" l="1"/>
  <c r="N28" i="4"/>
  <c r="N47" i="4"/>
  <c r="N64" i="4"/>
  <c r="N29" i="4"/>
  <c r="N115" i="4"/>
  <c r="J27" i="4"/>
  <c r="M27" i="4" s="1"/>
  <c r="K27" i="4"/>
  <c r="L27" i="4"/>
  <c r="N27" i="4" l="1"/>
</calcChain>
</file>

<file path=xl/sharedStrings.xml><?xml version="1.0" encoding="utf-8"?>
<sst xmlns="http://schemas.openxmlformats.org/spreadsheetml/2006/main" count="1232" uniqueCount="128">
  <si>
    <t>Effluent average concentrations based on load</t>
  </si>
  <si>
    <t>Variable</t>
  </si>
  <si>
    <t>Unit</t>
  </si>
  <si>
    <t>WEST</t>
  </si>
  <si>
    <t>FORTRAN</t>
  </si>
  <si>
    <t>MATLAB</t>
  </si>
  <si>
    <t>SIMBA 5.0</t>
  </si>
  <si>
    <t>GPS-X</t>
  </si>
  <si>
    <t>STOAT</t>
  </si>
  <si>
    <t>AVERAGE</t>
  </si>
  <si>
    <t>RANGE (MAX-MIN)</t>
  </si>
  <si>
    <t>STANDARD DEV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</si>
  <si>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</si>
  <si>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</si>
  <si>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</si>
  <si>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</si>
  <si>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</si>
  <si>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</si>
  <si>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</si>
  <si>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</si>
  <si>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XBA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</si>
  <si>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</si>
  <si>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</si>
  <si>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</si>
  <si>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t>Effluent average SNO concentration</t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</si>
  <si>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</si>
  <si>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</si>
  <si>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</si>
  <si>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</si>
  <si>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</si>
  <si>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Times New Roman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</si>
  <si>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</si>
  <si>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</si>
  <si>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Kjeldahl N concentration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</si>
  <si>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</si>
  <si>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</si>
  <si>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</si>
  <si>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SIMBA</t>
  </si>
  <si>
    <t>Reactor 1</t>
  </si>
  <si>
    <t>SI concentration</t>
  </si>
  <si>
    <t>SS concentration</t>
  </si>
  <si>
    <t>XI concentration</t>
  </si>
  <si>
    <t>XS concentration</t>
  </si>
  <si>
    <t>XBH concentration</t>
  </si>
  <si>
    <t>XBA concentration</t>
  </si>
  <si>
    <t>XP concentration</t>
  </si>
  <si>
    <t>SO concentration</t>
  </si>
  <si>
    <t>SNO concentration</t>
  </si>
  <si>
    <t>SNH concentration</t>
  </si>
  <si>
    <t>SND concentration</t>
  </si>
  <si>
    <t>XND concentration</t>
  </si>
  <si>
    <t>SALK concentration</t>
  </si>
  <si>
    <t>TSS concentration</t>
  </si>
  <si>
    <t>Reactor 2</t>
  </si>
  <si>
    <t>Reactor 3</t>
  </si>
  <si>
    <t>Reactor 4</t>
  </si>
  <si>
    <t>Reactor 5</t>
  </si>
  <si>
    <t>Settler underflow</t>
  </si>
  <si>
    <t>Settler internally</t>
  </si>
  <si>
    <t>TSS layer 1 (top)</t>
  </si>
  <si>
    <r>
      <t>g SS/m</t>
    </r>
    <r>
      <rPr>
        <vertAlign val="superscript"/>
        <sz val="10"/>
        <rFont val="Arial"/>
        <family val="2"/>
      </rPr>
      <t>3</t>
    </r>
  </si>
  <si>
    <t>TSS layer 2</t>
  </si>
  <si>
    <t>g SS/m3</t>
  </si>
  <si>
    <t>TSS layer 3</t>
  </si>
  <si>
    <t>TSS layer 4</t>
  </si>
  <si>
    <t>TSS layer 5</t>
  </si>
  <si>
    <t>TSS layer 6</t>
  </si>
  <si>
    <t>TSS layer 7</t>
  </si>
  <si>
    <t>TSS layer 8</t>
  </si>
  <si>
    <t>TSS layer 9</t>
  </si>
  <si>
    <t xml:space="preserve">TSS layer 10 (bottom) </t>
  </si>
  <si>
    <t xml:space="preserve"> 'Energy' related variables</t>
  </si>
  <si>
    <t>kWh/d</t>
  </si>
  <si>
    <t>Average aeration energy, updated BSM1</t>
  </si>
  <si>
    <t>Average pumping energy, updated BSM1</t>
  </si>
  <si>
    <t>Average mixing energy, updated BSM1</t>
  </si>
  <si>
    <t>Effluent violations</t>
  </si>
  <si>
    <t>Maximum effluent total N limit (18 mg N/l) was violated</t>
  </si>
  <si>
    <t>during:</t>
  </si>
  <si>
    <t>days</t>
  </si>
  <si>
    <t>% of total evaluation time:</t>
  </si>
  <si>
    <t>%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</si>
  <si>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</si>
  <si>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</si>
  <si>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</si>
  <si>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</si>
  <si>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PYTHON</t>
  </si>
  <si>
    <t>Python Dev</t>
  </si>
  <si>
    <t>kleiner als standard?</t>
  </si>
  <si>
    <t>Pyhon dev</t>
  </si>
  <si>
    <t>Prozentruale Abweichung [%]</t>
  </si>
  <si>
    <t>Abweichung in %</t>
  </si>
  <si>
    <t xml:space="preserve">KLa-Werte </t>
  </si>
  <si>
    <t>KLa1</t>
  </si>
  <si>
    <t>KLa2</t>
  </si>
  <si>
    <t>KLa3</t>
  </si>
  <si>
    <t>KLa4</t>
  </si>
  <si>
    <t>1/d</t>
  </si>
  <si>
    <t>Pythonzeit [s]</t>
  </si>
  <si>
    <t>Pythonzeit [min]</t>
  </si>
  <si>
    <t>1 min</t>
  </si>
  <si>
    <t>10 s</t>
  </si>
  <si>
    <t>1 s</t>
  </si>
  <si>
    <t>West dev</t>
  </si>
  <si>
    <t>Fortran dev</t>
  </si>
  <si>
    <t>Matlab dev</t>
  </si>
  <si>
    <t>Simba dev</t>
  </si>
  <si>
    <t>GPS-X dev</t>
  </si>
  <si>
    <t>Abweichungen kleiner als Standard?</t>
  </si>
  <si>
    <t>KLa5</t>
  </si>
  <si>
    <t>Prozentuale Abweichung [%]</t>
  </si>
  <si>
    <t>Prozentuale Abweichung Python-Matlab [%]</t>
  </si>
  <si>
    <t>Prozentuale Abweichung Matlab-Python [%]</t>
  </si>
  <si>
    <t>Konstante Belüftung ohne Kontrolle (Open Loop)</t>
  </si>
  <si>
    <t>Um stationären Zustand zu erreichen, 200 d simulieren. Ergebnisse am Ende der Simulation werden verglichen.</t>
  </si>
  <si>
    <t>ASM1 Validierung, Steady State</t>
  </si>
  <si>
    <t>Testen der ASM1-Implementierung im Steady-State (constinfluent)</t>
  </si>
  <si>
    <t>Daten aus BSM1 Ringtest</t>
  </si>
  <si>
    <t>Abweichung von Matlab [%]</t>
  </si>
  <si>
    <t>Ausgangszustand ist Steady-State-Zustand nach 200 d. Danach 28 d Simulation mit Trockenwetterdaten. Durchschnittswerte im Effluent der letzten 7 d werden verglichen.</t>
  </si>
  <si>
    <t>ASM1 Validierung, Dynamische Simulation</t>
  </si>
  <si>
    <t>Python-Simulation mit Integrationsschritt von 1 min</t>
  </si>
  <si>
    <t>Zeitvergleich:</t>
  </si>
  <si>
    <t>Python-Simulation mit Integrationsschritt von 10 s</t>
  </si>
  <si>
    <t>Python-Simulation mit Integrationsschritt von 1 s</t>
  </si>
  <si>
    <t>Belüftungsregelung in Reaktoreinheit 5</t>
  </si>
  <si>
    <t>Python-Simulation mit Integrationsschritt von 30 s</t>
  </si>
  <si>
    <t>Testen der ASM1-Implementierung in der Dynamischen Simulation (dryinfluent)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</si>
</sst>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00"/>
    <numFmt numFmtId="166" formatCode="0.000000"/>
    <numFmt numFmtId="171" formatCode="0.000"/>
    <numFmt numFmtId="172" formatCode="0.0000000"/>
    <numFmt numFmtId="173" formatCode="0.000E+00"/>
  </numFmts>
  <fonts count="12" x14ac:knownFonts="1">
    <font>
      <sz val="11"/>
      <color theme="1"/>
      <name val="Times New Roman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theme="1"/>
      <name val="Times New Roman"/>
      <family val="2"/>
    </font>
    <font>
      <sz val="10"/>
      <name val="Arial"/>
    </font>
    <font>
      <sz val="11"/>
      <color theme="1"/>
      <name val="Times New Roman"/>
      <family val="1"/>
    </font>
    <font>
      <b/>
      <sz val="16"/>
      <color rgb="FF0000FF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0" fontId="7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3" fillId="0" borderId="12" xfId="0" applyFont="1" applyBorder="1"/>
    <xf numFmtId="0" fontId="0" fillId="0" borderId="12" xfId="0" applyBorder="1"/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/>
    <xf numFmtId="165" fontId="3" fillId="3" borderId="3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0" xfId="0" applyFont="1"/>
    <xf numFmtId="0" fontId="7" fillId="0" borderId="12" xfId="0" applyFont="1" applyBorder="1"/>
    <xf numFmtId="0" fontId="7" fillId="0" borderId="0" xfId="0" applyFont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1" fontId="0" fillId="0" borderId="12" xfId="0" applyNumberFormat="1" applyBorder="1" applyAlignment="1">
      <alignment horizontal="center"/>
    </xf>
    <xf numFmtId="11" fontId="0" fillId="0" borderId="8" xfId="2" applyNumberFormat="1" applyFont="1" applyBorder="1" applyAlignment="1">
      <alignment horizontal="center"/>
    </xf>
    <xf numFmtId="11" fontId="0" fillId="0" borderId="6" xfId="2" applyNumberFormat="1" applyFont="1" applyBorder="1" applyAlignment="1">
      <alignment horizontal="center"/>
    </xf>
    <xf numFmtId="11" fontId="0" fillId="0" borderId="1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13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10" xfId="0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171" fontId="0" fillId="0" borderId="5" xfId="0" applyNumberFormat="1" applyBorder="1"/>
    <xf numFmtId="171" fontId="0" fillId="0" borderId="0" xfId="0" applyNumberFormat="1" applyBorder="1"/>
    <xf numFmtId="171" fontId="0" fillId="0" borderId="9" xfId="0" applyNumberFormat="1" applyBorder="1"/>
    <xf numFmtId="171" fontId="0" fillId="0" borderId="12" xfId="0" applyNumberFormat="1" applyBorder="1"/>
    <xf numFmtId="164" fontId="7" fillId="3" borderId="2" xfId="0" applyNumberFormat="1" applyFont="1" applyFill="1" applyBorder="1" applyAlignment="1">
      <alignment horizontal="center"/>
    </xf>
    <xf numFmtId="11" fontId="0" fillId="0" borderId="6" xfId="0" applyNumberFormat="1" applyBorder="1"/>
    <xf numFmtId="11" fontId="0" fillId="0" borderId="10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71" fontId="0" fillId="0" borderId="12" xfId="0" applyNumberForma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Border="1"/>
    <xf numFmtId="0" fontId="7" fillId="3" borderId="1" xfId="0" applyFont="1" applyFill="1" applyBorder="1" applyAlignment="1">
      <alignment horizontal="center"/>
    </xf>
    <xf numFmtId="11" fontId="0" fillId="0" borderId="5" xfId="2" applyNumberFormat="1" applyFont="1" applyBorder="1"/>
    <xf numFmtId="0" fontId="0" fillId="4" borderId="6" xfId="0" applyFill="1" applyBorder="1"/>
    <xf numFmtId="11" fontId="0" fillId="4" borderId="6" xfId="0" applyNumberFormat="1" applyFill="1" applyBorder="1"/>
    <xf numFmtId="11" fontId="0" fillId="0" borderId="9" xfId="2" applyNumberFormat="1" applyFont="1" applyBorder="1"/>
    <xf numFmtId="0" fontId="0" fillId="4" borderId="10" xfId="0" applyFill="1" applyBorder="1"/>
    <xf numFmtId="0" fontId="3" fillId="3" borderId="4" xfId="0" applyFont="1" applyFill="1" applyBorder="1" applyAlignment="1">
      <alignment horizontal="center"/>
    </xf>
    <xf numFmtId="11" fontId="0" fillId="0" borderId="7" xfId="0" applyNumberFormat="1" applyBorder="1"/>
    <xf numFmtId="11" fontId="0" fillId="0" borderId="11" xfId="0" applyNumberFormat="1" applyBorder="1"/>
    <xf numFmtId="11" fontId="0" fillId="0" borderId="5" xfId="0" applyNumberFormat="1" applyBorder="1"/>
    <xf numFmtId="11" fontId="0" fillId="0" borderId="9" xfId="0" applyNumberFormat="1" applyBorder="1"/>
    <xf numFmtId="0" fontId="7" fillId="3" borderId="4" xfId="0" applyFont="1" applyFill="1" applyBorder="1" applyAlignment="1">
      <alignment horizontal="center"/>
    </xf>
    <xf numFmtId="11" fontId="0" fillId="0" borderId="14" xfId="0" applyNumberFormat="1" applyBorder="1"/>
    <xf numFmtId="0" fontId="0" fillId="4" borderId="8" xfId="0" applyFill="1" applyBorder="1"/>
    <xf numFmtId="11" fontId="0" fillId="0" borderId="15" xfId="0" applyNumberFormat="1" applyBorder="1"/>
    <xf numFmtId="0" fontId="0" fillId="0" borderId="0" xfId="0" applyFill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0" borderId="7" xfId="0" applyBorder="1"/>
    <xf numFmtId="0" fontId="0" fillId="0" borderId="11" xfId="0" applyBorder="1"/>
    <xf numFmtId="0" fontId="7" fillId="0" borderId="0" xfId="0" applyFont="1" applyFill="1"/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6" xfId="0" applyFill="1" applyBorder="1"/>
    <xf numFmtId="0" fontId="0" fillId="0" borderId="12" xfId="0" applyFill="1" applyBorder="1"/>
    <xf numFmtId="0" fontId="0" fillId="0" borderId="10" xfId="0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wrapText="1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1" fontId="0" fillId="4" borderId="0" xfId="0" applyNumberFormat="1" applyFill="1" applyBorder="1"/>
    <xf numFmtId="0" fontId="0" fillId="4" borderId="0" xfId="0" applyFill="1" applyBorder="1"/>
    <xf numFmtId="11" fontId="0" fillId="5" borderId="5" xfId="0" applyNumberFormat="1" applyFill="1" applyBorder="1"/>
    <xf numFmtId="0" fontId="0" fillId="5" borderId="0" xfId="0" applyFill="1" applyBorder="1"/>
    <xf numFmtId="11" fontId="0" fillId="4" borderId="5" xfId="0" applyNumberFormat="1" applyFill="1" applyBorder="1"/>
    <xf numFmtId="11" fontId="0" fillId="5" borderId="6" xfId="0" applyNumberFormat="1" applyFill="1" applyBorder="1"/>
    <xf numFmtId="11" fontId="0" fillId="4" borderId="9" xfId="0" applyNumberFormat="1" applyFill="1" applyBorder="1"/>
    <xf numFmtId="0" fontId="0" fillId="4" borderId="12" xfId="0" applyFill="1" applyBorder="1"/>
    <xf numFmtId="11" fontId="0" fillId="6" borderId="0" xfId="0" applyNumberFormat="1" applyFill="1" applyBorder="1"/>
    <xf numFmtId="11" fontId="0" fillId="0" borderId="0" xfId="0" applyNumberFormat="1" applyBorder="1"/>
    <xf numFmtId="11" fontId="0" fillId="6" borderId="5" xfId="0" applyNumberFormat="1" applyFill="1" applyBorder="1"/>
    <xf numFmtId="11" fontId="0" fillId="6" borderId="6" xfId="0" applyNumberFormat="1" applyFill="1" applyBorder="1"/>
    <xf numFmtId="11" fontId="0" fillId="6" borderId="12" xfId="0" applyNumberFormat="1" applyFill="1" applyBorder="1"/>
    <xf numFmtId="11" fontId="0" fillId="0" borderId="12" xfId="0" applyNumberFormat="1" applyBorder="1"/>
    <xf numFmtId="11" fontId="0" fillId="6" borderId="10" xfId="0" applyNumberFormat="1" applyFill="1" applyBorder="1"/>
    <xf numFmtId="0" fontId="0" fillId="0" borderId="5" xfId="0" applyFill="1" applyBorder="1"/>
    <xf numFmtId="0" fontId="3" fillId="0" borderId="12" xfId="0" applyFont="1" applyFill="1" applyBorder="1"/>
    <xf numFmtId="0" fontId="3" fillId="0" borderId="0" xfId="0" applyFont="1" applyFill="1"/>
    <xf numFmtId="11" fontId="0" fillId="0" borderId="0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6" xfId="0" applyFill="1" applyBorder="1"/>
    <xf numFmtId="173" fontId="0" fillId="0" borderId="6" xfId="0" applyNumberFormat="1" applyBorder="1"/>
    <xf numFmtId="0" fontId="7" fillId="0" borderId="0" xfId="0" applyFont="1" applyFill="1" applyBorder="1"/>
    <xf numFmtId="0" fontId="2" fillId="0" borderId="0" xfId="0" applyFont="1" applyFill="1" applyBorder="1" applyAlignment="1">
      <alignment horizontal="left"/>
    </xf>
  </cellXfs>
  <cellStyles count="4">
    <cellStyle name="Komma" xfId="2" builtinId="3"/>
    <cellStyle name="Standard" xfId="0" builtinId="0"/>
    <cellStyle name="Standard 2" xfId="1" xr:uid="{64BCE3D6-D6AE-457E-A102-64650126F277}"/>
    <cellStyle name="Standard 3" xfId="3" xr:uid="{77D46239-AE76-4E5A-944A-DADF119D1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C8F-7357-46C5-A158-2B25867E1598}">
  <dimension ref="A1:U218"/>
  <sheetViews>
    <sheetView tabSelected="1" workbookViewId="0">
      <selection activeCell="D8" sqref="D8"/>
    </sheetView>
  </sheetViews>
  <sheetFormatPr baseColWidth="10" defaultColWidth="11.44140625" defaultRowHeight="13.8" x14ac:dyDescent="0.25"/>
  <cols>
    <col min="1" max="1" width="20.77734375" customWidth="1"/>
    <col min="2" max="2" width="22.44140625" style="1" customWidth="1"/>
    <col min="3" max="4" width="20.77734375" style="1" customWidth="1"/>
    <col min="5" max="5" width="20.77734375" style="2" customWidth="1"/>
    <col min="6" max="12" width="20.77734375" style="1" customWidth="1"/>
    <col min="13" max="13" width="14.5546875" customWidth="1"/>
    <col min="14" max="14" width="18.44140625" customWidth="1"/>
    <col min="15" max="15" width="26.6640625" customWidth="1"/>
    <col min="16" max="16" width="21.109375" customWidth="1"/>
    <col min="257" max="257" width="20.77734375" customWidth="1"/>
    <col min="258" max="258" width="22.44140625" customWidth="1"/>
    <col min="259" max="268" width="20.77734375" customWidth="1"/>
    <col min="513" max="513" width="20.77734375" customWidth="1"/>
    <col min="514" max="514" width="22.44140625" customWidth="1"/>
    <col min="515" max="524" width="20.77734375" customWidth="1"/>
    <col min="769" max="769" width="20.77734375" customWidth="1"/>
    <col min="770" max="770" width="22.44140625" customWidth="1"/>
    <col min="771" max="780" width="20.77734375" customWidth="1"/>
    <col min="1025" max="1025" width="20.77734375" customWidth="1"/>
    <col min="1026" max="1026" width="22.44140625" customWidth="1"/>
    <col min="1027" max="1036" width="20.77734375" customWidth="1"/>
    <col min="1281" max="1281" width="20.77734375" customWidth="1"/>
    <col min="1282" max="1282" width="22.44140625" customWidth="1"/>
    <col min="1283" max="1292" width="20.77734375" customWidth="1"/>
    <col min="1537" max="1537" width="20.77734375" customWidth="1"/>
    <col min="1538" max="1538" width="22.44140625" customWidth="1"/>
    <col min="1539" max="1548" width="20.77734375" customWidth="1"/>
    <col min="1793" max="1793" width="20.77734375" customWidth="1"/>
    <col min="1794" max="1794" width="22.44140625" customWidth="1"/>
    <col min="1795" max="1804" width="20.77734375" customWidth="1"/>
    <col min="2049" max="2049" width="20.77734375" customWidth="1"/>
    <col min="2050" max="2050" width="22.44140625" customWidth="1"/>
    <col min="2051" max="2060" width="20.77734375" customWidth="1"/>
    <col min="2305" max="2305" width="20.77734375" customWidth="1"/>
    <col min="2306" max="2306" width="22.44140625" customWidth="1"/>
    <col min="2307" max="2316" width="20.77734375" customWidth="1"/>
    <col min="2561" max="2561" width="20.77734375" customWidth="1"/>
    <col min="2562" max="2562" width="22.44140625" customWidth="1"/>
    <col min="2563" max="2572" width="20.77734375" customWidth="1"/>
    <col min="2817" max="2817" width="20.77734375" customWidth="1"/>
    <col min="2818" max="2818" width="22.44140625" customWidth="1"/>
    <col min="2819" max="2828" width="20.77734375" customWidth="1"/>
    <col min="3073" max="3073" width="20.77734375" customWidth="1"/>
    <col min="3074" max="3074" width="22.44140625" customWidth="1"/>
    <col min="3075" max="3084" width="20.77734375" customWidth="1"/>
    <col min="3329" max="3329" width="20.77734375" customWidth="1"/>
    <col min="3330" max="3330" width="22.44140625" customWidth="1"/>
    <col min="3331" max="3340" width="20.77734375" customWidth="1"/>
    <col min="3585" max="3585" width="20.77734375" customWidth="1"/>
    <col min="3586" max="3586" width="22.44140625" customWidth="1"/>
    <col min="3587" max="3596" width="20.77734375" customWidth="1"/>
    <col min="3841" max="3841" width="20.77734375" customWidth="1"/>
    <col min="3842" max="3842" width="22.44140625" customWidth="1"/>
    <col min="3843" max="3852" width="20.77734375" customWidth="1"/>
    <col min="4097" max="4097" width="20.77734375" customWidth="1"/>
    <col min="4098" max="4098" width="22.44140625" customWidth="1"/>
    <col min="4099" max="4108" width="20.77734375" customWidth="1"/>
    <col min="4353" max="4353" width="20.77734375" customWidth="1"/>
    <col min="4354" max="4354" width="22.44140625" customWidth="1"/>
    <col min="4355" max="4364" width="20.77734375" customWidth="1"/>
    <col min="4609" max="4609" width="20.77734375" customWidth="1"/>
    <col min="4610" max="4610" width="22.44140625" customWidth="1"/>
    <col min="4611" max="4620" width="20.77734375" customWidth="1"/>
    <col min="4865" max="4865" width="20.77734375" customWidth="1"/>
    <col min="4866" max="4866" width="22.44140625" customWidth="1"/>
    <col min="4867" max="4876" width="20.77734375" customWidth="1"/>
    <col min="5121" max="5121" width="20.77734375" customWidth="1"/>
    <col min="5122" max="5122" width="22.44140625" customWidth="1"/>
    <col min="5123" max="5132" width="20.77734375" customWidth="1"/>
    <col min="5377" max="5377" width="20.77734375" customWidth="1"/>
    <col min="5378" max="5378" width="22.44140625" customWidth="1"/>
    <col min="5379" max="5388" width="20.77734375" customWidth="1"/>
    <col min="5633" max="5633" width="20.77734375" customWidth="1"/>
    <col min="5634" max="5634" width="22.44140625" customWidth="1"/>
    <col min="5635" max="5644" width="20.77734375" customWidth="1"/>
    <col min="5889" max="5889" width="20.77734375" customWidth="1"/>
    <col min="5890" max="5890" width="22.44140625" customWidth="1"/>
    <col min="5891" max="5900" width="20.77734375" customWidth="1"/>
    <col min="6145" max="6145" width="20.77734375" customWidth="1"/>
    <col min="6146" max="6146" width="22.44140625" customWidth="1"/>
    <col min="6147" max="6156" width="20.77734375" customWidth="1"/>
    <col min="6401" max="6401" width="20.77734375" customWidth="1"/>
    <col min="6402" max="6402" width="22.44140625" customWidth="1"/>
    <col min="6403" max="6412" width="20.77734375" customWidth="1"/>
    <col min="6657" max="6657" width="20.77734375" customWidth="1"/>
    <col min="6658" max="6658" width="22.44140625" customWidth="1"/>
    <col min="6659" max="6668" width="20.77734375" customWidth="1"/>
    <col min="6913" max="6913" width="20.77734375" customWidth="1"/>
    <col min="6914" max="6914" width="22.44140625" customWidth="1"/>
    <col min="6915" max="6924" width="20.77734375" customWidth="1"/>
    <col min="7169" max="7169" width="20.77734375" customWidth="1"/>
    <col min="7170" max="7170" width="22.44140625" customWidth="1"/>
    <col min="7171" max="7180" width="20.77734375" customWidth="1"/>
    <col min="7425" max="7425" width="20.77734375" customWidth="1"/>
    <col min="7426" max="7426" width="22.44140625" customWidth="1"/>
    <col min="7427" max="7436" width="20.77734375" customWidth="1"/>
    <col min="7681" max="7681" width="20.77734375" customWidth="1"/>
    <col min="7682" max="7682" width="22.44140625" customWidth="1"/>
    <col min="7683" max="7692" width="20.77734375" customWidth="1"/>
    <col min="7937" max="7937" width="20.77734375" customWidth="1"/>
    <col min="7938" max="7938" width="22.44140625" customWidth="1"/>
    <col min="7939" max="7948" width="20.77734375" customWidth="1"/>
    <col min="8193" max="8193" width="20.77734375" customWidth="1"/>
    <col min="8194" max="8194" width="22.44140625" customWidth="1"/>
    <col min="8195" max="8204" width="20.77734375" customWidth="1"/>
    <col min="8449" max="8449" width="20.77734375" customWidth="1"/>
    <col min="8450" max="8450" width="22.44140625" customWidth="1"/>
    <col min="8451" max="8460" width="20.77734375" customWidth="1"/>
    <col min="8705" max="8705" width="20.77734375" customWidth="1"/>
    <col min="8706" max="8706" width="22.44140625" customWidth="1"/>
    <col min="8707" max="8716" width="20.77734375" customWidth="1"/>
    <col min="8961" max="8961" width="20.77734375" customWidth="1"/>
    <col min="8962" max="8962" width="22.44140625" customWidth="1"/>
    <col min="8963" max="8972" width="20.77734375" customWidth="1"/>
    <col min="9217" max="9217" width="20.77734375" customWidth="1"/>
    <col min="9218" max="9218" width="22.44140625" customWidth="1"/>
    <col min="9219" max="9228" width="20.77734375" customWidth="1"/>
    <col min="9473" max="9473" width="20.77734375" customWidth="1"/>
    <col min="9474" max="9474" width="22.44140625" customWidth="1"/>
    <col min="9475" max="9484" width="20.77734375" customWidth="1"/>
    <col min="9729" max="9729" width="20.77734375" customWidth="1"/>
    <col min="9730" max="9730" width="22.44140625" customWidth="1"/>
    <col min="9731" max="9740" width="20.77734375" customWidth="1"/>
    <col min="9985" max="9985" width="20.77734375" customWidth="1"/>
    <col min="9986" max="9986" width="22.44140625" customWidth="1"/>
    <col min="9987" max="9996" width="20.77734375" customWidth="1"/>
    <col min="10241" max="10241" width="20.77734375" customWidth="1"/>
    <col min="10242" max="10242" width="22.44140625" customWidth="1"/>
    <col min="10243" max="10252" width="20.77734375" customWidth="1"/>
    <col min="10497" max="10497" width="20.77734375" customWidth="1"/>
    <col min="10498" max="10498" width="22.44140625" customWidth="1"/>
    <col min="10499" max="10508" width="20.77734375" customWidth="1"/>
    <col min="10753" max="10753" width="20.77734375" customWidth="1"/>
    <col min="10754" max="10754" width="22.44140625" customWidth="1"/>
    <col min="10755" max="10764" width="20.77734375" customWidth="1"/>
    <col min="11009" max="11009" width="20.77734375" customWidth="1"/>
    <col min="11010" max="11010" width="22.44140625" customWidth="1"/>
    <col min="11011" max="11020" width="20.77734375" customWidth="1"/>
    <col min="11265" max="11265" width="20.77734375" customWidth="1"/>
    <col min="11266" max="11266" width="22.44140625" customWidth="1"/>
    <col min="11267" max="11276" width="20.77734375" customWidth="1"/>
    <col min="11521" max="11521" width="20.77734375" customWidth="1"/>
    <col min="11522" max="11522" width="22.44140625" customWidth="1"/>
    <col min="11523" max="11532" width="20.77734375" customWidth="1"/>
    <col min="11777" max="11777" width="20.77734375" customWidth="1"/>
    <col min="11778" max="11778" width="22.44140625" customWidth="1"/>
    <col min="11779" max="11788" width="20.77734375" customWidth="1"/>
    <col min="12033" max="12033" width="20.77734375" customWidth="1"/>
    <col min="12034" max="12034" width="22.44140625" customWidth="1"/>
    <col min="12035" max="12044" width="20.77734375" customWidth="1"/>
    <col min="12289" max="12289" width="20.77734375" customWidth="1"/>
    <col min="12290" max="12290" width="22.44140625" customWidth="1"/>
    <col min="12291" max="12300" width="20.77734375" customWidth="1"/>
    <col min="12545" max="12545" width="20.77734375" customWidth="1"/>
    <col min="12546" max="12546" width="22.44140625" customWidth="1"/>
    <col min="12547" max="12556" width="20.77734375" customWidth="1"/>
    <col min="12801" max="12801" width="20.77734375" customWidth="1"/>
    <col min="12802" max="12802" width="22.44140625" customWidth="1"/>
    <col min="12803" max="12812" width="20.77734375" customWidth="1"/>
    <col min="13057" max="13057" width="20.77734375" customWidth="1"/>
    <col min="13058" max="13058" width="22.44140625" customWidth="1"/>
    <col min="13059" max="13068" width="20.77734375" customWidth="1"/>
    <col min="13313" max="13313" width="20.77734375" customWidth="1"/>
    <col min="13314" max="13314" width="22.44140625" customWidth="1"/>
    <col min="13315" max="13324" width="20.77734375" customWidth="1"/>
    <col min="13569" max="13569" width="20.77734375" customWidth="1"/>
    <col min="13570" max="13570" width="22.44140625" customWidth="1"/>
    <col min="13571" max="13580" width="20.77734375" customWidth="1"/>
    <col min="13825" max="13825" width="20.77734375" customWidth="1"/>
    <col min="13826" max="13826" width="22.44140625" customWidth="1"/>
    <col min="13827" max="13836" width="20.77734375" customWidth="1"/>
    <col min="14081" max="14081" width="20.77734375" customWidth="1"/>
    <col min="14082" max="14082" width="22.44140625" customWidth="1"/>
    <col min="14083" max="14092" width="20.77734375" customWidth="1"/>
    <col min="14337" max="14337" width="20.77734375" customWidth="1"/>
    <col min="14338" max="14338" width="22.44140625" customWidth="1"/>
    <col min="14339" max="14348" width="20.77734375" customWidth="1"/>
    <col min="14593" max="14593" width="20.77734375" customWidth="1"/>
    <col min="14594" max="14594" width="22.44140625" customWidth="1"/>
    <col min="14595" max="14604" width="20.77734375" customWidth="1"/>
    <col min="14849" max="14849" width="20.77734375" customWidth="1"/>
    <col min="14850" max="14850" width="22.44140625" customWidth="1"/>
    <col min="14851" max="14860" width="20.77734375" customWidth="1"/>
    <col min="15105" max="15105" width="20.77734375" customWidth="1"/>
    <col min="15106" max="15106" width="22.44140625" customWidth="1"/>
    <col min="15107" max="15116" width="20.77734375" customWidth="1"/>
    <col min="15361" max="15361" width="20.77734375" customWidth="1"/>
    <col min="15362" max="15362" width="22.44140625" customWidth="1"/>
    <col min="15363" max="15372" width="20.77734375" customWidth="1"/>
    <col min="15617" max="15617" width="20.77734375" customWidth="1"/>
    <col min="15618" max="15618" width="22.44140625" customWidth="1"/>
    <col min="15619" max="15628" width="20.77734375" customWidth="1"/>
    <col min="15873" max="15873" width="20.77734375" customWidth="1"/>
    <col min="15874" max="15874" width="22.44140625" customWidth="1"/>
    <col min="15875" max="15884" width="20.77734375" customWidth="1"/>
    <col min="16129" max="16129" width="20.77734375" customWidth="1"/>
    <col min="16130" max="16130" width="22.44140625" customWidth="1"/>
    <col min="16131" max="16140" width="20.77734375" customWidth="1"/>
  </cols>
  <sheetData>
    <row r="1" spans="1:15" ht="20.399999999999999" x14ac:dyDescent="0.35">
      <c r="A1" s="97" t="s">
        <v>115</v>
      </c>
      <c r="B1" s="90"/>
      <c r="C1" s="91"/>
      <c r="D1" s="91"/>
      <c r="E1" s="92"/>
      <c r="F1" s="91"/>
    </row>
    <row r="2" spans="1:15" x14ac:dyDescent="0.25">
      <c r="A2" s="68"/>
      <c r="B2" s="91"/>
      <c r="C2" s="93"/>
      <c r="D2" s="91"/>
      <c r="E2" s="92"/>
      <c r="F2" s="91"/>
    </row>
    <row r="3" spans="1:15" ht="15.6" x14ac:dyDescent="0.3">
      <c r="A3" s="98" t="s">
        <v>113</v>
      </c>
      <c r="B3" s="91"/>
      <c r="C3" s="93"/>
      <c r="D3" s="91"/>
      <c r="E3" s="92"/>
      <c r="F3" s="91"/>
    </row>
    <row r="4" spans="1:15" ht="15.6" x14ac:dyDescent="0.3">
      <c r="A4" s="98" t="s">
        <v>116</v>
      </c>
      <c r="B4" s="91"/>
      <c r="C4" s="93"/>
      <c r="D4" s="91"/>
      <c r="E4" s="92"/>
      <c r="F4" s="91"/>
    </row>
    <row r="5" spans="1:15" ht="15.6" x14ac:dyDescent="0.3">
      <c r="A5" s="98" t="s">
        <v>114</v>
      </c>
      <c r="B5" s="91"/>
      <c r="C5" s="95"/>
      <c r="D5" s="91"/>
      <c r="E5" s="92"/>
      <c r="F5" s="91"/>
    </row>
    <row r="6" spans="1:15" ht="15.6" x14ac:dyDescent="0.3">
      <c r="A6" s="99" t="s">
        <v>117</v>
      </c>
      <c r="B6" s="91"/>
      <c r="C6" s="95"/>
      <c r="D6" s="91"/>
      <c r="E6" s="92"/>
      <c r="F6" s="91"/>
    </row>
    <row r="7" spans="1:15" x14ac:dyDescent="0.25">
      <c r="A7" s="3"/>
      <c r="C7" s="4"/>
      <c r="F7"/>
    </row>
    <row r="8" spans="1:15" x14ac:dyDescent="0.25">
      <c r="F8"/>
    </row>
    <row r="9" spans="1:15" x14ac:dyDescent="0.25">
      <c r="A9" s="5" t="s">
        <v>0</v>
      </c>
      <c r="B9" s="6"/>
      <c r="F9"/>
    </row>
    <row r="10" spans="1:15" x14ac:dyDescent="0.25">
      <c r="A10" s="7" t="s">
        <v>1</v>
      </c>
      <c r="B10" s="8"/>
      <c r="C10" s="9" t="s">
        <v>2</v>
      </c>
      <c r="D10" s="10" t="s">
        <v>3</v>
      </c>
      <c r="E10" s="42" t="s">
        <v>4</v>
      </c>
      <c r="F10" s="37" t="s">
        <v>5</v>
      </c>
      <c r="G10" s="37" t="s">
        <v>6</v>
      </c>
      <c r="H10" s="37" t="s">
        <v>7</v>
      </c>
      <c r="I10" s="10" t="s">
        <v>86</v>
      </c>
      <c r="J10" s="37" t="s">
        <v>9</v>
      </c>
      <c r="K10" s="37" t="s">
        <v>10</v>
      </c>
      <c r="L10" s="38" t="s">
        <v>11</v>
      </c>
      <c r="M10" s="100" t="s">
        <v>87</v>
      </c>
      <c r="N10" s="38" t="s">
        <v>88</v>
      </c>
      <c r="O10" s="106" t="s">
        <v>118</v>
      </c>
    </row>
    <row r="11" spans="1:15" x14ac:dyDescent="0.25">
      <c r="A11" s="13" t="s">
        <v>12</v>
      </c>
      <c r="B11" s="14"/>
      <c r="C11" s="15" t="s">
        <v>13</v>
      </c>
      <c r="D11" s="1">
        <v>18061</v>
      </c>
      <c r="E11" s="44">
        <v>18061</v>
      </c>
      <c r="F11" s="1">
        <v>18061</v>
      </c>
      <c r="G11" s="1">
        <v>18061</v>
      </c>
      <c r="H11" s="1">
        <v>18061</v>
      </c>
      <c r="I11" s="1">
        <v>18061</v>
      </c>
      <c r="J11" s="1">
        <f t="shared" ref="J11:J29" si="0">AVERAGE(D11:I11)</f>
        <v>18061</v>
      </c>
      <c r="K11" s="1">
        <f t="shared" ref="K11:K29" si="1">ABS(MAX(D11:I11)-MIN(D11:I11))</f>
        <v>0</v>
      </c>
      <c r="L11" s="46">
        <f t="shared" ref="L11:L29" si="2">STDEV(D11:I11)</f>
        <v>0</v>
      </c>
      <c r="M11" s="101">
        <f>ABS(I11-J11)</f>
        <v>0</v>
      </c>
      <c r="N11" s="102">
        <f>L11-M11</f>
        <v>0</v>
      </c>
      <c r="O11" s="107">
        <f>ABS(F11-I11)/F11*100</f>
        <v>0</v>
      </c>
    </row>
    <row r="12" spans="1:15" ht="15.6" x14ac:dyDescent="0.25">
      <c r="A12" s="13" t="s">
        <v>14</v>
      </c>
      <c r="B12" s="14"/>
      <c r="C12" s="15" t="s">
        <v>15</v>
      </c>
      <c r="D12" s="1">
        <v>29.99999999999886</v>
      </c>
      <c r="E12" s="44">
        <v>30</v>
      </c>
      <c r="F12" s="1">
        <v>30</v>
      </c>
      <c r="G12" s="1">
        <v>30</v>
      </c>
      <c r="H12" s="1">
        <v>30</v>
      </c>
      <c r="I12" s="62">
        <v>29.999999999999901</v>
      </c>
      <c r="J12" s="1">
        <f t="shared" si="0"/>
        <v>29.99999999999979</v>
      </c>
      <c r="K12" s="1">
        <f t="shared" si="1"/>
        <v>1.1404210908949608E-12</v>
      </c>
      <c r="L12" s="47">
        <f t="shared" si="2"/>
        <v>4.5919150707200462E-13</v>
      </c>
      <c r="M12" s="101">
        <f>ABS(I12-J12)</f>
        <v>1.1013412404281553E-13</v>
      </c>
      <c r="N12" s="103">
        <f>L12-M12</f>
        <v>3.4905738302918909E-13</v>
      </c>
      <c r="O12" s="107">
        <f>ABS(F12-I12)/F12*100</f>
        <v>3.3158661002138007E-13</v>
      </c>
    </row>
    <row r="13" spans="1:15" ht="15.6" x14ac:dyDescent="0.25">
      <c r="A13" s="13" t="s">
        <v>16</v>
      </c>
      <c r="B13" s="14"/>
      <c r="C13" s="15" t="s">
        <v>15</v>
      </c>
      <c r="D13" s="43">
        <v>0.88949282391806384</v>
      </c>
      <c r="E13" s="43">
        <v>0.88756299999999999</v>
      </c>
      <c r="F13" s="43">
        <v>0.88949</v>
      </c>
      <c r="G13" s="43">
        <v>0.88949280007756926</v>
      </c>
      <c r="H13" s="43">
        <v>0.88949151360000001</v>
      </c>
      <c r="I13" s="63">
        <v>0.88949279999640396</v>
      </c>
      <c r="J13" s="43">
        <f t="shared" si="0"/>
        <v>0.88917048959867284</v>
      </c>
      <c r="K13" s="1">
        <f t="shared" si="1"/>
        <v>1.9298239180638443E-3</v>
      </c>
      <c r="L13" s="47">
        <f t="shared" si="2"/>
        <v>7.8750664334658574E-4</v>
      </c>
      <c r="M13" s="101">
        <f t="shared" ref="M13:M29" si="3">ABS(I13-J13)</f>
        <v>3.2231039773111814E-4</v>
      </c>
      <c r="N13" s="102">
        <f t="shared" ref="N13:N29" si="4">L13-M13</f>
        <v>4.651962456154676E-4</v>
      </c>
      <c r="O13" s="107">
        <f>ABS(F13-I13)/F13*100</f>
        <v>3.1478672092514999E-4</v>
      </c>
    </row>
    <row r="14" spans="1:15" ht="15.6" x14ac:dyDescent="0.25">
      <c r="A14" s="13" t="s">
        <v>17</v>
      </c>
      <c r="B14" s="14"/>
      <c r="C14" s="15" t="s">
        <v>15</v>
      </c>
      <c r="D14" s="43">
        <v>4.3918267203491084</v>
      </c>
      <c r="E14" s="43">
        <v>4.3918799999999996</v>
      </c>
      <c r="F14" s="43">
        <v>4.3917999999999999</v>
      </c>
      <c r="G14" s="43">
        <v>4.3918274397130057</v>
      </c>
      <c r="H14" s="43">
        <v>4.3918333049999996</v>
      </c>
      <c r="I14" s="63">
        <v>4.3918274480842499</v>
      </c>
      <c r="J14" s="43">
        <f t="shared" si="0"/>
        <v>4.391832485524394</v>
      </c>
      <c r="K14" s="1">
        <f t="shared" si="1"/>
        <v>7.9999999999635918E-5</v>
      </c>
      <c r="L14" s="47">
        <f t="shared" si="2"/>
        <v>2.6067909349787761E-5</v>
      </c>
      <c r="M14" s="101">
        <f t="shared" si="3"/>
        <v>5.0374401441288796E-6</v>
      </c>
      <c r="N14" s="102">
        <f t="shared" si="4"/>
        <v>2.1030469205658881E-5</v>
      </c>
      <c r="O14" s="107">
        <f>ABS(F14-I14)/F14*100</f>
        <v>6.2498484106575532E-4</v>
      </c>
    </row>
    <row r="15" spans="1:15" ht="15.6" x14ac:dyDescent="0.25">
      <c r="A15" s="13" t="s">
        <v>18</v>
      </c>
      <c r="B15" s="14"/>
      <c r="C15" s="15" t="s">
        <v>15</v>
      </c>
      <c r="D15" s="43">
        <v>0.18844042548163509</v>
      </c>
      <c r="E15" s="43">
        <v>0.188443</v>
      </c>
      <c r="F15" s="43">
        <v>0.18844</v>
      </c>
      <c r="G15" s="43">
        <v>0.1884404125610521</v>
      </c>
      <c r="H15" s="43">
        <v>0.18844006420000001</v>
      </c>
      <c r="I15" s="63">
        <v>0.18844041240447601</v>
      </c>
      <c r="J15" s="43">
        <f t="shared" si="0"/>
        <v>0.18844071910786053</v>
      </c>
      <c r="K15" s="1">
        <f t="shared" si="1"/>
        <v>3.0000000000030003E-6</v>
      </c>
      <c r="L15" s="47">
        <f t="shared" si="2"/>
        <v>1.133379340278838E-6</v>
      </c>
      <c r="M15" s="101">
        <f t="shared" si="3"/>
        <v>3.0670338452276624E-7</v>
      </c>
      <c r="N15" s="102">
        <f t="shared" si="4"/>
        <v>8.2667595575607175E-7</v>
      </c>
      <c r="O15" s="107">
        <f>ABS(F15-I15)/F15*100</f>
        <v>2.1885187646647643E-4</v>
      </c>
    </row>
    <row r="16" spans="1:15" ht="15.6" x14ac:dyDescent="0.25">
      <c r="A16" s="13" t="s">
        <v>19</v>
      </c>
      <c r="B16" s="14"/>
      <c r="C16" s="15" t="s">
        <v>15</v>
      </c>
      <c r="D16" s="43">
        <v>9.7815243929860998</v>
      </c>
      <c r="E16" s="43">
        <v>9.7814499999999995</v>
      </c>
      <c r="F16" s="43">
        <v>9.7814999999999994</v>
      </c>
      <c r="G16" s="43">
        <v>9.781523999777276</v>
      </c>
      <c r="H16" s="43">
        <v>9.7815212840000001</v>
      </c>
      <c r="I16" s="63">
        <v>9.7815239946845693</v>
      </c>
      <c r="J16" s="43">
        <f t="shared" si="0"/>
        <v>9.781507278574658</v>
      </c>
      <c r="K16" s="1">
        <f t="shared" si="1"/>
        <v>7.4392986100235703E-5</v>
      </c>
      <c r="L16" s="47">
        <f t="shared" si="2"/>
        <v>2.9603698179582569E-5</v>
      </c>
      <c r="M16" s="101">
        <f t="shared" si="3"/>
        <v>1.6716109911385502E-5</v>
      </c>
      <c r="N16" s="102">
        <f t="shared" si="4"/>
        <v>1.2887588268197068E-5</v>
      </c>
      <c r="O16" s="107">
        <f>ABS(F16-I16)/F16*100</f>
        <v>2.4530679926317977E-4</v>
      </c>
    </row>
    <row r="17" spans="1:15" ht="15.6" x14ac:dyDescent="0.25">
      <c r="A17" s="13" t="s">
        <v>20</v>
      </c>
      <c r="B17" s="14"/>
      <c r="C17" s="15" t="s">
        <v>15</v>
      </c>
      <c r="D17" s="43">
        <v>0.57250776774500001</v>
      </c>
      <c r="E17" s="43">
        <v>0.57258100000000001</v>
      </c>
      <c r="F17" s="43">
        <v>0.57250999999999996</v>
      </c>
      <c r="G17" s="43">
        <v>0.5725078522145497</v>
      </c>
      <c r="H17" s="43">
        <v>0.57251035660000005</v>
      </c>
      <c r="I17" s="63">
        <v>0.57250785310184704</v>
      </c>
      <c r="J17" s="43">
        <f t="shared" si="0"/>
        <v>0.57252080494356605</v>
      </c>
      <c r="K17" s="1">
        <f t="shared" si="1"/>
        <v>7.3232254999999746E-5</v>
      </c>
      <c r="L17" s="47">
        <f t="shared" si="2"/>
        <v>2.9512205770367493E-5</v>
      </c>
      <c r="M17" s="101">
        <f t="shared" si="3"/>
        <v>1.2951841719011092E-5</v>
      </c>
      <c r="N17" s="102">
        <f t="shared" si="4"/>
        <v>1.65603640513564E-5</v>
      </c>
      <c r="O17" s="107">
        <f>ABS(F17-I17)/F17*100</f>
        <v>3.7499749400387287E-4</v>
      </c>
    </row>
    <row r="18" spans="1:15" ht="15.6" x14ac:dyDescent="0.25">
      <c r="A18" s="13" t="s">
        <v>21</v>
      </c>
      <c r="B18" s="14"/>
      <c r="C18" s="15" t="s">
        <v>15</v>
      </c>
      <c r="D18" s="43">
        <v>1.7282994506692211</v>
      </c>
      <c r="E18" s="43">
        <v>1.7283200000000001</v>
      </c>
      <c r="F18" s="43">
        <v>1.7282999999999999</v>
      </c>
      <c r="G18" s="43">
        <v>1.7283001468848049</v>
      </c>
      <c r="H18" s="43">
        <v>1.7282804089999999</v>
      </c>
      <c r="I18" s="63">
        <v>1.72830015663165</v>
      </c>
      <c r="J18" s="43">
        <f t="shared" si="0"/>
        <v>1.7283000271976128</v>
      </c>
      <c r="K18" s="1">
        <f t="shared" si="1"/>
        <v>3.9591000000172016E-5</v>
      </c>
      <c r="L18" s="47">
        <f t="shared" si="2"/>
        <v>1.2523184225031408E-5</v>
      </c>
      <c r="M18" s="101">
        <f t="shared" si="3"/>
        <v>1.2943403726595193E-7</v>
      </c>
      <c r="N18" s="102">
        <f t="shared" si="4"/>
        <v>1.2393750187765456E-5</v>
      </c>
      <c r="O18" s="107">
        <f>ABS(F18-I18)/F18*100</f>
        <v>9.0627582071686879E-6</v>
      </c>
    </row>
    <row r="19" spans="1:15" ht="15.6" x14ac:dyDescent="0.25">
      <c r="A19" s="13" t="s">
        <v>22</v>
      </c>
      <c r="B19" s="14"/>
      <c r="C19" s="15" t="s">
        <v>23</v>
      </c>
      <c r="D19" s="43">
        <v>0.49094343652160471</v>
      </c>
      <c r="E19" s="43">
        <v>0.49097600000000002</v>
      </c>
      <c r="F19" s="43">
        <v>0.49093999999999999</v>
      </c>
      <c r="G19" s="43">
        <v>0.49094351547678611</v>
      </c>
      <c r="H19" s="43">
        <v>0.49094809849999999</v>
      </c>
      <c r="I19" s="63">
        <v>0.49094351662587998</v>
      </c>
      <c r="J19" s="43">
        <f t="shared" si="0"/>
        <v>0.49094909452071178</v>
      </c>
      <c r="K19" s="1">
        <f t="shared" si="1"/>
        <v>3.6000000000036003E-5</v>
      </c>
      <c r="L19" s="47">
        <f t="shared" si="2"/>
        <v>1.3430255215299274E-5</v>
      </c>
      <c r="M19" s="101">
        <f t="shared" si="3"/>
        <v>5.5778948317986021E-6</v>
      </c>
      <c r="N19" s="102">
        <f t="shared" si="4"/>
        <v>7.8523603835006722E-6</v>
      </c>
      <c r="O19" s="107">
        <f>ABS(F19-I19)/F19*100</f>
        <v>7.163046156344325E-4</v>
      </c>
    </row>
    <row r="20" spans="1:15" ht="15.6" x14ac:dyDescent="0.25">
      <c r="A20" s="13" t="s">
        <v>24</v>
      </c>
      <c r="B20" s="14"/>
      <c r="C20" s="15" t="s">
        <v>25</v>
      </c>
      <c r="D20" s="43">
        <v>10.415218689997722</v>
      </c>
      <c r="E20" s="43">
        <v>10.4076</v>
      </c>
      <c r="F20" s="43">
        <v>10.4152</v>
      </c>
      <c r="G20" s="43">
        <v>10.415220107900332</v>
      </c>
      <c r="H20" s="43">
        <v>10.41523383</v>
      </c>
      <c r="I20" s="63">
        <v>10.4152201234557</v>
      </c>
      <c r="J20" s="43">
        <f t="shared" si="0"/>
        <v>10.413948791892293</v>
      </c>
      <c r="K20" s="1">
        <f t="shared" si="1"/>
        <v>7.6338299999996195E-3</v>
      </c>
      <c r="L20" s="47">
        <f t="shared" si="2"/>
        <v>3.1102788522342352E-3</v>
      </c>
      <c r="M20" s="101">
        <f t="shared" si="3"/>
        <v>1.2713315634069744E-3</v>
      </c>
      <c r="N20" s="102">
        <f t="shared" si="4"/>
        <v>1.8389472888272608E-3</v>
      </c>
      <c r="O20" s="107">
        <f>ABS(F20-I20)/F20*100</f>
        <v>1.9321237902312276E-4</v>
      </c>
    </row>
    <row r="21" spans="1:15" ht="15.6" x14ac:dyDescent="0.25">
      <c r="A21" s="13" t="s">
        <v>26</v>
      </c>
      <c r="B21" s="14"/>
      <c r="C21" s="15" t="s">
        <v>25</v>
      </c>
      <c r="D21" s="43">
        <v>1.7333333831059188</v>
      </c>
      <c r="E21" s="43">
        <v>1.7436799999999999</v>
      </c>
      <c r="F21" s="43">
        <v>1.7333000000000001</v>
      </c>
      <c r="G21" s="43">
        <v>1.7333314875220753</v>
      </c>
      <c r="H21" s="43">
        <v>1.7333595770000001</v>
      </c>
      <c r="I21" s="63">
        <v>1.73333146673521</v>
      </c>
      <c r="J21" s="43">
        <f t="shared" si="0"/>
        <v>1.7350559857272005</v>
      </c>
      <c r="K21" s="1">
        <f t="shared" si="1"/>
        <v>1.0379999999999834E-2</v>
      </c>
      <c r="L21" s="47">
        <f t="shared" si="2"/>
        <v>4.2249291171654844E-3</v>
      </c>
      <c r="M21" s="101">
        <f t="shared" si="3"/>
        <v>1.7245189919905535E-3</v>
      </c>
      <c r="N21" s="102">
        <f t="shared" si="4"/>
        <v>2.500410125174931E-3</v>
      </c>
      <c r="O21" s="107">
        <f>ABS(F21-I21)/F21*100</f>
        <v>1.8154234817936009E-3</v>
      </c>
    </row>
    <row r="22" spans="1:15" ht="15.6" x14ac:dyDescent="0.25">
      <c r="A22" s="13" t="s">
        <v>27</v>
      </c>
      <c r="B22" s="14"/>
      <c r="C22" s="15" t="s">
        <v>25</v>
      </c>
      <c r="D22" s="43">
        <v>0.6882800160823106</v>
      </c>
      <c r="E22" s="43">
        <v>0.68945699999999999</v>
      </c>
      <c r="F22" s="43">
        <v>0.68828</v>
      </c>
      <c r="G22" s="43">
        <v>0.68828000494948149</v>
      </c>
      <c r="H22" s="43">
        <v>0.68828026360000005</v>
      </c>
      <c r="I22" s="63">
        <v>0.68828000482581697</v>
      </c>
      <c r="J22" s="43">
        <f t="shared" si="0"/>
        <v>0.68847621490960142</v>
      </c>
      <c r="K22" s="1">
        <f t="shared" si="1"/>
        <v>1.1769999999999836E-3</v>
      </c>
      <c r="L22" s="47">
        <f t="shared" si="2"/>
        <v>4.8048461479880181E-4</v>
      </c>
      <c r="M22" s="101">
        <f t="shared" si="3"/>
        <v>1.9621008378445381E-4</v>
      </c>
      <c r="N22" s="102">
        <f t="shared" si="4"/>
        <v>2.8427453101434799E-4</v>
      </c>
      <c r="O22" s="107">
        <f>ABS(F22-I22)/F22*100</f>
        <v>7.0114153662127363E-7</v>
      </c>
    </row>
    <row r="23" spans="1:15" ht="15.6" x14ac:dyDescent="0.25">
      <c r="A23" s="13" t="s">
        <v>28</v>
      </c>
      <c r="B23" s="14"/>
      <c r="C23" s="15" t="s">
        <v>25</v>
      </c>
      <c r="D23" s="43">
        <v>1.3480469356508436E-2</v>
      </c>
      <c r="E23" s="43">
        <v>1.3480600000000001E-2</v>
      </c>
      <c r="F23" s="43">
        <v>1.3480000000000001E-2</v>
      </c>
      <c r="G23" s="43">
        <v>1.3480468495908639E-2</v>
      </c>
      <c r="H23" s="43">
        <v>1.348047248E-2</v>
      </c>
      <c r="I23" s="63">
        <v>1.3480468485405E-2</v>
      </c>
      <c r="J23" s="43">
        <f t="shared" si="0"/>
        <v>1.348041313630368E-2</v>
      </c>
      <c r="K23" s="1">
        <f t="shared" si="1"/>
        <v>5.9999999999990616E-7</v>
      </c>
      <c r="L23" s="47">
        <f t="shared" si="2"/>
        <v>2.090025076473031E-7</v>
      </c>
      <c r="M23" s="101">
        <f t="shared" si="3"/>
        <v>5.5349101319573935E-8</v>
      </c>
      <c r="N23" s="102">
        <f t="shared" si="4"/>
        <v>1.5365340632772917E-7</v>
      </c>
      <c r="O23" s="107">
        <f>ABS(F23-I23)/F23*100</f>
        <v>3.4754110163143742E-3</v>
      </c>
    </row>
    <row r="24" spans="1:15" ht="16.8" x14ac:dyDescent="0.35">
      <c r="A24" s="13" t="s">
        <v>29</v>
      </c>
      <c r="B24" s="14"/>
      <c r="C24" s="15" t="s">
        <v>30</v>
      </c>
      <c r="D24" s="43">
        <v>4.1255796209362989</v>
      </c>
      <c r="E24" s="43">
        <v>4.1268599999999998</v>
      </c>
      <c r="F24" s="43">
        <v>4.1256000000000004</v>
      </c>
      <c r="G24" s="43">
        <v>4.1255793842586934</v>
      </c>
      <c r="H24" s="43">
        <v>4.1255804300000003</v>
      </c>
      <c r="I24" s="63">
        <v>4.1255793816628197</v>
      </c>
      <c r="J24" s="43">
        <f t="shared" si="0"/>
        <v>4.1257964694763016</v>
      </c>
      <c r="K24" s="1">
        <f t="shared" si="1"/>
        <v>1.2806183371800728E-3</v>
      </c>
      <c r="L24" s="47">
        <f t="shared" si="2"/>
        <v>5.2108480788522768E-4</v>
      </c>
      <c r="M24" s="101">
        <f t="shared" si="3"/>
        <v>2.1708781348195316E-4</v>
      </c>
      <c r="N24" s="102">
        <f t="shared" si="4"/>
        <v>3.0399699440327452E-4</v>
      </c>
      <c r="O24" s="107">
        <f>ABS(F24-I24)/F24*100</f>
        <v>4.9976578390294863E-4</v>
      </c>
    </row>
    <row r="25" spans="1:15" ht="15.6" x14ac:dyDescent="0.25">
      <c r="A25" s="13" t="s">
        <v>31</v>
      </c>
      <c r="B25" s="14"/>
      <c r="C25" s="15" t="s">
        <v>32</v>
      </c>
      <c r="D25" s="43">
        <v>12.496949067923293</v>
      </c>
      <c r="E25" s="43">
        <f>(E14+E15+E16+E17+E18)*0.75</f>
        <v>12.4970055</v>
      </c>
      <c r="F25" s="43">
        <v>12.4969</v>
      </c>
      <c r="G25" s="43">
        <v>12.496949888363011</v>
      </c>
      <c r="H25" s="43">
        <v>12.496965700000001</v>
      </c>
      <c r="I25" s="63">
        <v>12.4969498986801</v>
      </c>
      <c r="J25" s="43">
        <f t="shared" si="0"/>
        <v>12.4969533424944</v>
      </c>
      <c r="K25" s="1">
        <f t="shared" si="1"/>
        <v>1.0550000000009163E-4</v>
      </c>
      <c r="L25" s="47">
        <f t="shared" si="2"/>
        <v>3.3942886979879574E-5</v>
      </c>
      <c r="M25" s="101">
        <f t="shared" si="3"/>
        <v>3.4438143003967525E-6</v>
      </c>
      <c r="N25" s="102">
        <f t="shared" si="4"/>
        <v>3.0499072679482821E-5</v>
      </c>
      <c r="O25" s="107">
        <f>ABS(F25-I25)/F25*100</f>
        <v>3.9928846433801972E-4</v>
      </c>
    </row>
    <row r="26" spans="1:15" ht="15.6" x14ac:dyDescent="0.25">
      <c r="A26" s="13" t="s">
        <v>33</v>
      </c>
      <c r="B26" s="14"/>
      <c r="C26" s="15" t="s">
        <v>25</v>
      </c>
      <c r="D26" s="43">
        <v>3.6306240116643242</v>
      </c>
      <c r="E26" s="43">
        <f>(E21+E22+B23)+0.08*(E16+E17)+0.06*(E14+E18)</f>
        <v>3.6286714799999999</v>
      </c>
      <c r="F26" s="43">
        <v>3.6305999999999998</v>
      </c>
      <c r="G26" s="43">
        <v>3.6306221643226775</v>
      </c>
      <c r="H26" s="43">
        <v>3.6305614849999999</v>
      </c>
      <c r="I26" s="63">
        <v>3.6306221441523001</v>
      </c>
      <c r="J26" s="43">
        <f t="shared" si="0"/>
        <v>3.6302835475232169</v>
      </c>
      <c r="K26" s="1">
        <f t="shared" si="1"/>
        <v>1.9525316643242974E-3</v>
      </c>
      <c r="L26" s="47">
        <f t="shared" si="2"/>
        <v>7.9011112584962003E-4</v>
      </c>
      <c r="M26" s="101">
        <f t="shared" si="3"/>
        <v>3.3859662908319876E-4</v>
      </c>
      <c r="N26" s="102">
        <f t="shared" si="4"/>
        <v>4.5151449676642127E-4</v>
      </c>
      <c r="O26" s="107">
        <f>ABS(F26-I26)/F26*100</f>
        <v>6.0993092877995958E-4</v>
      </c>
    </row>
    <row r="27" spans="1:15" ht="15.6" x14ac:dyDescent="0.25">
      <c r="A27" s="13" t="s">
        <v>34</v>
      </c>
      <c r="B27" s="14"/>
      <c r="C27" s="15" t="s">
        <v>25</v>
      </c>
      <c r="D27" s="43">
        <v>14.045842701662053</v>
      </c>
      <c r="E27" s="43">
        <f>E26+E20</f>
        <v>14.03627148</v>
      </c>
      <c r="F27" s="43">
        <v>14.0458</v>
      </c>
      <c r="G27" s="43">
        <v>14.045842272223013</v>
      </c>
      <c r="H27" s="43">
        <v>14.04586046</v>
      </c>
      <c r="I27" s="63">
        <v>14.045842267608</v>
      </c>
      <c r="J27" s="43">
        <f t="shared" si="0"/>
        <v>14.044243196915509</v>
      </c>
      <c r="K27" s="1">
        <f t="shared" si="1"/>
        <v>9.5889800000001912E-3</v>
      </c>
      <c r="L27" s="47">
        <f t="shared" si="2"/>
        <v>3.9053791278753176E-3</v>
      </c>
      <c r="M27" s="101">
        <f t="shared" si="3"/>
        <v>1.5990706924906561E-3</v>
      </c>
      <c r="N27" s="102">
        <f t="shared" si="4"/>
        <v>2.3063084353846615E-3</v>
      </c>
      <c r="O27" s="107">
        <f>ABS(F27-I27)/F27*100</f>
        <v>3.0092702445073613E-4</v>
      </c>
    </row>
    <row r="28" spans="1:15" ht="15.6" x14ac:dyDescent="0.25">
      <c r="A28" s="13" t="s">
        <v>35</v>
      </c>
      <c r="B28" s="14"/>
      <c r="C28" s="15" t="s">
        <v>15</v>
      </c>
      <c r="D28" s="43">
        <v>47.552091581147799</v>
      </c>
      <c r="E28" s="43">
        <f>E12+E13+E14+E15+E16+E17+E18</f>
        <v>47.550236999999996</v>
      </c>
      <c r="F28" s="43">
        <v>47.552100000000003</v>
      </c>
      <c r="G28" s="43">
        <v>47.552092651228264</v>
      </c>
      <c r="H28" s="43">
        <v>47.552109729999998</v>
      </c>
      <c r="I28" s="63">
        <v>47.5520926649031</v>
      </c>
      <c r="J28" s="43">
        <f t="shared" si="0"/>
        <v>47.551787271213193</v>
      </c>
      <c r="K28" s="1">
        <f t="shared" si="1"/>
        <v>1.8727300000023206E-3</v>
      </c>
      <c r="L28" s="47">
        <f t="shared" si="2"/>
        <v>7.5950597015368455E-4</v>
      </c>
      <c r="M28" s="101">
        <f t="shared" si="3"/>
        <v>3.0539368990645244E-4</v>
      </c>
      <c r="N28" s="102">
        <f t="shared" si="4"/>
        <v>4.5411228024723211E-4</v>
      </c>
      <c r="O28" s="107">
        <f>ABS(F28-I28)/F28*100</f>
        <v>1.5425390052605214E-5</v>
      </c>
    </row>
    <row r="29" spans="1:15" ht="15.6" x14ac:dyDescent="0.25">
      <c r="A29" s="16" t="s">
        <v>36</v>
      </c>
      <c r="B29" s="17"/>
      <c r="C29" s="18" t="s">
        <v>32</v>
      </c>
      <c r="D29" s="45">
        <v>2.6509107093180773</v>
      </c>
      <c r="E29" s="45">
        <f>0.25*(E13+E15+0.92*(E16+E17))</f>
        <v>2.65042863</v>
      </c>
      <c r="F29" s="45">
        <v>2.6509</v>
      </c>
      <c r="G29" s="45">
        <v>2.6509106291177744</v>
      </c>
      <c r="H29" s="45">
        <v>2.6509101717879999</v>
      </c>
      <c r="I29" s="64">
        <v>2.6509106280910899</v>
      </c>
      <c r="J29" s="45">
        <f t="shared" si="0"/>
        <v>2.6508284613858235</v>
      </c>
      <c r="K29" s="19">
        <f t="shared" si="1"/>
        <v>4.8207931807731086E-4</v>
      </c>
      <c r="L29" s="48">
        <f t="shared" si="2"/>
        <v>1.95921987648158E-4</v>
      </c>
      <c r="M29" s="104">
        <f t="shared" si="3"/>
        <v>8.2166705266395468E-5</v>
      </c>
      <c r="N29" s="105">
        <f t="shared" si="4"/>
        <v>1.1375528238176253E-4</v>
      </c>
      <c r="O29" s="108">
        <f>ABS(F29-I29)/F29*100</f>
        <v>4.0092387830059211E-4</v>
      </c>
    </row>
    <row r="32" spans="1:15" x14ac:dyDescent="0.25">
      <c r="A32" s="5" t="s">
        <v>38</v>
      </c>
      <c r="B32" s="6"/>
    </row>
    <row r="33" spans="1:15" x14ac:dyDescent="0.25">
      <c r="A33" s="7" t="s">
        <v>1</v>
      </c>
      <c r="B33" s="8"/>
      <c r="C33" s="9" t="s">
        <v>2</v>
      </c>
      <c r="D33" s="10" t="s">
        <v>3</v>
      </c>
      <c r="E33" s="21" t="s">
        <v>4</v>
      </c>
      <c r="F33" s="10" t="s">
        <v>5</v>
      </c>
      <c r="G33" s="10" t="s">
        <v>37</v>
      </c>
      <c r="H33" s="10" t="s">
        <v>7</v>
      </c>
      <c r="I33" s="10" t="s">
        <v>86</v>
      </c>
      <c r="J33" s="10" t="s">
        <v>9</v>
      </c>
      <c r="K33" s="10" t="s">
        <v>10</v>
      </c>
      <c r="L33" s="8" t="s">
        <v>11</v>
      </c>
      <c r="M33" s="100" t="s">
        <v>87</v>
      </c>
      <c r="N33" s="38" t="s">
        <v>88</v>
      </c>
      <c r="O33" s="106" t="s">
        <v>118</v>
      </c>
    </row>
    <row r="34" spans="1:15" ht="15.6" x14ac:dyDescent="0.25">
      <c r="A34" s="13" t="s">
        <v>39</v>
      </c>
      <c r="B34" s="14"/>
      <c r="C34" s="15" t="s">
        <v>15</v>
      </c>
      <c r="D34" s="43">
        <v>29.999999999999638</v>
      </c>
      <c r="E34" s="43">
        <v>30</v>
      </c>
      <c r="F34" s="43">
        <v>30</v>
      </c>
      <c r="G34" s="43">
        <v>30</v>
      </c>
      <c r="H34" s="43">
        <v>30</v>
      </c>
      <c r="I34" s="57">
        <v>29.999999999999901</v>
      </c>
      <c r="J34" s="43">
        <f t="shared" ref="J34:J47" si="5">AVERAGE(D34:I34)</f>
        <v>29.999999999999925</v>
      </c>
      <c r="K34" s="1">
        <f t="shared" ref="K34:K47" si="6">ABS(MAX(D34:I34)-MIN(D34:I34))</f>
        <v>3.6237679523765109E-13</v>
      </c>
      <c r="L34" s="50">
        <f t="shared" ref="L34:L47" si="7">STDEV(D34:I34)</f>
        <v>1.4539239287193263E-13</v>
      </c>
      <c r="M34" s="109">
        <f>ABS(I34-J34)</f>
        <v>2.4868995751603507E-14</v>
      </c>
      <c r="N34" s="102">
        <f>L34-M34</f>
        <v>1.2052339712032912E-13</v>
      </c>
      <c r="O34" s="107">
        <f>ABS(F34-I34)/F34*100</f>
        <v>3.3158661002138007E-13</v>
      </c>
    </row>
    <row r="35" spans="1:15" ht="15.6" x14ac:dyDescent="0.25">
      <c r="A35" s="13" t="s">
        <v>40</v>
      </c>
      <c r="B35" s="14"/>
      <c r="C35" s="15" t="s">
        <v>15</v>
      </c>
      <c r="D35" s="43">
        <v>2.8082132460468618</v>
      </c>
      <c r="E35" s="43">
        <v>2.8018800000000001</v>
      </c>
      <c r="F35" s="43">
        <v>2.8081999999999998</v>
      </c>
      <c r="G35" s="43">
        <v>2.8082131175964098</v>
      </c>
      <c r="H35" s="43">
        <v>2.8082109819999999</v>
      </c>
      <c r="I35" s="43">
        <v>2.8082131170426901</v>
      </c>
      <c r="J35" s="43">
        <f t="shared" si="5"/>
        <v>2.8071550771143268</v>
      </c>
      <c r="K35" s="1">
        <f t="shared" si="6"/>
        <v>6.3332460468616958E-3</v>
      </c>
      <c r="L35" s="50">
        <f t="shared" si="7"/>
        <v>2.5842545218381224E-3</v>
      </c>
      <c r="M35" s="109">
        <f t="shared" ref="M35:M47" si="8">ABS(I35-J35)</f>
        <v>1.0580399283632858E-3</v>
      </c>
      <c r="N35" s="102">
        <f t="shared" ref="N35:N47" si="9">L35-M35</f>
        <v>1.5262145934748367E-3</v>
      </c>
      <c r="O35" s="107">
        <f>ABS(F35-I35)/F35*100</f>
        <v>4.6709788085774376E-4</v>
      </c>
    </row>
    <row r="36" spans="1:15" ht="15.6" x14ac:dyDescent="0.25">
      <c r="A36" s="13" t="s">
        <v>41</v>
      </c>
      <c r="B36" s="14"/>
      <c r="C36" s="15" t="s">
        <v>15</v>
      </c>
      <c r="D36" s="43">
        <v>1149.1249191322474</v>
      </c>
      <c r="E36" s="43">
        <v>1149.1400000000001</v>
      </c>
      <c r="F36" s="43">
        <v>1149.1251999999999</v>
      </c>
      <c r="G36" s="43">
        <v>1149.1251982865908</v>
      </c>
      <c r="H36" s="43">
        <v>1149.11869</v>
      </c>
      <c r="I36" s="43">
        <v>1149.1252003408899</v>
      </c>
      <c r="J36" s="43">
        <f t="shared" si="5"/>
        <v>1149.1265346266214</v>
      </c>
      <c r="K36" s="1">
        <f t="shared" si="6"/>
        <v>2.1310000000084983E-2</v>
      </c>
      <c r="L36" s="50">
        <f t="shared" si="7"/>
        <v>7.0825365574519973E-3</v>
      </c>
      <c r="M36" s="109">
        <f t="shared" si="8"/>
        <v>1.3342857314455614E-3</v>
      </c>
      <c r="N36" s="102">
        <f t="shared" si="9"/>
        <v>5.7482508260064359E-3</v>
      </c>
      <c r="O36" s="107">
        <f>ABS(F36-I36)/F36*100</f>
        <v>2.96651733778239E-8</v>
      </c>
    </row>
    <row r="37" spans="1:15" ht="15.6" x14ac:dyDescent="0.25">
      <c r="A37" s="13" t="s">
        <v>42</v>
      </c>
      <c r="B37" s="14"/>
      <c r="C37" s="15" t="s">
        <v>15</v>
      </c>
      <c r="D37" s="43">
        <v>82.134907443515715</v>
      </c>
      <c r="E37" s="43">
        <v>82.137</v>
      </c>
      <c r="F37" s="43">
        <v>82.134900000000002</v>
      </c>
      <c r="G37" s="43">
        <v>82.134907863679047</v>
      </c>
      <c r="H37" s="43">
        <v>82.134800190000007</v>
      </c>
      <c r="I37" s="43">
        <v>82.134907865947397</v>
      </c>
      <c r="J37" s="43">
        <f t="shared" si="5"/>
        <v>82.135237227190359</v>
      </c>
      <c r="K37" s="1">
        <f t="shared" si="6"/>
        <v>2.1998099999933629E-3</v>
      </c>
      <c r="L37" s="50">
        <f t="shared" si="7"/>
        <v>8.6461645659668962E-4</v>
      </c>
      <c r="M37" s="109">
        <f t="shared" si="8"/>
        <v>3.2936124296156777E-4</v>
      </c>
      <c r="N37" s="102">
        <f t="shared" si="9"/>
        <v>5.3525521363512185E-4</v>
      </c>
      <c r="O37" s="107">
        <f>ABS(F37-I37)/F37*100</f>
        <v>9.5768636665506534E-6</v>
      </c>
    </row>
    <row r="38" spans="1:15" ht="15.6" x14ac:dyDescent="0.25">
      <c r="A38" s="85" t="s">
        <v>43</v>
      </c>
      <c r="B38" s="86"/>
      <c r="C38" s="15" t="s">
        <v>15</v>
      </c>
      <c r="D38" s="43">
        <v>2551.7656627952183</v>
      </c>
      <c r="E38" s="43">
        <v>2551.7600000000002</v>
      </c>
      <c r="F38" s="43">
        <v>2551.7658000000001</v>
      </c>
      <c r="G38" s="43">
        <v>2551.7657642193462</v>
      </c>
      <c r="H38" s="43">
        <v>2551.7637500000001</v>
      </c>
      <c r="I38" s="43">
        <v>2551.76576486678</v>
      </c>
      <c r="J38" s="43">
        <f t="shared" si="5"/>
        <v>2551.7644569802237</v>
      </c>
      <c r="K38" s="1">
        <f t="shared" si="6"/>
        <v>5.7999999999083229E-3</v>
      </c>
      <c r="L38" s="50">
        <f t="shared" si="7"/>
        <v>2.32558066030645E-3</v>
      </c>
      <c r="M38" s="109">
        <f t="shared" si="8"/>
        <v>1.30788655633296E-3</v>
      </c>
      <c r="N38" s="102">
        <f t="shared" si="9"/>
        <v>1.01769410397349E-3</v>
      </c>
      <c r="O38" s="107">
        <f>ABS(F38-I38)/F38*100</f>
        <v>1.3768199291938126E-6</v>
      </c>
    </row>
    <row r="39" spans="1:15" ht="15.6" x14ac:dyDescent="0.25">
      <c r="A39" s="85" t="s">
        <v>44</v>
      </c>
      <c r="B39" s="86"/>
      <c r="C39" s="15" t="s">
        <v>15</v>
      </c>
      <c r="D39" s="43">
        <v>148.38939533881288</v>
      </c>
      <c r="E39" s="43">
        <v>148.40899999999999</v>
      </c>
      <c r="F39" s="43">
        <v>148.38939999999999</v>
      </c>
      <c r="G39" s="43">
        <v>148.38942928310857</v>
      </c>
      <c r="H39" s="43">
        <v>148.39066209999999</v>
      </c>
      <c r="I39" s="43">
        <v>148.389429513088</v>
      </c>
      <c r="J39" s="43">
        <f t="shared" si="5"/>
        <v>148.39288603916825</v>
      </c>
      <c r="K39" s="1">
        <f t="shared" si="6"/>
        <v>1.960466118711679E-2</v>
      </c>
      <c r="L39" s="50">
        <f t="shared" si="7"/>
        <v>7.9099915570654492E-3</v>
      </c>
      <c r="M39" s="109">
        <f t="shared" si="8"/>
        <v>3.4565260802423836E-3</v>
      </c>
      <c r="N39" s="102">
        <f t="shared" si="9"/>
        <v>4.4534654768230656E-3</v>
      </c>
      <c r="O39" s="107">
        <f>ABS(F39-I39)/F39*100</f>
        <v>1.9888946251568861E-5</v>
      </c>
    </row>
    <row r="40" spans="1:15" ht="15.6" x14ac:dyDescent="0.25">
      <c r="A40" s="13" t="s">
        <v>45</v>
      </c>
      <c r="B40" s="14"/>
      <c r="C40" s="15" t="s">
        <v>15</v>
      </c>
      <c r="D40" s="43">
        <v>448.85165580476098</v>
      </c>
      <c r="E40" s="43">
        <v>448.86</v>
      </c>
      <c r="F40" s="43">
        <v>448.8519</v>
      </c>
      <c r="G40" s="43">
        <v>448.85187356900531</v>
      </c>
      <c r="H40" s="43">
        <v>448.84927850000003</v>
      </c>
      <c r="I40" s="43">
        <v>448.851875440387</v>
      </c>
      <c r="J40" s="43">
        <f t="shared" si="5"/>
        <v>448.85276388569224</v>
      </c>
      <c r="K40" s="1">
        <f t="shared" si="6"/>
        <v>1.0721499999988282E-2</v>
      </c>
      <c r="L40" s="50">
        <f t="shared" si="7"/>
        <v>3.6895908825116315E-3</v>
      </c>
      <c r="M40" s="109">
        <f t="shared" si="8"/>
        <v>8.8844530523601861E-4</v>
      </c>
      <c r="N40" s="102">
        <f t="shared" si="9"/>
        <v>2.8011455772756128E-3</v>
      </c>
      <c r="O40" s="107">
        <f>ABS(F40-I40)/F40*100</f>
        <v>5.4716517844181633E-6</v>
      </c>
    </row>
    <row r="41" spans="1:15" ht="15.6" x14ac:dyDescent="0.25">
      <c r="A41" s="13" t="s">
        <v>46</v>
      </c>
      <c r="B41" s="14"/>
      <c r="C41" s="15" t="s">
        <v>23</v>
      </c>
      <c r="D41" s="43">
        <v>4.2984429752309919E-3</v>
      </c>
      <c r="E41" s="43">
        <v>4.3001599999999999E-3</v>
      </c>
      <c r="F41" s="43">
        <v>4.2984E-3</v>
      </c>
      <c r="G41" s="43">
        <v>4.2984433314902188E-3</v>
      </c>
      <c r="H41" s="43">
        <v>4.298539233E-3</v>
      </c>
      <c r="I41" s="43">
        <v>4.2984433344118696E-3</v>
      </c>
      <c r="J41" s="43">
        <f t="shared" si="5"/>
        <v>4.2987381456888471E-3</v>
      </c>
      <c r="K41" s="1">
        <f t="shared" si="6"/>
        <v>1.759999999999956E-6</v>
      </c>
      <c r="L41" s="50">
        <f t="shared" si="7"/>
        <v>6.9807351285527742E-7</v>
      </c>
      <c r="M41" s="109">
        <f t="shared" si="8"/>
        <v>2.9481127697753018E-7</v>
      </c>
      <c r="N41" s="102">
        <f t="shared" si="9"/>
        <v>4.0326223587774724E-7</v>
      </c>
      <c r="O41" s="107">
        <f>ABS(F41-I41)/F41*100</f>
        <v>1.008152146604355E-3</v>
      </c>
    </row>
    <row r="42" spans="1:15" ht="15.6" x14ac:dyDescent="0.25">
      <c r="A42" s="85" t="s">
        <v>47</v>
      </c>
      <c r="B42" s="86"/>
      <c r="C42" s="15" t="s">
        <v>25</v>
      </c>
      <c r="D42" s="43">
        <v>5.3699390186391085</v>
      </c>
      <c r="E42" s="43">
        <v>5.3634700000000004</v>
      </c>
      <c r="F42" s="43">
        <v>5.3699000000000003</v>
      </c>
      <c r="G42" s="43">
        <v>5.369940095871983</v>
      </c>
      <c r="H42" s="43">
        <v>5.3700430429999999</v>
      </c>
      <c r="I42" s="43">
        <v>5.3699401033287399</v>
      </c>
      <c r="J42" s="43">
        <f t="shared" si="5"/>
        <v>5.3688720434733055</v>
      </c>
      <c r="K42" s="1">
        <f t="shared" si="6"/>
        <v>6.573042999999501E-3</v>
      </c>
      <c r="L42" s="50">
        <f t="shared" si="7"/>
        <v>2.6468823919971536E-3</v>
      </c>
      <c r="M42" s="109">
        <f t="shared" si="8"/>
        <v>1.0680598554344556E-3</v>
      </c>
      <c r="N42" s="102">
        <f t="shared" si="9"/>
        <v>1.578822536562698E-3</v>
      </c>
      <c r="O42" s="107">
        <f>ABS(F42-I42)/F42*100</f>
        <v>7.4681704947214371E-4</v>
      </c>
    </row>
    <row r="43" spans="1:15" ht="15.6" x14ac:dyDescent="0.25">
      <c r="A43" s="85" t="s">
        <v>48</v>
      </c>
      <c r="B43" s="86"/>
      <c r="C43" s="15" t="s">
        <v>25</v>
      </c>
      <c r="D43" s="43">
        <v>7.9178859372309223</v>
      </c>
      <c r="E43" s="43">
        <v>7.92537</v>
      </c>
      <c r="F43" s="43">
        <v>7.9179000000000004</v>
      </c>
      <c r="G43" s="43">
        <v>7.9178844343156607</v>
      </c>
      <c r="H43" s="43">
        <v>7.9178049460000004</v>
      </c>
      <c r="I43" s="43">
        <v>7.9178844240738</v>
      </c>
      <c r="J43" s="43">
        <f t="shared" si="5"/>
        <v>7.9191216236033961</v>
      </c>
      <c r="K43" s="1">
        <f t="shared" si="6"/>
        <v>7.5650539999996269E-3</v>
      </c>
      <c r="L43" s="50">
        <f t="shared" si="7"/>
        <v>3.0612557081737568E-3</v>
      </c>
      <c r="M43" s="109">
        <f t="shared" si="8"/>
        <v>1.2371995295961113E-3</v>
      </c>
      <c r="N43" s="102">
        <f t="shared" si="9"/>
        <v>1.8240561785776454E-3</v>
      </c>
      <c r="O43" s="107">
        <f>ABS(F43-I43)/F43*100</f>
        <v>1.9671789490122458E-4</v>
      </c>
    </row>
    <row r="44" spans="1:15" ht="15.6" x14ac:dyDescent="0.25">
      <c r="A44" s="85" t="s">
        <v>49</v>
      </c>
      <c r="B44" s="86"/>
      <c r="C44" s="15" t="s">
        <v>25</v>
      </c>
      <c r="D44" s="43">
        <v>1.2166404865706935</v>
      </c>
      <c r="E44" s="43">
        <v>1.21814</v>
      </c>
      <c r="F44" s="43">
        <v>1.2165999999999999</v>
      </c>
      <c r="G44" s="43">
        <v>1.2166404688659389</v>
      </c>
      <c r="H44" s="43">
        <v>1.216641248</v>
      </c>
      <c r="I44" s="43">
        <v>1.21664046875766</v>
      </c>
      <c r="J44" s="43">
        <f t="shared" si="5"/>
        <v>1.2168837786990487</v>
      </c>
      <c r="K44" s="1">
        <f t="shared" si="6"/>
        <v>1.5400000000000968E-3</v>
      </c>
      <c r="L44" s="50">
        <f t="shared" si="7"/>
        <v>6.156352668853219E-4</v>
      </c>
      <c r="M44" s="109">
        <f t="shared" si="8"/>
        <v>2.433099413887696E-4</v>
      </c>
      <c r="N44" s="102">
        <f t="shared" si="9"/>
        <v>3.723253254965523E-4</v>
      </c>
      <c r="O44" s="107">
        <f>ABS(F44-I44)/F44*100</f>
        <v>3.3263815272120277E-3</v>
      </c>
    </row>
    <row r="45" spans="1:15" ht="15.6" x14ac:dyDescent="0.25">
      <c r="A45" s="85" t="s">
        <v>50</v>
      </c>
      <c r="B45" s="86"/>
      <c r="C45" s="15" t="s">
        <v>25</v>
      </c>
      <c r="D45" s="43">
        <v>5.284889349590995</v>
      </c>
      <c r="E45" s="43">
        <v>5.2850099999999998</v>
      </c>
      <c r="F45" s="43">
        <v>5.2849000000000004</v>
      </c>
      <c r="G45" s="43">
        <v>5.2848893988103196</v>
      </c>
      <c r="H45" s="43">
        <v>5.2848818250000003</v>
      </c>
      <c r="I45" s="43">
        <v>5.2848893990967802</v>
      </c>
      <c r="J45" s="43">
        <f t="shared" si="5"/>
        <v>5.2849099954163483</v>
      </c>
      <c r="K45" s="1">
        <f t="shared" si="6"/>
        <v>1.2817499999950854E-4</v>
      </c>
      <c r="L45" s="50">
        <f t="shared" si="7"/>
        <v>4.9333712855741047E-5</v>
      </c>
      <c r="M45" s="109">
        <f t="shared" si="8"/>
        <v>2.0596319568078059E-5</v>
      </c>
      <c r="N45" s="102">
        <f t="shared" si="9"/>
        <v>2.8737393287662988E-5</v>
      </c>
      <c r="O45" s="107">
        <f>ABS(F45-I45)/F45*100</f>
        <v>2.0058852996531759E-4</v>
      </c>
    </row>
    <row r="46" spans="1:15" ht="16.8" x14ac:dyDescent="0.35">
      <c r="A46" s="85" t="s">
        <v>51</v>
      </c>
      <c r="B46" s="86"/>
      <c r="C46" s="15" t="s">
        <v>30</v>
      </c>
      <c r="D46" s="43">
        <v>4.9277104941851286</v>
      </c>
      <c r="E46" s="43">
        <v>4.9287099999999997</v>
      </c>
      <c r="F46" s="43">
        <v>4.9276999999999997</v>
      </c>
      <c r="G46" s="43">
        <v>4.9277103098888473</v>
      </c>
      <c r="H46" s="43">
        <v>4.9276971869999997</v>
      </c>
      <c r="I46" s="43">
        <v>4.9277103086246399</v>
      </c>
      <c r="J46" s="43">
        <f t="shared" si="5"/>
        <v>4.9278730499497696</v>
      </c>
      <c r="K46" s="1">
        <f t="shared" si="6"/>
        <v>1.0128130000000013E-3</v>
      </c>
      <c r="L46" s="50">
        <f t="shared" si="7"/>
        <v>4.1006167627547841E-4</v>
      </c>
      <c r="M46" s="109">
        <f t="shared" si="8"/>
        <v>1.6274132512972272E-4</v>
      </c>
      <c r="N46" s="102">
        <f t="shared" si="9"/>
        <v>2.4732035114575569E-4</v>
      </c>
      <c r="O46" s="107">
        <f>ABS(F46-I46)/F46*100</f>
        <v>2.0919748848614617E-4</v>
      </c>
    </row>
    <row r="47" spans="1:15" ht="15.6" x14ac:dyDescent="0.25">
      <c r="A47" s="87" t="s">
        <v>52</v>
      </c>
      <c r="B47" s="88"/>
      <c r="C47" s="18" t="s">
        <v>32</v>
      </c>
      <c r="D47" s="45">
        <v>3285.1999053859163</v>
      </c>
      <c r="E47" s="45">
        <f>(E36+E37+E38+E39+E40)*0.75</f>
        <v>3285.2295000000004</v>
      </c>
      <c r="F47" s="45">
        <v>3285.2004000000002</v>
      </c>
      <c r="G47" s="45">
        <v>3285.2003799162976</v>
      </c>
      <c r="H47" s="45">
        <v>3283.6702690000002</v>
      </c>
      <c r="I47" s="45">
        <v>3285.20038352033</v>
      </c>
      <c r="J47" s="45">
        <f t="shared" si="5"/>
        <v>3284.9501396370906</v>
      </c>
      <c r="K47" s="19">
        <f t="shared" si="6"/>
        <v>1.5592310000001817</v>
      </c>
      <c r="L47" s="51">
        <f t="shared" si="7"/>
        <v>0.62711505116967192</v>
      </c>
      <c r="M47" s="110">
        <f t="shared" si="8"/>
        <v>0.25024388323936364</v>
      </c>
      <c r="N47" s="105">
        <f t="shared" si="9"/>
        <v>0.37687116793030828</v>
      </c>
      <c r="O47" s="108">
        <f>ABS(F47-I47)/F47*100</f>
        <v>5.0163363531195941E-7</v>
      </c>
    </row>
    <row r="48" spans="1:15" x14ac:dyDescent="0.25">
      <c r="B48"/>
      <c r="O48" s="30"/>
    </row>
    <row r="49" spans="1:21" x14ac:dyDescent="0.25">
      <c r="A49" s="5" t="s">
        <v>53</v>
      </c>
      <c r="B49" s="6"/>
      <c r="O49" s="30"/>
      <c r="T49" s="30"/>
      <c r="U49" s="30"/>
    </row>
    <row r="50" spans="1:21" x14ac:dyDescent="0.25">
      <c r="A50" s="7" t="s">
        <v>1</v>
      </c>
      <c r="B50" s="8"/>
      <c r="C50" s="9" t="s">
        <v>2</v>
      </c>
      <c r="D50" s="10" t="s">
        <v>3</v>
      </c>
      <c r="E50" s="21" t="s">
        <v>4</v>
      </c>
      <c r="F50" s="10" t="s">
        <v>5</v>
      </c>
      <c r="G50" s="10" t="s">
        <v>37</v>
      </c>
      <c r="H50" s="10" t="s">
        <v>7</v>
      </c>
      <c r="I50" s="10" t="s">
        <v>86</v>
      </c>
      <c r="J50" s="10" t="s">
        <v>9</v>
      </c>
      <c r="K50" s="10" t="s">
        <v>10</v>
      </c>
      <c r="L50" s="8" t="s">
        <v>11</v>
      </c>
      <c r="M50" s="100" t="s">
        <v>87</v>
      </c>
      <c r="N50" s="38" t="s">
        <v>88</v>
      </c>
      <c r="O50" s="106" t="s">
        <v>118</v>
      </c>
    </row>
    <row r="51" spans="1:21" ht="15.6" x14ac:dyDescent="0.25">
      <c r="A51" s="13" t="s">
        <v>39</v>
      </c>
      <c r="B51" s="14"/>
      <c r="C51" s="15" t="s">
        <v>15</v>
      </c>
      <c r="D51" s="43">
        <v>29.999999999999638</v>
      </c>
      <c r="E51" s="43">
        <v>30</v>
      </c>
      <c r="F51" s="43">
        <v>30</v>
      </c>
      <c r="G51" s="43">
        <v>30</v>
      </c>
      <c r="H51" s="43">
        <v>30</v>
      </c>
      <c r="I51" s="43">
        <v>29.999999999999901</v>
      </c>
      <c r="J51" s="43">
        <f t="shared" ref="J51:J64" si="10">AVERAGE(D51:I51)</f>
        <v>29.999999999999925</v>
      </c>
      <c r="K51" s="1">
        <f t="shared" ref="K51:K64" si="11">ABS(MAX(D51:I51)-MIN(D51:I51))</f>
        <v>3.6237679523765109E-13</v>
      </c>
      <c r="L51" s="50">
        <f t="shared" ref="L51:L64" si="12">STDEV(D51:I51)</f>
        <v>1.4539239287193263E-13</v>
      </c>
      <c r="M51" s="109">
        <f>ABS(I51-J51)</f>
        <v>2.4868995751603507E-14</v>
      </c>
      <c r="N51" s="102">
        <f>L51-M51</f>
        <v>1.2052339712032912E-13</v>
      </c>
      <c r="O51" s="107">
        <f>ABS(F51-I51)/F51*100</f>
        <v>3.3158661002138007E-13</v>
      </c>
    </row>
    <row r="52" spans="1:21" ht="15.6" x14ac:dyDescent="0.25">
      <c r="A52" s="13" t="s">
        <v>40</v>
      </c>
      <c r="B52" s="14"/>
      <c r="C52" s="15" t="s">
        <v>15</v>
      </c>
      <c r="D52" s="43">
        <v>1.4587940546399885</v>
      </c>
      <c r="E52" s="43">
        <v>1.4552400000000001</v>
      </c>
      <c r="F52" s="43">
        <v>1.4588000000000001</v>
      </c>
      <c r="G52" s="43">
        <v>1.4587939918328301</v>
      </c>
      <c r="H52" s="43">
        <v>1.4587923700000001</v>
      </c>
      <c r="I52" s="43">
        <v>1.4587939914513299</v>
      </c>
      <c r="J52" s="43">
        <f t="shared" si="10"/>
        <v>1.4582024013206916</v>
      </c>
      <c r="K52" s="1">
        <f t="shared" si="11"/>
        <v>3.5600000000000076E-3</v>
      </c>
      <c r="L52" s="50">
        <f t="shared" si="12"/>
        <v>1.4512767259118428E-3</v>
      </c>
      <c r="M52" s="109">
        <f t="shared" ref="M52:M64" si="13">ABS(I52-J52)</f>
        <v>5.9159013063836419E-4</v>
      </c>
      <c r="N52" s="102">
        <f t="shared" ref="N52:N64" si="14">L52-M52</f>
        <v>8.5968659527347864E-4</v>
      </c>
      <c r="O52" s="107">
        <f>ABS(F52-I52)/F52*100</f>
        <v>4.1188296340599444E-4</v>
      </c>
    </row>
    <row r="53" spans="1:21" ht="15.6" x14ac:dyDescent="0.25">
      <c r="A53" s="13" t="s">
        <v>41</v>
      </c>
      <c r="B53" s="14"/>
      <c r="C53" s="15" t="s">
        <v>15</v>
      </c>
      <c r="D53" s="43">
        <v>1149.1249187757207</v>
      </c>
      <c r="E53" s="43">
        <v>1149.1400000000001</v>
      </c>
      <c r="F53" s="43">
        <v>1149.1251999999999</v>
      </c>
      <c r="G53" s="43">
        <v>1149.1251982837614</v>
      </c>
      <c r="H53" s="43">
        <v>1149.118688</v>
      </c>
      <c r="I53" s="43">
        <v>1149.12520033808</v>
      </c>
      <c r="J53" s="43">
        <f t="shared" si="10"/>
        <v>1149.126534232927</v>
      </c>
      <c r="K53" s="1">
        <f t="shared" si="11"/>
        <v>2.1312000000079934E-2</v>
      </c>
      <c r="L53" s="50">
        <f t="shared" si="12"/>
        <v>7.0829961052663263E-3</v>
      </c>
      <c r="M53" s="109">
        <f t="shared" si="13"/>
        <v>1.333894846993644E-3</v>
      </c>
      <c r="N53" s="102">
        <f t="shared" si="14"/>
        <v>5.7491012582726823E-3</v>
      </c>
      <c r="O53" s="107">
        <f>ABS(F53-I53)/F53*100</f>
        <v>2.9420649640886671E-8</v>
      </c>
    </row>
    <row r="54" spans="1:21" ht="15.6" x14ac:dyDescent="0.25">
      <c r="A54" s="13" t="s">
        <v>42</v>
      </c>
      <c r="B54" s="14"/>
      <c r="C54" s="15" t="s">
        <v>15</v>
      </c>
      <c r="D54" s="43">
        <v>76.386186693292927</v>
      </c>
      <c r="E54" s="43">
        <v>76.390199999999993</v>
      </c>
      <c r="F54" s="43">
        <v>76.386200000000002</v>
      </c>
      <c r="G54" s="43">
        <v>76.386186841664085</v>
      </c>
      <c r="H54" s="43">
        <v>76.386050179999998</v>
      </c>
      <c r="I54" s="43">
        <v>76.386186841920804</v>
      </c>
      <c r="J54" s="43">
        <f t="shared" si="10"/>
        <v>76.386835092812973</v>
      </c>
      <c r="K54" s="1">
        <f t="shared" si="11"/>
        <v>4.1498199999949748E-3</v>
      </c>
      <c r="L54" s="50">
        <f t="shared" si="12"/>
        <v>1.6494188122576374E-3</v>
      </c>
      <c r="M54" s="109">
        <f t="shared" si="13"/>
        <v>6.4825089216924425E-4</v>
      </c>
      <c r="N54" s="102">
        <f t="shared" si="14"/>
        <v>1.0011679200883931E-3</v>
      </c>
      <c r="O54" s="107">
        <f>ABS(F54-I54)/F54*100</f>
        <v>1.7225728205697814E-5</v>
      </c>
    </row>
    <row r="55" spans="1:21" ht="15.6" x14ac:dyDescent="0.25">
      <c r="A55" s="85" t="s">
        <v>43</v>
      </c>
      <c r="B55" s="86"/>
      <c r="C55" s="15" t="s">
        <v>15</v>
      </c>
      <c r="D55" s="43">
        <v>2553.3849894727769</v>
      </c>
      <c r="E55" s="43">
        <v>2553.38</v>
      </c>
      <c r="F55" s="43">
        <v>2553.3851</v>
      </c>
      <c r="G55" s="43">
        <v>2553.3850910484612</v>
      </c>
      <c r="H55" s="43">
        <v>2553.3830979999998</v>
      </c>
      <c r="I55" s="43">
        <v>2553.3850916914598</v>
      </c>
      <c r="J55" s="43">
        <f t="shared" si="10"/>
        <v>2553.3838950354498</v>
      </c>
      <c r="K55" s="1">
        <f t="shared" si="11"/>
        <v>5.0999999998566636E-3</v>
      </c>
      <c r="L55" s="50">
        <f t="shared" si="12"/>
        <v>2.064884114064856E-3</v>
      </c>
      <c r="M55" s="109">
        <f t="shared" si="13"/>
        <v>1.1966560100518109E-3</v>
      </c>
      <c r="N55" s="102">
        <f t="shared" si="14"/>
        <v>8.6822810401304511E-4</v>
      </c>
      <c r="O55" s="107">
        <f>ABS(F55-I55)/F55*100</f>
        <v>3.2539314753825599E-7</v>
      </c>
    </row>
    <row r="56" spans="1:21" ht="15.6" x14ac:dyDescent="0.25">
      <c r="A56" s="85" t="s">
        <v>44</v>
      </c>
      <c r="B56" s="86"/>
      <c r="C56" s="15" t="s">
        <v>15</v>
      </c>
      <c r="D56" s="43">
        <v>148.30910682253725</v>
      </c>
      <c r="E56" s="43">
        <v>148.32900000000001</v>
      </c>
      <c r="F56" s="43">
        <v>148.3091</v>
      </c>
      <c r="G56" s="43">
        <v>148.30914079333996</v>
      </c>
      <c r="H56" s="43">
        <v>148.31037620000001</v>
      </c>
      <c r="I56" s="43">
        <v>148.309141023151</v>
      </c>
      <c r="J56" s="43">
        <f t="shared" si="10"/>
        <v>148.31264413983803</v>
      </c>
      <c r="K56" s="1">
        <f t="shared" si="11"/>
        <v>1.9900000000006912E-2</v>
      </c>
      <c r="L56" s="50">
        <f t="shared" si="12"/>
        <v>8.0284060290129831E-3</v>
      </c>
      <c r="M56" s="109">
        <f t="shared" si="13"/>
        <v>3.5031166870282959E-3</v>
      </c>
      <c r="N56" s="102">
        <f t="shared" si="14"/>
        <v>4.5252893419846871E-3</v>
      </c>
      <c r="O56" s="107">
        <f>ABS(F56-I56)/F56*100</f>
        <v>2.7660575783180838E-5</v>
      </c>
    </row>
    <row r="57" spans="1:21" ht="15.6" x14ac:dyDescent="0.25">
      <c r="A57" s="13" t="s">
        <v>45</v>
      </c>
      <c r="B57" s="14"/>
      <c r="C57" s="15" t="s">
        <v>15</v>
      </c>
      <c r="D57" s="43">
        <v>449.52252700608835</v>
      </c>
      <c r="E57" s="43">
        <v>449.53100000000001</v>
      </c>
      <c r="F57" s="43">
        <v>449.52269999999999</v>
      </c>
      <c r="G57" s="43">
        <v>449.52274506975203</v>
      </c>
      <c r="H57" s="43">
        <v>449.52014689999999</v>
      </c>
      <c r="I57" s="43">
        <v>449.522746942715</v>
      </c>
      <c r="J57" s="43">
        <f t="shared" si="10"/>
        <v>449.52364431975928</v>
      </c>
      <c r="K57" s="1">
        <f t="shared" si="11"/>
        <v>1.0853100000019822E-2</v>
      </c>
      <c r="L57" s="50">
        <f t="shared" si="12"/>
        <v>3.7441165195187475E-3</v>
      </c>
      <c r="M57" s="109">
        <f t="shared" si="13"/>
        <v>8.9737704428216603E-4</v>
      </c>
      <c r="N57" s="102">
        <f t="shared" si="14"/>
        <v>2.8467394752365815E-3</v>
      </c>
      <c r="O57" s="107">
        <f>ABS(F57-I57)/F57*100</f>
        <v>1.0442790768182503E-5</v>
      </c>
    </row>
    <row r="58" spans="1:21" ht="15.6" x14ac:dyDescent="0.25">
      <c r="A58" s="13" t="s">
        <v>46</v>
      </c>
      <c r="B58" s="14"/>
      <c r="C58" s="15" t="s">
        <v>23</v>
      </c>
      <c r="D58" s="56">
        <v>6.3131911513926136E-5</v>
      </c>
      <c r="E58" s="56">
        <v>6.3202500000000003E-5</v>
      </c>
      <c r="F58" s="56">
        <v>6.3132000000000005E-5</v>
      </c>
      <c r="G58" s="56">
        <v>6.3131911164946054E-5</v>
      </c>
      <c r="H58" s="56">
        <v>6.3133157109999998E-5</v>
      </c>
      <c r="I58" s="56">
        <v>6.3131911206460996E-5</v>
      </c>
      <c r="J58" s="56">
        <f t="shared" si="10"/>
        <v>6.314389849922221E-5</v>
      </c>
      <c r="K58" s="1">
        <f t="shared" si="11"/>
        <v>7.0588835053949283E-8</v>
      </c>
      <c r="L58" s="50">
        <f t="shared" si="12"/>
        <v>2.8712947625951856E-8</v>
      </c>
      <c r="M58" s="109">
        <f t="shared" si="13"/>
        <v>1.198729276121423E-8</v>
      </c>
      <c r="N58" s="102">
        <f t="shared" si="14"/>
        <v>1.6725654864737626E-8</v>
      </c>
      <c r="O58" s="107">
        <f>ABS(F58-I58)/F58*100</f>
        <v>1.4064743554633168E-4</v>
      </c>
    </row>
    <row r="59" spans="1:21" ht="15.6" x14ac:dyDescent="0.25">
      <c r="A59" s="85" t="s">
        <v>47</v>
      </c>
      <c r="B59" s="86"/>
      <c r="C59" s="15" t="s">
        <v>25</v>
      </c>
      <c r="D59" s="43">
        <v>3.6619662616356043</v>
      </c>
      <c r="E59" s="43">
        <v>3.6560600000000001</v>
      </c>
      <c r="F59" s="43">
        <v>3.6619999999999999</v>
      </c>
      <c r="G59" s="43">
        <v>3.6619672794966167</v>
      </c>
      <c r="H59" s="43">
        <v>3.6620677740000001</v>
      </c>
      <c r="I59" s="43">
        <v>3.6619672865285402</v>
      </c>
      <c r="J59" s="43">
        <f t="shared" si="10"/>
        <v>3.66100476694346</v>
      </c>
      <c r="K59" s="1">
        <f t="shared" si="11"/>
        <v>6.0077739999999658E-3</v>
      </c>
      <c r="L59" s="50">
        <f t="shared" si="12"/>
        <v>2.4227480006755384E-3</v>
      </c>
      <c r="M59" s="109">
        <f t="shared" si="13"/>
        <v>9.6251958508020152E-4</v>
      </c>
      <c r="N59" s="102">
        <f t="shared" si="14"/>
        <v>1.4602284155953368E-3</v>
      </c>
      <c r="O59" s="107">
        <f>ABS(F59-I59)/F59*100</f>
        <v>8.9332254122671069E-4</v>
      </c>
    </row>
    <row r="60" spans="1:21" ht="15.6" x14ac:dyDescent="0.25">
      <c r="A60" s="85" t="s">
        <v>48</v>
      </c>
      <c r="B60" s="86"/>
      <c r="C60" s="15" t="s">
        <v>25</v>
      </c>
      <c r="D60" s="43">
        <v>8.3444162549936767</v>
      </c>
      <c r="E60" s="43">
        <v>8.3521199999999993</v>
      </c>
      <c r="F60" s="43">
        <v>8.3444000000000003</v>
      </c>
      <c r="G60" s="43">
        <v>8.3444147568123768</v>
      </c>
      <c r="H60" s="43">
        <v>8.3443347580000005</v>
      </c>
      <c r="I60" s="43">
        <v>8.3444147466073897</v>
      </c>
      <c r="J60" s="43">
        <f t="shared" si="10"/>
        <v>8.3456834194022402</v>
      </c>
      <c r="K60" s="1">
        <f t="shared" si="11"/>
        <v>7.7852419999988598E-3</v>
      </c>
      <c r="L60" s="50">
        <f t="shared" si="12"/>
        <v>3.1534223883593303E-3</v>
      </c>
      <c r="M60" s="109">
        <f t="shared" si="13"/>
        <v>1.268672794850545E-3</v>
      </c>
      <c r="N60" s="102">
        <f t="shared" si="14"/>
        <v>1.8847495935087853E-3</v>
      </c>
      <c r="O60" s="107">
        <f>ABS(F60-I60)/F60*100</f>
        <v>1.7672459840643376E-4</v>
      </c>
    </row>
    <row r="61" spans="1:21" ht="15.6" x14ac:dyDescent="0.25">
      <c r="A61" s="85" t="s">
        <v>49</v>
      </c>
      <c r="B61" s="86"/>
      <c r="C61" s="15" t="s">
        <v>25</v>
      </c>
      <c r="D61" s="43">
        <v>0.88206477564993879</v>
      </c>
      <c r="E61" s="43">
        <v>0.88345499999999999</v>
      </c>
      <c r="F61" s="43">
        <v>0.88205999999999996</v>
      </c>
      <c r="G61" s="43">
        <v>0.88206476589428273</v>
      </c>
      <c r="H61" s="43">
        <v>0.88206610640000005</v>
      </c>
      <c r="I61" s="43">
        <v>0.88206476583662896</v>
      </c>
      <c r="J61" s="43">
        <f t="shared" si="10"/>
        <v>0.88229590229680854</v>
      </c>
      <c r="K61" s="1">
        <f t="shared" si="11"/>
        <v>1.3950000000000351E-3</v>
      </c>
      <c r="L61" s="50">
        <f t="shared" si="12"/>
        <v>5.6784349253354146E-4</v>
      </c>
      <c r="M61" s="109">
        <f t="shared" si="13"/>
        <v>2.3113646017958178E-4</v>
      </c>
      <c r="N61" s="102">
        <f t="shared" si="14"/>
        <v>3.3670703235395968E-4</v>
      </c>
      <c r="O61" s="107">
        <f>ABS(F61-I61)/F61*100</f>
        <v>5.4030753338842963E-4</v>
      </c>
    </row>
    <row r="62" spans="1:21" ht="15.6" x14ac:dyDescent="0.25">
      <c r="A62" s="85" t="s">
        <v>50</v>
      </c>
      <c r="B62" s="86"/>
      <c r="C62" s="15" t="s">
        <v>25</v>
      </c>
      <c r="D62" s="43">
        <v>5.0290873060664252</v>
      </c>
      <c r="E62" s="43">
        <v>5.0293400000000004</v>
      </c>
      <c r="F62" s="43">
        <v>5.0290999999999997</v>
      </c>
      <c r="G62" s="43">
        <v>5.0290873385241239</v>
      </c>
      <c r="H62" s="43">
        <v>5.029077858</v>
      </c>
      <c r="I62" s="43">
        <v>5.0290873386858799</v>
      </c>
      <c r="J62" s="43">
        <f t="shared" si="10"/>
        <v>5.0291299735460715</v>
      </c>
      <c r="K62" s="1">
        <f t="shared" si="11"/>
        <v>2.6214200000040933E-4</v>
      </c>
      <c r="L62" s="50">
        <f t="shared" si="12"/>
        <v>1.0313248292927643E-4</v>
      </c>
      <c r="M62" s="109">
        <f t="shared" si="13"/>
        <v>4.263486019162599E-5</v>
      </c>
      <c r="N62" s="102">
        <f t="shared" si="14"/>
        <v>6.0497622737650441E-5</v>
      </c>
      <c r="O62" s="107">
        <f>ABS(F62-I62)/F62*100</f>
        <v>2.5176103318308728E-4</v>
      </c>
    </row>
    <row r="63" spans="1:21" ht="16.8" x14ac:dyDescent="0.35">
      <c r="A63" s="85" t="s">
        <v>51</v>
      </c>
      <c r="B63" s="86"/>
      <c r="C63" s="15" t="s">
        <v>30</v>
      </c>
      <c r="D63" s="43">
        <v>5.0801749995255712</v>
      </c>
      <c r="E63" s="43">
        <v>5.0811500000000001</v>
      </c>
      <c r="F63" s="43">
        <v>5.0801999999999996</v>
      </c>
      <c r="G63" s="43">
        <v>5.0801748198082812</v>
      </c>
      <c r="H63" s="43">
        <v>5.0801618389999996</v>
      </c>
      <c r="I63" s="43">
        <v>5.0801748185770599</v>
      </c>
      <c r="J63" s="43">
        <f t="shared" si="10"/>
        <v>5.0803394128184847</v>
      </c>
      <c r="K63" s="1">
        <f t="shared" si="11"/>
        <v>9.881610000004315E-4</v>
      </c>
      <c r="L63" s="50">
        <f t="shared" si="12"/>
        <v>3.9729934004754144E-4</v>
      </c>
      <c r="M63" s="109">
        <f t="shared" si="13"/>
        <v>1.6459424142478696E-4</v>
      </c>
      <c r="N63" s="102">
        <f t="shared" si="14"/>
        <v>2.3270509862275448E-4</v>
      </c>
      <c r="O63" s="107">
        <f>ABS(F63-I63)/F63*100</f>
        <v>4.9567778708956402E-4</v>
      </c>
    </row>
    <row r="64" spans="1:21" ht="15.6" x14ac:dyDescent="0.25">
      <c r="A64" s="87" t="s">
        <v>52</v>
      </c>
      <c r="B64" s="88"/>
      <c r="C64" s="18" t="s">
        <v>32</v>
      </c>
      <c r="D64" s="45">
        <v>3282.5457965778119</v>
      </c>
      <c r="E64" s="45">
        <f>(E53+E54+E55+E56+E57)*0.75</f>
        <v>3282.5776500000006</v>
      </c>
      <c r="F64" s="45">
        <v>3282.5463</v>
      </c>
      <c r="G64" s="45">
        <v>3282.5462715277336</v>
      </c>
      <c r="H64" s="45">
        <v>3281.2791729999999</v>
      </c>
      <c r="I64" s="45">
        <v>3282.5462751280002</v>
      </c>
      <c r="J64" s="45">
        <f t="shared" si="10"/>
        <v>3282.3402443722575</v>
      </c>
      <c r="K64" s="19">
        <f t="shared" si="11"/>
        <v>1.2984770000007302</v>
      </c>
      <c r="L64" s="51">
        <f t="shared" si="12"/>
        <v>0.51996930316063694</v>
      </c>
      <c r="M64" s="110">
        <f t="shared" si="13"/>
        <v>0.2060307557426313</v>
      </c>
      <c r="N64" s="105">
        <f t="shared" si="14"/>
        <v>0.31393854741800564</v>
      </c>
      <c r="O64" s="108">
        <f>ABS(F64-I64)/F64*100</f>
        <v>7.577044629226849E-7</v>
      </c>
    </row>
    <row r="65" spans="1:15" x14ac:dyDescent="0.25">
      <c r="B65"/>
    </row>
    <row r="66" spans="1:15" x14ac:dyDescent="0.25">
      <c r="A66" s="5" t="s">
        <v>54</v>
      </c>
      <c r="B66" s="6"/>
    </row>
    <row r="67" spans="1:15" x14ac:dyDescent="0.25">
      <c r="A67" s="7" t="s">
        <v>1</v>
      </c>
      <c r="B67" s="8"/>
      <c r="C67" s="9" t="s">
        <v>2</v>
      </c>
      <c r="D67" s="10" t="s">
        <v>3</v>
      </c>
      <c r="E67" s="21" t="s">
        <v>4</v>
      </c>
      <c r="F67" s="10" t="s">
        <v>5</v>
      </c>
      <c r="G67" s="10" t="s">
        <v>37</v>
      </c>
      <c r="H67" s="10" t="s">
        <v>7</v>
      </c>
      <c r="I67" s="10" t="s">
        <v>86</v>
      </c>
      <c r="J67" s="10" t="s">
        <v>9</v>
      </c>
      <c r="K67" s="10" t="s">
        <v>10</v>
      </c>
      <c r="L67" s="8" t="s">
        <v>11</v>
      </c>
      <c r="M67" s="100" t="s">
        <v>87</v>
      </c>
      <c r="N67" s="38" t="s">
        <v>88</v>
      </c>
      <c r="O67" s="106" t="s">
        <v>118</v>
      </c>
    </row>
    <row r="68" spans="1:15" ht="15.6" x14ac:dyDescent="0.25">
      <c r="A68" s="13" t="s">
        <v>39</v>
      </c>
      <c r="B68" s="14"/>
      <c r="C68" s="15" t="s">
        <v>15</v>
      </c>
      <c r="D68" s="43">
        <v>29.999999999999634</v>
      </c>
      <c r="E68" s="43">
        <v>30</v>
      </c>
      <c r="F68" s="43">
        <v>30</v>
      </c>
      <c r="G68" s="43">
        <v>30</v>
      </c>
      <c r="H68" s="43">
        <v>30</v>
      </c>
      <c r="I68" s="43">
        <v>29.999999999999901</v>
      </c>
      <c r="J68" s="43">
        <f t="shared" ref="J68:J81" si="15">AVERAGE(D68:I68)</f>
        <v>29.999999999999925</v>
      </c>
      <c r="K68" s="1">
        <f t="shared" ref="K68:K81" si="16">ABS(MAX(D68:I68)-MIN(D68:I68))</f>
        <v>3.659295089164516E-13</v>
      </c>
      <c r="L68" s="50">
        <f t="shared" ref="L68:L81" si="17">STDEV(D68:I68)</f>
        <v>1.4680060542514698E-13</v>
      </c>
      <c r="M68" s="109">
        <f>ABS(I68-J68)</f>
        <v>2.4868995751603507E-14</v>
      </c>
      <c r="N68" s="102">
        <f>L68-M68</f>
        <v>1.2193160967354347E-13</v>
      </c>
      <c r="O68" s="107">
        <f>ABS(F68-I68)/F68*100</f>
        <v>3.3158661002138007E-13</v>
      </c>
    </row>
    <row r="69" spans="1:15" ht="15.6" x14ac:dyDescent="0.25">
      <c r="A69" s="13" t="s">
        <v>40</v>
      </c>
      <c r="B69" s="14"/>
      <c r="C69" s="15" t="s">
        <v>15</v>
      </c>
      <c r="D69" s="43">
        <v>1.149541853955883</v>
      </c>
      <c r="E69" s="43">
        <v>1.14696</v>
      </c>
      <c r="F69" s="43">
        <v>1.1495</v>
      </c>
      <c r="G69" s="43">
        <v>1.1495418178575316</v>
      </c>
      <c r="H69" s="43">
        <v>1.149540837</v>
      </c>
      <c r="I69" s="43">
        <v>1.14954181762201</v>
      </c>
      <c r="J69" s="43">
        <f t="shared" si="15"/>
        <v>1.1491043877392375</v>
      </c>
      <c r="K69" s="1">
        <f t="shared" si="16"/>
        <v>2.5818539558830622E-3</v>
      </c>
      <c r="L69" s="50">
        <f t="shared" si="17"/>
        <v>1.0506628855838837E-3</v>
      </c>
      <c r="M69" s="109">
        <f t="shared" ref="M69:M81" si="18">ABS(I69-J69)</f>
        <v>4.3742988277251094E-4</v>
      </c>
      <c r="N69" s="102">
        <f t="shared" ref="N69:N81" si="19">L69-M69</f>
        <v>6.132330028113728E-4</v>
      </c>
      <c r="O69" s="107">
        <f>ABS(F69-I69)/F69*100</f>
        <v>3.6378966515923554E-3</v>
      </c>
    </row>
    <row r="70" spans="1:15" ht="15.6" x14ac:dyDescent="0.25">
      <c r="A70" s="13" t="s">
        <v>41</v>
      </c>
      <c r="B70" s="14"/>
      <c r="C70" s="15" t="s">
        <v>15</v>
      </c>
      <c r="D70" s="43">
        <v>1149.1249182996614</v>
      </c>
      <c r="E70" s="43">
        <v>1149.1400000000001</v>
      </c>
      <c r="F70" s="43">
        <v>1149.1251999999999</v>
      </c>
      <c r="G70" s="43">
        <v>1149.1251982799834</v>
      </c>
      <c r="H70" s="43">
        <v>1149.1186700000001</v>
      </c>
      <c r="I70" s="43">
        <v>1149.12520034048</v>
      </c>
      <c r="J70" s="43">
        <f t="shared" si="15"/>
        <v>1149.1265311533541</v>
      </c>
      <c r="K70" s="1">
        <f t="shared" si="16"/>
        <v>2.1330000000034488E-2</v>
      </c>
      <c r="L70" s="50">
        <f t="shared" si="17"/>
        <v>7.087008432952728E-3</v>
      </c>
      <c r="M70" s="109">
        <f t="shared" si="18"/>
        <v>1.3308128741300607E-3</v>
      </c>
      <c r="N70" s="102">
        <f t="shared" si="19"/>
        <v>5.7561955588226674E-3</v>
      </c>
      <c r="O70" s="107">
        <f>ABS(F70-I70)/F70*100</f>
        <v>2.9629498001735716E-8</v>
      </c>
    </row>
    <row r="71" spans="1:15" ht="15.6" x14ac:dyDescent="0.25">
      <c r="A71" s="13" t="s">
        <v>42</v>
      </c>
      <c r="B71" s="14"/>
      <c r="C71" s="15" t="s">
        <v>15</v>
      </c>
      <c r="D71" s="43">
        <v>64.854921683538862</v>
      </c>
      <c r="E71" s="43">
        <v>64.857200000000006</v>
      </c>
      <c r="F71" s="43">
        <v>64.854900000000001</v>
      </c>
      <c r="G71" s="43">
        <v>64.854922073729242</v>
      </c>
      <c r="H71" s="43">
        <v>64.854809680000002</v>
      </c>
      <c r="I71" s="43">
        <v>64.854922075828696</v>
      </c>
      <c r="J71" s="43">
        <f t="shared" si="15"/>
        <v>64.855279252182811</v>
      </c>
      <c r="K71" s="1">
        <f t="shared" si="16"/>
        <v>2.3903200000034985E-3</v>
      </c>
      <c r="L71" s="50">
        <f t="shared" si="17"/>
        <v>9.4197761768118103E-4</v>
      </c>
      <c r="M71" s="109">
        <f t="shared" si="18"/>
        <v>3.5717635411458559E-4</v>
      </c>
      <c r="N71" s="102">
        <f t="shared" si="19"/>
        <v>5.8480126356659544E-4</v>
      </c>
      <c r="O71" s="107">
        <f>ABS(F71-I71)/F71*100</f>
        <v>3.4038798449667543E-5</v>
      </c>
    </row>
    <row r="72" spans="1:15" ht="15.6" x14ac:dyDescent="0.25">
      <c r="A72" s="85" t="s">
        <v>43</v>
      </c>
      <c r="B72" s="86"/>
      <c r="C72" s="15" t="s">
        <v>15</v>
      </c>
      <c r="D72" s="43">
        <v>2557.1313291699626</v>
      </c>
      <c r="E72" s="43">
        <v>2557.13</v>
      </c>
      <c r="F72" s="43">
        <v>2557.1314000000002</v>
      </c>
      <c r="G72" s="43">
        <v>2557.1314305840001</v>
      </c>
      <c r="H72" s="43">
        <v>2557.129422</v>
      </c>
      <c r="I72" s="43">
        <v>2557.13143123189</v>
      </c>
      <c r="J72" s="43">
        <f t="shared" si="15"/>
        <v>2557.1308354976422</v>
      </c>
      <c r="K72" s="1">
        <f t="shared" si="16"/>
        <v>2.0092318900424289E-3</v>
      </c>
      <c r="L72" s="50">
        <f t="shared" si="17"/>
        <v>8.9077878667820993E-4</v>
      </c>
      <c r="M72" s="109">
        <f t="shared" si="18"/>
        <v>5.9573424778136541E-4</v>
      </c>
      <c r="N72" s="102">
        <f t="shared" si="19"/>
        <v>2.9504453889684452E-4</v>
      </c>
      <c r="O72" s="107">
        <f>ABS(F72-I72)/F72*100</f>
        <v>1.2213642915183882E-6</v>
      </c>
    </row>
    <row r="73" spans="1:15" ht="15.6" x14ac:dyDescent="0.25">
      <c r="A73" s="85" t="s">
        <v>44</v>
      </c>
      <c r="B73" s="86"/>
      <c r="C73" s="15" t="s">
        <v>15</v>
      </c>
      <c r="D73" s="43">
        <v>148.94122490453003</v>
      </c>
      <c r="E73" s="43">
        <v>148.96100000000001</v>
      </c>
      <c r="F73" s="43">
        <v>148.94130000000001</v>
      </c>
      <c r="G73" s="43">
        <v>148.94125901019456</v>
      </c>
      <c r="H73" s="43">
        <v>148.94250049999999</v>
      </c>
      <c r="I73" s="43">
        <v>148.94125924126001</v>
      </c>
      <c r="J73" s="43">
        <f t="shared" si="15"/>
        <v>148.94475727599743</v>
      </c>
      <c r="K73" s="1">
        <f t="shared" si="16"/>
        <v>1.9775095469981352E-2</v>
      </c>
      <c r="L73" s="50">
        <f t="shared" si="17"/>
        <v>7.9727490501635169E-3</v>
      </c>
      <c r="M73" s="109">
        <f t="shared" si="18"/>
        <v>3.4980347374187204E-3</v>
      </c>
      <c r="N73" s="102">
        <f t="shared" si="19"/>
        <v>4.4747143127447965E-3</v>
      </c>
      <c r="O73" s="107">
        <f>ABS(F73-I73)/F73*100</f>
        <v>2.7365640019988833E-5</v>
      </c>
    </row>
    <row r="74" spans="1:15" ht="15.6" x14ac:dyDescent="0.25">
      <c r="A74" s="13" t="s">
        <v>45</v>
      </c>
      <c r="B74" s="14"/>
      <c r="C74" s="15" t="s">
        <v>15</v>
      </c>
      <c r="D74" s="43">
        <v>450.41813436095316</v>
      </c>
      <c r="E74" s="43">
        <v>450.42599999999999</v>
      </c>
      <c r="F74" s="43">
        <v>450.41840000000002</v>
      </c>
      <c r="G74" s="43">
        <v>450.41835282435636</v>
      </c>
      <c r="H74" s="43">
        <v>450.41575219999999</v>
      </c>
      <c r="I74" s="43">
        <v>450.41835470183298</v>
      </c>
      <c r="J74" s="43">
        <f t="shared" si="15"/>
        <v>450.41916568119041</v>
      </c>
      <c r="K74" s="1">
        <f t="shared" si="16"/>
        <v>1.0247800000001916E-2</v>
      </c>
      <c r="L74" s="50">
        <f t="shared" si="17"/>
        <v>3.5022301550937151E-3</v>
      </c>
      <c r="M74" s="109">
        <f t="shared" si="18"/>
        <v>8.1097935742491245E-4</v>
      </c>
      <c r="N74" s="102">
        <f t="shared" si="19"/>
        <v>2.6912507976688026E-3</v>
      </c>
      <c r="O74" s="107">
        <f>ABS(F74-I74)/F74*100</f>
        <v>1.005690865155585E-5</v>
      </c>
    </row>
    <row r="75" spans="1:15" ht="15.6" x14ac:dyDescent="0.25">
      <c r="A75" s="13" t="s">
        <v>46</v>
      </c>
      <c r="B75" s="14"/>
      <c r="C75" s="15" t="s">
        <v>23</v>
      </c>
      <c r="D75" s="43">
        <v>1.7183781844864754</v>
      </c>
      <c r="E75" s="43">
        <v>1.7218800000000001</v>
      </c>
      <c r="F75" s="43">
        <v>1.7183999999999999</v>
      </c>
      <c r="G75" s="43">
        <v>1.7183778007074235</v>
      </c>
      <c r="H75" s="43">
        <v>1.71837748</v>
      </c>
      <c r="I75" s="43">
        <v>1.7183777981169099</v>
      </c>
      <c r="J75" s="43">
        <f t="shared" si="15"/>
        <v>1.7189652105518014</v>
      </c>
      <c r="K75" s="1">
        <f t="shared" si="16"/>
        <v>3.5025200000000645E-3</v>
      </c>
      <c r="L75" s="50">
        <f t="shared" si="17"/>
        <v>1.4279769600401915E-3</v>
      </c>
      <c r="M75" s="109">
        <f t="shared" si="18"/>
        <v>5.8741243489146555E-4</v>
      </c>
      <c r="N75" s="102">
        <f t="shared" si="19"/>
        <v>8.4056452514872596E-4</v>
      </c>
      <c r="O75" s="107">
        <f>ABS(F75-I75)/F75*100</f>
        <v>1.2920090252554407E-3</v>
      </c>
    </row>
    <row r="76" spans="1:15" ht="15.6" x14ac:dyDescent="0.25">
      <c r="A76" s="85" t="s">
        <v>47</v>
      </c>
      <c r="B76" s="86"/>
      <c r="C76" s="15" t="s">
        <v>25</v>
      </c>
      <c r="D76" s="43">
        <v>6.5408806833682478</v>
      </c>
      <c r="E76" s="43">
        <v>6.5328900000000001</v>
      </c>
      <c r="F76" s="43">
        <v>6.5408999999999997</v>
      </c>
      <c r="G76" s="43">
        <v>6.5408820718489951</v>
      </c>
      <c r="H76" s="43">
        <v>6.5410000330000004</v>
      </c>
      <c r="I76" s="43">
        <v>6.5408820814187001</v>
      </c>
      <c r="J76" s="43">
        <f t="shared" si="15"/>
        <v>6.5395724782726576</v>
      </c>
      <c r="K76" s="1">
        <f t="shared" si="16"/>
        <v>8.1100330000003495E-3</v>
      </c>
      <c r="L76" s="50">
        <f t="shared" si="17"/>
        <v>3.2740567682342007E-3</v>
      </c>
      <c r="M76" s="109">
        <f t="shared" si="18"/>
        <v>1.3096031460424484E-3</v>
      </c>
      <c r="N76" s="102">
        <f t="shared" si="19"/>
        <v>1.9644536221917522E-3</v>
      </c>
      <c r="O76" s="107">
        <f>ABS(F76-I76)/F76*100</f>
        <v>2.7394672445114898E-4</v>
      </c>
    </row>
    <row r="77" spans="1:15" ht="15.6" x14ac:dyDescent="0.25">
      <c r="A77" s="85" t="s">
        <v>48</v>
      </c>
      <c r="B77" s="86"/>
      <c r="C77" s="15" t="s">
        <v>25</v>
      </c>
      <c r="D77" s="43">
        <v>5.5479469833782726</v>
      </c>
      <c r="E77" s="43">
        <v>5.5582500000000001</v>
      </c>
      <c r="F77" s="43">
        <v>5.5479000000000003</v>
      </c>
      <c r="G77" s="43">
        <v>5.5479450789084845</v>
      </c>
      <c r="H77" s="43">
        <v>5.5478479600000004</v>
      </c>
      <c r="I77" s="43">
        <v>5.5479450659667204</v>
      </c>
      <c r="J77" s="43">
        <f t="shared" si="15"/>
        <v>5.5496391813755794</v>
      </c>
      <c r="K77" s="1">
        <f t="shared" si="16"/>
        <v>1.0402039999999779E-2</v>
      </c>
      <c r="L77" s="50">
        <f t="shared" si="17"/>
        <v>4.2186008937988642E-3</v>
      </c>
      <c r="M77" s="109">
        <f t="shared" si="18"/>
        <v>1.6941154088589983E-3</v>
      </c>
      <c r="N77" s="102">
        <f t="shared" si="19"/>
        <v>2.524485484939866E-3</v>
      </c>
      <c r="O77" s="107">
        <f>ABS(F77-I77)/F77*100</f>
        <v>8.123067596777009E-4</v>
      </c>
    </row>
    <row r="78" spans="1:15" ht="15.6" x14ac:dyDescent="0.25">
      <c r="A78" s="85" t="s">
        <v>49</v>
      </c>
      <c r="B78" s="86"/>
      <c r="C78" s="15" t="s">
        <v>25</v>
      </c>
      <c r="D78" s="43">
        <v>0.82888683841029798</v>
      </c>
      <c r="E78" s="43">
        <v>0.83027300000000004</v>
      </c>
      <c r="F78" s="43">
        <v>0.82889000000000002</v>
      </c>
      <c r="G78" s="43">
        <v>0.82888682058098029</v>
      </c>
      <c r="H78" s="43">
        <v>0.82888693520000001</v>
      </c>
      <c r="I78" s="43">
        <v>0.82888682046459405</v>
      </c>
      <c r="J78" s="43">
        <f t="shared" si="15"/>
        <v>0.82911840244264534</v>
      </c>
      <c r="K78" s="1">
        <f t="shared" si="16"/>
        <v>1.3861795354059847E-3</v>
      </c>
      <c r="L78" s="50">
        <f t="shared" si="17"/>
        <v>5.6563637647537995E-4</v>
      </c>
      <c r="M78" s="109">
        <f t="shared" si="18"/>
        <v>2.3158197805128733E-4</v>
      </c>
      <c r="N78" s="102">
        <f t="shared" si="19"/>
        <v>3.3405439842409262E-4</v>
      </c>
      <c r="O78" s="107">
        <f>ABS(F78-I78)/F78*100</f>
        <v>3.835895481863225E-4</v>
      </c>
    </row>
    <row r="79" spans="1:15" ht="15.6" x14ac:dyDescent="0.25">
      <c r="A79" s="85" t="s">
        <v>50</v>
      </c>
      <c r="B79" s="86"/>
      <c r="C79" s="15" t="s">
        <v>25</v>
      </c>
      <c r="D79" s="43">
        <v>4.392427650008135</v>
      </c>
      <c r="E79" s="43">
        <v>4.3925700000000001</v>
      </c>
      <c r="F79" s="43">
        <v>4.3924000000000003</v>
      </c>
      <c r="G79" s="43">
        <v>4.3924276977058101</v>
      </c>
      <c r="H79" s="43">
        <v>4.3924198390000004</v>
      </c>
      <c r="I79" s="43">
        <v>4.3924276979854602</v>
      </c>
      <c r="J79" s="43">
        <f t="shared" si="15"/>
        <v>4.392445480783234</v>
      </c>
      <c r="K79" s="1">
        <f t="shared" si="16"/>
        <v>1.6999999999978144E-4</v>
      </c>
      <c r="L79" s="50">
        <f t="shared" si="17"/>
        <v>6.1937775734924227E-5</v>
      </c>
      <c r="M79" s="109">
        <f t="shared" si="18"/>
        <v>1.7782797773868708E-5</v>
      </c>
      <c r="N79" s="102">
        <f t="shared" si="19"/>
        <v>4.4154977961055519E-5</v>
      </c>
      <c r="O79" s="107">
        <f>ABS(F79-I79)/F79*100</f>
        <v>6.3058886849725801E-4</v>
      </c>
    </row>
    <row r="80" spans="1:15" ht="16.8" x14ac:dyDescent="0.35">
      <c r="A80" s="85" t="s">
        <v>51</v>
      </c>
      <c r="B80" s="86"/>
      <c r="C80" s="15" t="s">
        <v>30</v>
      </c>
      <c r="D80" s="43">
        <v>4.6747904500007191</v>
      </c>
      <c r="E80" s="43">
        <v>4.6760999999999999</v>
      </c>
      <c r="F80" s="43">
        <v>4.6748000000000003</v>
      </c>
      <c r="G80" s="43">
        <v>4.6747902147899767</v>
      </c>
      <c r="H80" s="43">
        <v>4.67477477</v>
      </c>
      <c r="I80" s="43">
        <v>4.6747902131819998</v>
      </c>
      <c r="J80" s="43">
        <f t="shared" si="15"/>
        <v>4.6750076079954495</v>
      </c>
      <c r="K80" s="1">
        <f t="shared" si="16"/>
        <v>1.3252299999999551E-3</v>
      </c>
      <c r="L80" s="50">
        <f t="shared" si="17"/>
        <v>5.3522197430243084E-4</v>
      </c>
      <c r="M80" s="109">
        <f t="shared" si="18"/>
        <v>2.1739481344962286E-4</v>
      </c>
      <c r="N80" s="102">
        <f t="shared" si="19"/>
        <v>3.1782716085280798E-4</v>
      </c>
      <c r="O80" s="107">
        <f>ABS(F80-I80)/F80*100</f>
        <v>2.0935265680792283E-4</v>
      </c>
    </row>
    <row r="81" spans="1:15" ht="15.6" x14ac:dyDescent="0.25">
      <c r="A81" s="87" t="s">
        <v>52</v>
      </c>
      <c r="B81" s="88"/>
      <c r="C81" s="18" t="s">
        <v>32</v>
      </c>
      <c r="D81" s="45">
        <v>3277.8528963139747</v>
      </c>
      <c r="E81" s="45">
        <f>(E70+E71+E72+E73+E74)*0.75</f>
        <v>3277.8856500000002</v>
      </c>
      <c r="F81" s="45">
        <v>3277.8534</v>
      </c>
      <c r="G81" s="45">
        <v>3277.8533720791975</v>
      </c>
      <c r="H81" s="45">
        <v>3277.0513329999999</v>
      </c>
      <c r="I81" s="45">
        <v>3277.8533756934698</v>
      </c>
      <c r="J81" s="45">
        <f t="shared" si="15"/>
        <v>3277.7250045144406</v>
      </c>
      <c r="K81" s="19">
        <f t="shared" si="16"/>
        <v>0.83431700000028286</v>
      </c>
      <c r="L81" s="51">
        <f t="shared" si="17"/>
        <v>0.33028453968860971</v>
      </c>
      <c r="M81" s="110">
        <f t="shared" si="18"/>
        <v>0.12837117902927275</v>
      </c>
      <c r="N81" s="105">
        <f t="shared" si="19"/>
        <v>0.20191336065933696</v>
      </c>
      <c r="O81" s="108">
        <f>ABS(F81-I81)/F81*100</f>
        <v>7.4153804810110828E-7</v>
      </c>
    </row>
    <row r="82" spans="1:15" x14ac:dyDescent="0.25">
      <c r="B82"/>
    </row>
    <row r="83" spans="1:15" x14ac:dyDescent="0.25">
      <c r="A83" s="5" t="s">
        <v>55</v>
      </c>
      <c r="B83" s="6"/>
    </row>
    <row r="84" spans="1:15" x14ac:dyDescent="0.25">
      <c r="A84" s="7" t="s">
        <v>1</v>
      </c>
      <c r="B84" s="8"/>
      <c r="C84" s="9" t="s">
        <v>2</v>
      </c>
      <c r="D84" s="10" t="s">
        <v>3</v>
      </c>
      <c r="E84" s="21" t="s">
        <v>4</v>
      </c>
      <c r="F84" s="10" t="s">
        <v>5</v>
      </c>
      <c r="G84" s="10" t="s">
        <v>37</v>
      </c>
      <c r="H84" s="10" t="s">
        <v>7</v>
      </c>
      <c r="I84" s="10" t="s">
        <v>86</v>
      </c>
      <c r="J84" s="10" t="s">
        <v>9</v>
      </c>
      <c r="K84" s="10" t="s">
        <v>10</v>
      </c>
      <c r="L84" s="8" t="s">
        <v>11</v>
      </c>
      <c r="M84" s="100" t="s">
        <v>87</v>
      </c>
      <c r="N84" s="38" t="s">
        <v>88</v>
      </c>
      <c r="O84" s="106" t="s">
        <v>118</v>
      </c>
    </row>
    <row r="85" spans="1:15" ht="15.6" x14ac:dyDescent="0.25">
      <c r="A85" s="13" t="s">
        <v>39</v>
      </c>
      <c r="B85" s="14"/>
      <c r="C85" s="15" t="s">
        <v>15</v>
      </c>
      <c r="D85" s="43">
        <v>29.999999999999634</v>
      </c>
      <c r="E85" s="43">
        <v>30</v>
      </c>
      <c r="F85" s="43">
        <v>30</v>
      </c>
      <c r="G85" s="43">
        <v>30</v>
      </c>
      <c r="H85" s="43">
        <v>30</v>
      </c>
      <c r="I85" s="57">
        <v>29.999999999999901</v>
      </c>
      <c r="J85" s="43">
        <f t="shared" ref="J85:J98" si="20">AVERAGE(D85:I85)</f>
        <v>29.999999999999925</v>
      </c>
      <c r="K85" s="1">
        <f t="shared" ref="K85:K98" si="21">ABS(MAX(D85:I85)-MIN(D85:I85))</f>
        <v>3.659295089164516E-13</v>
      </c>
      <c r="L85" s="50">
        <f t="shared" ref="L85:L98" si="22">STDEV(D85:I85)</f>
        <v>1.4680060542514698E-13</v>
      </c>
      <c r="M85" s="109">
        <f>ABS(I85-J85)</f>
        <v>2.4868995751603507E-14</v>
      </c>
      <c r="N85" s="102">
        <f>L85-M85</f>
        <v>1.2193160967354347E-13</v>
      </c>
      <c r="O85" s="107">
        <f>ABS(F85-I85)/F85*100</f>
        <v>3.3158661002138007E-13</v>
      </c>
    </row>
    <row r="86" spans="1:15" ht="15.6" x14ac:dyDescent="0.25">
      <c r="A86" s="13" t="s">
        <v>40</v>
      </c>
      <c r="B86" s="14"/>
      <c r="C86" s="15" t="s">
        <v>15</v>
      </c>
      <c r="D86" s="43">
        <v>0.99532391692046851</v>
      </c>
      <c r="E86" s="43">
        <v>0.99314100000000005</v>
      </c>
      <c r="F86" s="43">
        <v>0.99531999999999998</v>
      </c>
      <c r="G86" s="43">
        <v>0.99532388951641904</v>
      </c>
      <c r="H86" s="43">
        <v>0.9953231011</v>
      </c>
      <c r="I86" s="43">
        <v>0.99532388933119298</v>
      </c>
      <c r="J86" s="43">
        <f t="shared" si="20"/>
        <v>0.99495929947801331</v>
      </c>
      <c r="K86" s="1">
        <f t="shared" si="21"/>
        <v>2.1829169204684584E-3</v>
      </c>
      <c r="L86" s="50">
        <f t="shared" si="22"/>
        <v>8.9078246670595417E-4</v>
      </c>
      <c r="M86" s="109">
        <f t="shared" ref="M86:M98" si="23">ABS(I86-J86)</f>
        <v>3.645898531796643E-4</v>
      </c>
      <c r="N86" s="102">
        <f t="shared" ref="N86:N98" si="24">L86-M86</f>
        <v>5.2619261352628986E-4</v>
      </c>
      <c r="O86" s="107">
        <f>ABS(F86-I86)/F86*100</f>
        <v>3.9076188492109218E-4</v>
      </c>
    </row>
    <row r="87" spans="1:15" ht="15.6" x14ac:dyDescent="0.25">
      <c r="A87" s="13" t="s">
        <v>41</v>
      </c>
      <c r="B87" s="14"/>
      <c r="C87" s="15" t="s">
        <v>15</v>
      </c>
      <c r="D87" s="43">
        <v>1149.1249178227997</v>
      </c>
      <c r="E87" s="43">
        <v>1149.1400000000001</v>
      </c>
      <c r="F87" s="43">
        <v>1149.1251999999999</v>
      </c>
      <c r="G87" s="43">
        <v>1149.1251982761996</v>
      </c>
      <c r="H87" s="43">
        <v>1149.1186600000001</v>
      </c>
      <c r="I87" s="43">
        <v>1149.12520034202</v>
      </c>
      <c r="J87" s="43">
        <f t="shared" si="20"/>
        <v>1149.1265294068364</v>
      </c>
      <c r="K87" s="1">
        <f t="shared" si="21"/>
        <v>2.134000000000924E-2</v>
      </c>
      <c r="L87" s="50">
        <f t="shared" si="22"/>
        <v>7.0892494925735381E-3</v>
      </c>
      <c r="M87" s="109">
        <f t="shared" si="23"/>
        <v>1.3290648164456798E-3</v>
      </c>
      <c r="N87" s="102">
        <f t="shared" si="24"/>
        <v>5.7601846761278584E-3</v>
      </c>
      <c r="O87" s="107">
        <f>ABS(F87-I87)/F87*100</f>
        <v>2.9763513155504596E-8</v>
      </c>
    </row>
    <row r="88" spans="1:15" ht="15.6" x14ac:dyDescent="0.25">
      <c r="A88" s="13" t="s">
        <v>42</v>
      </c>
      <c r="B88" s="14"/>
      <c r="C88" s="15" t="s">
        <v>15</v>
      </c>
      <c r="D88" s="43">
        <v>55.693981197200998</v>
      </c>
      <c r="E88" s="43">
        <v>55.695399999999999</v>
      </c>
      <c r="F88" s="43">
        <v>55.694000000000003</v>
      </c>
      <c r="G88" s="43">
        <v>55.693981741827827</v>
      </c>
      <c r="H88" s="43">
        <v>55.69388884</v>
      </c>
      <c r="I88" s="43">
        <v>55.693981745094597</v>
      </c>
      <c r="J88" s="43">
        <f t="shared" si="20"/>
        <v>55.694205587353906</v>
      </c>
      <c r="K88" s="1">
        <f t="shared" si="21"/>
        <v>1.5111599999997338E-3</v>
      </c>
      <c r="L88" s="50">
        <f t="shared" si="22"/>
        <v>5.864775754894744E-4</v>
      </c>
      <c r="M88" s="109">
        <f t="shared" si="23"/>
        <v>2.2384225930949242E-4</v>
      </c>
      <c r="N88" s="102">
        <f t="shared" si="24"/>
        <v>3.6263531617998198E-4</v>
      </c>
      <c r="O88" s="107">
        <f>ABS(F88-I88)/F88*100</f>
        <v>3.2777149075246432E-5</v>
      </c>
    </row>
    <row r="89" spans="1:15" ht="15.6" x14ac:dyDescent="0.25">
      <c r="A89" s="85" t="s">
        <v>43</v>
      </c>
      <c r="B89" s="86"/>
      <c r="C89" s="15" t="s">
        <v>15</v>
      </c>
      <c r="D89" s="43">
        <v>2559.1825277895641</v>
      </c>
      <c r="E89" s="43">
        <v>2559.1799999999998</v>
      </c>
      <c r="F89" s="43">
        <v>2559.1826000000001</v>
      </c>
      <c r="G89" s="43">
        <v>2559.1826291127877</v>
      </c>
      <c r="H89" s="43">
        <v>2559.1806069999998</v>
      </c>
      <c r="I89" s="43">
        <v>2559.1826297641301</v>
      </c>
      <c r="J89" s="43">
        <f t="shared" si="20"/>
        <v>2559.1818322777472</v>
      </c>
      <c r="K89" s="1">
        <f t="shared" si="21"/>
        <v>2.6297641302335251E-3</v>
      </c>
      <c r="L89" s="50">
        <f t="shared" si="22"/>
        <v>1.2002176518872958E-3</v>
      </c>
      <c r="M89" s="109">
        <f t="shared" si="23"/>
        <v>7.9748638290766394E-4</v>
      </c>
      <c r="N89" s="102">
        <f t="shared" si="24"/>
        <v>4.0273126897963189E-4</v>
      </c>
      <c r="O89" s="107">
        <f>ABS(F89-I89)/F89*100</f>
        <v>1.1630326799144288E-6</v>
      </c>
    </row>
    <row r="90" spans="1:15" ht="15.6" x14ac:dyDescent="0.25">
      <c r="A90" s="85" t="s">
        <v>44</v>
      </c>
      <c r="B90" s="86"/>
      <c r="C90" s="15" t="s">
        <v>15</v>
      </c>
      <c r="D90" s="43">
        <v>149.52708861169157</v>
      </c>
      <c r="E90" s="43">
        <v>149.547</v>
      </c>
      <c r="F90" s="43">
        <v>149.52709999999999</v>
      </c>
      <c r="G90" s="43">
        <v>149.52712278318393</v>
      </c>
      <c r="H90" s="43">
        <v>149.5283665</v>
      </c>
      <c r="I90" s="43">
        <v>149.52712301492801</v>
      </c>
      <c r="J90" s="43">
        <f t="shared" si="20"/>
        <v>149.53063348496724</v>
      </c>
      <c r="K90" s="1">
        <f t="shared" si="21"/>
        <v>1.9911388308429423E-2</v>
      </c>
      <c r="L90" s="50">
        <f t="shared" si="22"/>
        <v>8.0337053047916992E-3</v>
      </c>
      <c r="M90" s="109">
        <f t="shared" si="23"/>
        <v>3.5104700392309951E-3</v>
      </c>
      <c r="N90" s="102">
        <f t="shared" si="24"/>
        <v>4.5232352655607041E-3</v>
      </c>
      <c r="O90" s="107">
        <f>ABS(F90-I90)/F90*100</f>
        <v>1.5391810593854401E-5</v>
      </c>
    </row>
    <row r="91" spans="1:15" ht="15.6" x14ac:dyDescent="0.25">
      <c r="A91" s="13" t="s">
        <v>45</v>
      </c>
      <c r="B91" s="14"/>
      <c r="C91" s="15" t="s">
        <v>15</v>
      </c>
      <c r="D91" s="43">
        <v>451.3144870883624</v>
      </c>
      <c r="E91" s="43">
        <v>451.32299999999998</v>
      </c>
      <c r="F91" s="43">
        <v>451.31470000000002</v>
      </c>
      <c r="G91" s="43">
        <v>451.31470595214097</v>
      </c>
      <c r="H91" s="43">
        <v>451.31210279999999</v>
      </c>
      <c r="I91" s="43">
        <v>451.31470783378501</v>
      </c>
      <c r="J91" s="43">
        <f t="shared" si="20"/>
        <v>451.31561727904801</v>
      </c>
      <c r="K91" s="1">
        <f t="shared" si="21"/>
        <v>1.0897199999988061E-2</v>
      </c>
      <c r="L91" s="50">
        <f t="shared" si="22"/>
        <v>3.7585228718004394E-3</v>
      </c>
      <c r="M91" s="109">
        <f t="shared" si="23"/>
        <v>9.0944526300518191E-4</v>
      </c>
      <c r="N91" s="102">
        <f t="shared" si="24"/>
        <v>2.8490776087952575E-3</v>
      </c>
      <c r="O91" s="107">
        <f>ABS(F91-I91)/F91*100</f>
        <v>1.7357699608194316E-6</v>
      </c>
    </row>
    <row r="92" spans="1:15" ht="15.6" x14ac:dyDescent="0.25">
      <c r="A92" s="13" t="s">
        <v>46</v>
      </c>
      <c r="B92" s="14"/>
      <c r="C92" s="15" t="s">
        <v>23</v>
      </c>
      <c r="D92" s="43">
        <v>2.4288839950389383</v>
      </c>
      <c r="E92" s="43">
        <v>2.43187</v>
      </c>
      <c r="F92" s="43">
        <v>2.4289000000000001</v>
      </c>
      <c r="G92" s="43">
        <v>2.4288837761963697</v>
      </c>
      <c r="H92" s="43">
        <v>2.428897418</v>
      </c>
      <c r="I92" s="43">
        <v>2.4288837747254601</v>
      </c>
      <c r="J92" s="43">
        <f t="shared" si="20"/>
        <v>2.4293864939934613</v>
      </c>
      <c r="K92" s="1">
        <f t="shared" si="21"/>
        <v>2.9862252745398443E-3</v>
      </c>
      <c r="L92" s="50">
        <f t="shared" si="22"/>
        <v>1.2166865547705076E-3</v>
      </c>
      <c r="M92" s="109">
        <f t="shared" si="23"/>
        <v>5.0271926800116162E-4</v>
      </c>
      <c r="N92" s="102">
        <f t="shared" si="24"/>
        <v>7.1396728676934593E-4</v>
      </c>
      <c r="O92" s="107">
        <f>ABS(F92-I92)/F92*100</f>
        <v>6.6800916216917827E-4</v>
      </c>
    </row>
    <row r="93" spans="1:15" ht="15.6" x14ac:dyDescent="0.25">
      <c r="A93" s="85" t="s">
        <v>47</v>
      </c>
      <c r="B93" s="86"/>
      <c r="C93" s="15" t="s">
        <v>25</v>
      </c>
      <c r="D93" s="43">
        <v>9.2989973648844018</v>
      </c>
      <c r="E93" s="43">
        <v>9.2902100000000001</v>
      </c>
      <c r="F93" s="43">
        <v>9.2989999999999995</v>
      </c>
      <c r="G93" s="43">
        <v>9.2989988682211084</v>
      </c>
      <c r="H93" s="43">
        <v>9.2990665010000004</v>
      </c>
      <c r="I93" s="43">
        <v>9.2989988785780007</v>
      </c>
      <c r="J93" s="43">
        <f t="shared" si="20"/>
        <v>9.2975452687805866</v>
      </c>
      <c r="K93" s="1">
        <f t="shared" si="21"/>
        <v>8.8565010000003497E-3</v>
      </c>
      <c r="L93" s="50">
        <f t="shared" si="22"/>
        <v>3.5936353276564735E-3</v>
      </c>
      <c r="M93" s="109">
        <f t="shared" si="23"/>
        <v>1.4536097974140461E-3</v>
      </c>
      <c r="N93" s="102">
        <f t="shared" si="24"/>
        <v>2.1400255302424275E-3</v>
      </c>
      <c r="O93" s="107">
        <f>ABS(F93-I93)/F93*100</f>
        <v>1.205959779350033E-5</v>
      </c>
    </row>
    <row r="94" spans="1:15" ht="15.6" x14ac:dyDescent="0.25">
      <c r="A94" s="85" t="s">
        <v>48</v>
      </c>
      <c r="B94" s="86"/>
      <c r="C94" s="15" t="s">
        <v>25</v>
      </c>
      <c r="D94" s="43">
        <v>2.9673873489187024</v>
      </c>
      <c r="E94" s="43">
        <v>2.97878</v>
      </c>
      <c r="F94" s="43">
        <v>2.9674</v>
      </c>
      <c r="G94" s="43">
        <v>2.9673853227485147</v>
      </c>
      <c r="H94" s="43">
        <v>2.9672859790000001</v>
      </c>
      <c r="I94" s="43">
        <v>2.9673853089850701</v>
      </c>
      <c r="J94" s="43">
        <f t="shared" si="20"/>
        <v>2.9692706599420475</v>
      </c>
      <c r="K94" s="1">
        <f t="shared" si="21"/>
        <v>1.1494020999999854E-2</v>
      </c>
      <c r="L94" s="50">
        <f t="shared" si="22"/>
        <v>4.6587934140340133E-3</v>
      </c>
      <c r="M94" s="109">
        <f t="shared" si="23"/>
        <v>1.8853509569773941E-3</v>
      </c>
      <c r="N94" s="102">
        <f t="shared" si="24"/>
        <v>2.7734424570566192E-3</v>
      </c>
      <c r="O94" s="107">
        <f>ABS(F94-I94)/F94*100</f>
        <v>4.9508037102856948E-4</v>
      </c>
    </row>
    <row r="95" spans="1:15" ht="15.6" x14ac:dyDescent="0.25">
      <c r="A95" s="85" t="s">
        <v>49</v>
      </c>
      <c r="B95" s="86"/>
      <c r="C95" s="15" t="s">
        <v>25</v>
      </c>
      <c r="D95" s="43">
        <v>0.76678657855397592</v>
      </c>
      <c r="E95" s="43">
        <v>0.76808799999999999</v>
      </c>
      <c r="F95" s="43">
        <v>0.76678999999999997</v>
      </c>
      <c r="G95" s="43">
        <v>0.76678656160098735</v>
      </c>
      <c r="H95" s="43">
        <v>0.76678632889999998</v>
      </c>
      <c r="I95" s="43">
        <v>0.766786561489472</v>
      </c>
      <c r="J95" s="43">
        <f t="shared" si="20"/>
        <v>0.76700400509073907</v>
      </c>
      <c r="K95" s="1">
        <f t="shared" si="21"/>
        <v>1.3016711000000125E-3</v>
      </c>
      <c r="L95" s="50">
        <f t="shared" si="22"/>
        <v>5.310487277146508E-4</v>
      </c>
      <c r="M95" s="109">
        <f t="shared" si="23"/>
        <v>2.1744360126707551E-4</v>
      </c>
      <c r="N95" s="102">
        <f t="shared" si="24"/>
        <v>3.1360512644757529E-4</v>
      </c>
      <c r="O95" s="107">
        <f>ABS(F95-I95)/F95*100</f>
        <v>4.4842923459819544E-4</v>
      </c>
    </row>
    <row r="96" spans="1:15" ht="15.6" x14ac:dyDescent="0.25">
      <c r="A96" s="85" t="s">
        <v>50</v>
      </c>
      <c r="B96" s="86"/>
      <c r="C96" s="15" t="s">
        <v>25</v>
      </c>
      <c r="D96" s="43">
        <v>3.8790100949378767</v>
      </c>
      <c r="E96" s="43">
        <v>3.8790900000000001</v>
      </c>
      <c r="F96" s="43">
        <v>3.879</v>
      </c>
      <c r="G96" s="43">
        <v>3.8790101519248528</v>
      </c>
      <c r="H96" s="43">
        <v>3.8790035889999999</v>
      </c>
      <c r="I96" s="43">
        <v>3.8790101522760301</v>
      </c>
      <c r="J96" s="43">
        <f t="shared" si="20"/>
        <v>3.8790206646897936</v>
      </c>
      <c r="K96" s="1">
        <f t="shared" si="21"/>
        <v>9.0000000000145519E-5</v>
      </c>
      <c r="L96" s="50">
        <f t="shared" si="22"/>
        <v>3.4230812298444107E-5</v>
      </c>
      <c r="M96" s="109">
        <f t="shared" si="23"/>
        <v>1.0512413763485995E-5</v>
      </c>
      <c r="N96" s="102">
        <f t="shared" si="24"/>
        <v>2.3718398534958113E-5</v>
      </c>
      <c r="O96" s="107">
        <f>ABS(F96-I96)/F96*100</f>
        <v>2.6172405336615575E-4</v>
      </c>
    </row>
    <row r="97" spans="1:15" ht="16.8" x14ac:dyDescent="0.35">
      <c r="A97" s="85" t="s">
        <v>51</v>
      </c>
      <c r="B97" s="86"/>
      <c r="C97" s="15" t="s">
        <v>30</v>
      </c>
      <c r="D97" s="43">
        <v>4.2934564274310185</v>
      </c>
      <c r="E97" s="43">
        <v>4.2949000000000002</v>
      </c>
      <c r="F97" s="43">
        <v>4.2934999999999999</v>
      </c>
      <c r="G97" s="43">
        <v>4.2934561753234011</v>
      </c>
      <c r="H97" s="43">
        <v>4.2934403569999997</v>
      </c>
      <c r="I97" s="43">
        <v>4.2934561736005001</v>
      </c>
      <c r="J97" s="43">
        <f t="shared" si="20"/>
        <v>4.2937015222258195</v>
      </c>
      <c r="K97" s="1">
        <f t="shared" si="21"/>
        <v>1.4596430000004545E-3</v>
      </c>
      <c r="L97" s="50">
        <f t="shared" si="22"/>
        <v>5.8747424910250993E-4</v>
      </c>
      <c r="M97" s="109">
        <f t="shared" si="23"/>
        <v>2.4534862531933044E-4</v>
      </c>
      <c r="N97" s="102">
        <f t="shared" si="24"/>
        <v>3.421256237831795E-4</v>
      </c>
      <c r="O97" s="107">
        <f>ABS(F97-I97)/F97*100</f>
        <v>1.0207616047452116E-3</v>
      </c>
    </row>
    <row r="98" spans="1:15" ht="15.6" x14ac:dyDescent="0.25">
      <c r="A98" s="87" t="s">
        <v>52</v>
      </c>
      <c r="B98" s="88"/>
      <c r="C98" s="18" t="s">
        <v>32</v>
      </c>
      <c r="D98" s="45">
        <v>3273.6322518822108</v>
      </c>
      <c r="E98" s="45">
        <f>(E87+E88+E89+E90+E91)*0.75</f>
        <v>3273.6640500000003</v>
      </c>
      <c r="F98" s="45">
        <v>3273.6327000000001</v>
      </c>
      <c r="G98" s="45">
        <v>3273.6327283996052</v>
      </c>
      <c r="H98" s="45">
        <v>3273.2489439999999</v>
      </c>
      <c r="I98" s="45">
        <v>3273.6327320249702</v>
      </c>
      <c r="J98" s="45">
        <f t="shared" si="20"/>
        <v>3273.5739010511311</v>
      </c>
      <c r="K98" s="19">
        <f t="shared" si="21"/>
        <v>0.41510600000037812</v>
      </c>
      <c r="L98" s="51">
        <f t="shared" si="22"/>
        <v>0.15969207516293563</v>
      </c>
      <c r="M98" s="110">
        <f t="shared" si="23"/>
        <v>5.8830973839121725E-2</v>
      </c>
      <c r="N98" s="105">
        <f t="shared" si="24"/>
        <v>0.1008611013238139</v>
      </c>
      <c r="O98" s="108">
        <f>ABS(F98-I98)/F98*100</f>
        <v>9.782701063636412E-7</v>
      </c>
    </row>
    <row r="99" spans="1:15" x14ac:dyDescent="0.25">
      <c r="B99"/>
    </row>
    <row r="100" spans="1:15" x14ac:dyDescent="0.25">
      <c r="A100" s="5" t="s">
        <v>56</v>
      </c>
      <c r="B100" s="6"/>
    </row>
    <row r="101" spans="1:15" x14ac:dyDescent="0.25">
      <c r="A101" s="7" t="s">
        <v>1</v>
      </c>
      <c r="B101" s="8"/>
      <c r="C101" s="9" t="s">
        <v>2</v>
      </c>
      <c r="D101" s="10" t="s">
        <v>3</v>
      </c>
      <c r="E101" s="21" t="s">
        <v>4</v>
      </c>
      <c r="F101" s="10" t="s">
        <v>5</v>
      </c>
      <c r="G101" s="10" t="s">
        <v>37</v>
      </c>
      <c r="H101" s="10" t="s">
        <v>7</v>
      </c>
      <c r="I101" s="10" t="s">
        <v>86</v>
      </c>
      <c r="J101" s="10" t="s">
        <v>9</v>
      </c>
      <c r="K101" s="10" t="s">
        <v>10</v>
      </c>
      <c r="L101" s="8" t="s">
        <v>11</v>
      </c>
      <c r="M101" s="100" t="s">
        <v>87</v>
      </c>
      <c r="N101" s="38" t="s">
        <v>88</v>
      </c>
      <c r="O101" s="106" t="s">
        <v>118</v>
      </c>
    </row>
    <row r="102" spans="1:15" ht="15.6" x14ac:dyDescent="0.25">
      <c r="A102" s="13" t="s">
        <v>39</v>
      </c>
      <c r="B102" s="14"/>
      <c r="C102" s="15" t="s">
        <v>15</v>
      </c>
      <c r="D102" s="43">
        <v>29.999999999998888</v>
      </c>
      <c r="E102" s="43">
        <v>30</v>
      </c>
      <c r="F102" s="43">
        <v>30</v>
      </c>
      <c r="G102" s="43">
        <v>30</v>
      </c>
      <c r="H102" s="43">
        <v>30</v>
      </c>
      <c r="I102" s="43">
        <v>29.999999999999901</v>
      </c>
      <c r="J102" s="43">
        <f t="shared" ref="J102:J115" si="25">AVERAGE(D102:I102)</f>
        <v>29.999999999999801</v>
      </c>
      <c r="K102" s="28">
        <f t="shared" ref="K102:K115" si="26">ABS(MAX(D102:I102)-MIN(D102:I102))</f>
        <v>1.1119993814645568E-12</v>
      </c>
      <c r="L102" s="50">
        <f t="shared" ref="L102:L115" si="27">STDEV(D102:I102)</f>
        <v>4.4763346460684817E-13</v>
      </c>
      <c r="M102" s="109">
        <f>ABS(I102-J102)</f>
        <v>9.9475983006414026E-14</v>
      </c>
      <c r="N102" s="102">
        <f>L102-M102</f>
        <v>3.4815748160043414E-13</v>
      </c>
      <c r="O102" s="107">
        <f>ABS(F102-I102)/F102*100</f>
        <v>3.3158661002138007E-13</v>
      </c>
    </row>
    <row r="103" spans="1:15" ht="15.6" x14ac:dyDescent="0.25">
      <c r="A103" s="13" t="s">
        <v>40</v>
      </c>
      <c r="B103" s="14"/>
      <c r="C103" s="15" t="s">
        <v>15</v>
      </c>
      <c r="D103" s="43">
        <v>0.88949282349042869</v>
      </c>
      <c r="E103" s="43">
        <v>0.88756299999999999</v>
      </c>
      <c r="F103" s="43">
        <v>0.88949</v>
      </c>
      <c r="G103" s="43">
        <v>0.88949279997095598</v>
      </c>
      <c r="H103" s="43">
        <v>0.88949189790000005</v>
      </c>
      <c r="I103" s="43">
        <v>0.88949280003106101</v>
      </c>
      <c r="J103" s="43">
        <f t="shared" si="25"/>
        <v>0.88917055356540742</v>
      </c>
      <c r="K103" s="28">
        <f t="shared" si="26"/>
        <v>1.9298234904286948E-3</v>
      </c>
      <c r="L103" s="50">
        <f t="shared" si="27"/>
        <v>7.8753794914165833E-4</v>
      </c>
      <c r="M103" s="109">
        <f t="shared" ref="M103:M115" si="28">ABS(I103-J103)</f>
        <v>3.2224646565359727E-4</v>
      </c>
      <c r="N103" s="102">
        <f t="shared" ref="N103:N115" si="29">L103-M103</f>
        <v>4.6529148348806106E-4</v>
      </c>
      <c r="O103" s="107">
        <f>ABS(F103-I103)/F103*100</f>
        <v>3.1479061720897594E-4</v>
      </c>
    </row>
    <row r="104" spans="1:15" ht="15.6" x14ac:dyDescent="0.25">
      <c r="A104" s="13" t="s">
        <v>41</v>
      </c>
      <c r="B104" s="14"/>
      <c r="C104" s="15" t="s">
        <v>15</v>
      </c>
      <c r="D104" s="43">
        <v>1149.124917345132</v>
      </c>
      <c r="E104" s="43">
        <v>1149.1400000000001</v>
      </c>
      <c r="F104" s="43">
        <v>1149.1251999999999</v>
      </c>
      <c r="G104" s="43">
        <v>1149.1251982724091</v>
      </c>
      <c r="H104" s="43">
        <v>1149.118651</v>
      </c>
      <c r="I104" s="43">
        <v>1149.1252003418299</v>
      </c>
      <c r="J104" s="43">
        <f t="shared" si="25"/>
        <v>1149.1265278265619</v>
      </c>
      <c r="K104" s="28">
        <f t="shared" si="26"/>
        <v>2.1349000000100204E-2</v>
      </c>
      <c r="L104" s="50">
        <f t="shared" si="27"/>
        <v>7.0912700922892737E-3</v>
      </c>
      <c r="M104" s="109">
        <f t="shared" si="28"/>
        <v>1.3274847319735272E-3</v>
      </c>
      <c r="N104" s="102">
        <f t="shared" si="29"/>
        <v>5.7637853603157464E-3</v>
      </c>
      <c r="O104" s="107">
        <f>ABS(F104-I104)/F104*100</f>
        <v>2.974697149471163E-8</v>
      </c>
    </row>
    <row r="105" spans="1:15" ht="15.6" x14ac:dyDescent="0.25">
      <c r="A105" s="13" t="s">
        <v>42</v>
      </c>
      <c r="B105" s="14"/>
      <c r="C105" s="15" t="s">
        <v>15</v>
      </c>
      <c r="D105" s="43">
        <v>49.305585612642922</v>
      </c>
      <c r="E105" s="43">
        <v>49.306600000000003</v>
      </c>
      <c r="F105" s="43">
        <v>49.305599999999998</v>
      </c>
      <c r="G105" s="43">
        <v>49.305586160195595</v>
      </c>
      <c r="H105" s="43">
        <v>49.305492090000001</v>
      </c>
      <c r="I105" s="43">
        <v>49.305586163511201</v>
      </c>
      <c r="J105" s="43">
        <f t="shared" si="25"/>
        <v>49.305741671058286</v>
      </c>
      <c r="K105" s="28">
        <f t="shared" si="26"/>
        <v>1.1079100000017661E-3</v>
      </c>
      <c r="L105" s="50">
        <f t="shared" si="27"/>
        <v>4.2232935494023404E-4</v>
      </c>
      <c r="M105" s="109">
        <f t="shared" si="28"/>
        <v>1.5550754708471004E-4</v>
      </c>
      <c r="N105" s="103">
        <f>L105-M105</f>
        <v>2.66821807855524E-4</v>
      </c>
      <c r="O105" s="107">
        <f>ABS(F105-I105)/F105*100</f>
        <v>2.8062712546608807E-5</v>
      </c>
    </row>
    <row r="106" spans="1:15" ht="15.6" x14ac:dyDescent="0.25">
      <c r="A106" s="85" t="s">
        <v>43</v>
      </c>
      <c r="B106" s="86"/>
      <c r="C106" s="15" t="s">
        <v>15</v>
      </c>
      <c r="D106" s="43">
        <v>2559.34355458953</v>
      </c>
      <c r="E106" s="43">
        <v>2559.34</v>
      </c>
      <c r="F106" s="43">
        <v>2559.3436999999999</v>
      </c>
      <c r="G106" s="43">
        <v>2559.3436559266797</v>
      </c>
      <c r="H106" s="43">
        <v>2559.3416339999999</v>
      </c>
      <c r="I106" s="43">
        <v>2559.3436565781699</v>
      </c>
      <c r="J106" s="43">
        <f t="shared" si="25"/>
        <v>2559.3427001823966</v>
      </c>
      <c r="K106" s="28">
        <f t="shared" si="26"/>
        <v>3.699999999753345E-3</v>
      </c>
      <c r="L106" s="50">
        <f t="shared" si="27"/>
        <v>1.5482581617081517E-3</v>
      </c>
      <c r="M106" s="109">
        <f t="shared" si="28"/>
        <v>9.5639577330075554E-4</v>
      </c>
      <c r="N106" s="102">
        <f t="shared" si="29"/>
        <v>5.9186238840739616E-4</v>
      </c>
      <c r="O106" s="107">
        <f>ABS(F106-I106)/F106*100</f>
        <v>1.6966001875507175E-6</v>
      </c>
    </row>
    <row r="107" spans="1:15" ht="15.6" x14ac:dyDescent="0.25">
      <c r="A107" s="85" t="s">
        <v>44</v>
      </c>
      <c r="B107" s="86"/>
      <c r="C107" s="15" t="s">
        <v>15</v>
      </c>
      <c r="D107" s="43">
        <v>149.79710794170958</v>
      </c>
      <c r="E107" s="43">
        <v>149.81700000000001</v>
      </c>
      <c r="F107" s="43">
        <v>149.7971</v>
      </c>
      <c r="G107" s="43">
        <v>149.79714211270021</v>
      </c>
      <c r="H107" s="43">
        <v>149.79838770000001</v>
      </c>
      <c r="I107" s="43">
        <v>149.79714234444799</v>
      </c>
      <c r="J107" s="43">
        <f t="shared" si="25"/>
        <v>149.80064668314296</v>
      </c>
      <c r="K107" s="28">
        <f t="shared" si="26"/>
        <v>1.9900000000006912E-2</v>
      </c>
      <c r="L107" s="50">
        <f t="shared" si="27"/>
        <v>8.0274283926199657E-3</v>
      </c>
      <c r="M107" s="109">
        <f t="shared" si="28"/>
        <v>3.504338694966691E-3</v>
      </c>
      <c r="N107" s="102">
        <f t="shared" si="29"/>
        <v>4.5230896976532747E-3</v>
      </c>
      <c r="O107" s="107">
        <f>ABS(F107-I107)/F107*100</f>
        <v>2.8267868997912544E-5</v>
      </c>
    </row>
    <row r="108" spans="1:15" ht="15.6" x14ac:dyDescent="0.25">
      <c r="A108" s="13" t="s">
        <v>45</v>
      </c>
      <c r="B108" s="14"/>
      <c r="C108" s="15" t="s">
        <v>15</v>
      </c>
      <c r="D108" s="43">
        <v>452.21091128113534</v>
      </c>
      <c r="E108" s="43">
        <v>452.21899999999999</v>
      </c>
      <c r="F108" s="43">
        <v>452.21109999999999</v>
      </c>
      <c r="G108" s="43">
        <v>452.21113054595975</v>
      </c>
      <c r="H108" s="43">
        <v>452.20852489999999</v>
      </c>
      <c r="I108" s="43">
        <v>452.21113243110102</v>
      </c>
      <c r="J108" s="43">
        <f t="shared" si="25"/>
        <v>452.21196652636604</v>
      </c>
      <c r="K108" s="28">
        <f t="shared" si="26"/>
        <v>1.0475100000007842E-2</v>
      </c>
      <c r="L108" s="50">
        <f t="shared" si="27"/>
        <v>3.5937037160528032E-3</v>
      </c>
      <c r="M108" s="109">
        <f t="shared" si="28"/>
        <v>8.3409526502009612E-4</v>
      </c>
      <c r="N108" s="102">
        <f t="shared" si="29"/>
        <v>2.759608451032707E-3</v>
      </c>
      <c r="O108" s="107">
        <f>ABS(F108-I108)/F108*100</f>
        <v>7.1716729273398525E-6</v>
      </c>
    </row>
    <row r="109" spans="1:15" ht="15.6" x14ac:dyDescent="0.25">
      <c r="A109" s="13" t="s">
        <v>46</v>
      </c>
      <c r="B109" s="14"/>
      <c r="C109" s="15" t="s">
        <v>23</v>
      </c>
      <c r="D109" s="43">
        <v>0.49094343799228013</v>
      </c>
      <c r="E109" s="43">
        <v>0.49097600000000002</v>
      </c>
      <c r="F109" s="43">
        <v>0.49093999999999999</v>
      </c>
      <c r="G109" s="43">
        <v>0.49094351580665524</v>
      </c>
      <c r="H109" s="43">
        <v>0.49095506010000001</v>
      </c>
      <c r="I109" s="43">
        <v>0.490943516474454</v>
      </c>
      <c r="J109" s="43">
        <f t="shared" si="25"/>
        <v>0.49095025506223156</v>
      </c>
      <c r="K109" s="28">
        <f t="shared" si="26"/>
        <v>3.6000000000036003E-5</v>
      </c>
      <c r="L109" s="50">
        <f t="shared" si="27"/>
        <v>1.3626115247664864E-5</v>
      </c>
      <c r="M109" s="109">
        <f t="shared" si="28"/>
        <v>6.7385877775549829E-6</v>
      </c>
      <c r="N109" s="102">
        <f t="shared" si="29"/>
        <v>6.887527470109881E-6</v>
      </c>
      <c r="O109" s="107">
        <f>ABS(F109-I109)/F109*100</f>
        <v>7.1627377154292158E-4</v>
      </c>
    </row>
    <row r="110" spans="1:15" ht="15.6" x14ac:dyDescent="0.25">
      <c r="A110" s="85" t="s">
        <v>47</v>
      </c>
      <c r="B110" s="86"/>
      <c r="C110" s="15" t="s">
        <v>25</v>
      </c>
      <c r="D110" s="43">
        <v>10.415218716220986</v>
      </c>
      <c r="E110" s="43">
        <v>10.4076</v>
      </c>
      <c r="F110" s="43">
        <v>10.4152</v>
      </c>
      <c r="G110" s="43">
        <v>10.415220113906937</v>
      </c>
      <c r="H110" s="43">
        <v>10.41534658</v>
      </c>
      <c r="I110" s="43">
        <v>10.4152201235554</v>
      </c>
      <c r="J110" s="43">
        <f t="shared" si="25"/>
        <v>10.413967588947219</v>
      </c>
      <c r="K110" s="28">
        <f t="shared" si="26"/>
        <v>7.7465799999991702E-3</v>
      </c>
      <c r="L110" s="50">
        <f t="shared" si="27"/>
        <v>3.119923829261826E-3</v>
      </c>
      <c r="M110" s="109">
        <f t="shared" si="28"/>
        <v>1.2525346081808664E-3</v>
      </c>
      <c r="N110" s="102">
        <f t="shared" si="29"/>
        <v>1.8673892210809596E-3</v>
      </c>
      <c r="O110" s="107">
        <f>ABS(F110-I110)/F110*100</f>
        <v>1.9321333627602202E-4</v>
      </c>
    </row>
    <row r="111" spans="1:15" ht="15.6" x14ac:dyDescent="0.25">
      <c r="A111" s="85" t="s">
        <v>48</v>
      </c>
      <c r="B111" s="86"/>
      <c r="C111" s="15" t="s">
        <v>25</v>
      </c>
      <c r="D111" s="43">
        <v>1.7333333483638398</v>
      </c>
      <c r="E111" s="43">
        <v>1.7436799999999999</v>
      </c>
      <c r="F111" s="43">
        <v>1.7333000000000001</v>
      </c>
      <c r="G111" s="43">
        <v>1.7333314793577028</v>
      </c>
      <c r="H111" s="43">
        <v>1.7332342460000001</v>
      </c>
      <c r="I111" s="43">
        <v>1.73333146667986</v>
      </c>
      <c r="J111" s="43">
        <f t="shared" si="25"/>
        <v>1.7350350900669005</v>
      </c>
      <c r="K111" s="28">
        <f t="shared" si="26"/>
        <v>1.0445753999999807E-2</v>
      </c>
      <c r="L111" s="50">
        <f t="shared" si="27"/>
        <v>4.2352943595988174E-3</v>
      </c>
      <c r="M111" s="109">
        <f t="shared" si="28"/>
        <v>1.7036233870404427E-3</v>
      </c>
      <c r="N111" s="102">
        <f t="shared" si="29"/>
        <v>2.5316709725583747E-3</v>
      </c>
      <c r="O111" s="107">
        <f>ABS(F111-I111)/F111*100</f>
        <v>1.8154202884660268E-3</v>
      </c>
    </row>
    <row r="112" spans="1:15" ht="15.6" x14ac:dyDescent="0.25">
      <c r="A112" s="85" t="s">
        <v>49</v>
      </c>
      <c r="B112" s="86"/>
      <c r="C112" s="15" t="s">
        <v>25</v>
      </c>
      <c r="D112" s="43">
        <v>0.68828001588607479</v>
      </c>
      <c r="E112" s="43">
        <v>0.68945699999999999</v>
      </c>
      <c r="F112" s="43">
        <v>0.68828</v>
      </c>
      <c r="G112" s="43">
        <v>0.68828000489822239</v>
      </c>
      <c r="H112" s="43">
        <v>0.68828012429999996</v>
      </c>
      <c r="I112" s="43">
        <v>0.68828000482550999</v>
      </c>
      <c r="J112" s="43">
        <f t="shared" si="25"/>
        <v>0.68847619165163465</v>
      </c>
      <c r="K112" s="28">
        <f t="shared" si="26"/>
        <v>1.1769999999999836E-3</v>
      </c>
      <c r="L112" s="50">
        <f t="shared" si="27"/>
        <v>4.8049600013394848E-4</v>
      </c>
      <c r="M112" s="109">
        <f t="shared" si="28"/>
        <v>1.9618682612465577E-4</v>
      </c>
      <c r="N112" s="102">
        <f t="shared" si="29"/>
        <v>2.8430917400929271E-4</v>
      </c>
      <c r="O112" s="107">
        <f>ABS(F112-I112)/F112*100</f>
        <v>7.0109693607116194E-7</v>
      </c>
    </row>
    <row r="113" spans="1:15" ht="15.6" x14ac:dyDescent="0.25">
      <c r="A113" s="85" t="s">
        <v>50</v>
      </c>
      <c r="B113" s="86"/>
      <c r="C113" s="15" t="s">
        <v>25</v>
      </c>
      <c r="D113" s="43">
        <v>3.5271754150263908</v>
      </c>
      <c r="E113" s="43">
        <v>3.5272299999999999</v>
      </c>
      <c r="F113" s="43">
        <v>3.5272000000000001</v>
      </c>
      <c r="G113" s="43">
        <v>3.5271754709377503</v>
      </c>
      <c r="H113" s="43">
        <v>3.5271687489999999</v>
      </c>
      <c r="I113" s="43">
        <v>3.5271754712835999</v>
      </c>
      <c r="J113" s="43">
        <f t="shared" si="25"/>
        <v>3.5271875177079566</v>
      </c>
      <c r="K113" s="28">
        <f t="shared" si="26"/>
        <v>6.1250999999984401E-5</v>
      </c>
      <c r="L113" s="50">
        <f t="shared" si="27"/>
        <v>2.3450087690852339E-5</v>
      </c>
      <c r="M113" s="109">
        <f t="shared" si="28"/>
        <v>1.2046424356704222E-5</v>
      </c>
      <c r="N113" s="102">
        <f t="shared" si="29"/>
        <v>1.1403663334148117E-5</v>
      </c>
      <c r="O113" s="107">
        <f>ABS(F113-I113)/F113*100</f>
        <v>6.9541609209119331E-4</v>
      </c>
    </row>
    <row r="114" spans="1:15" ht="16.8" x14ac:dyDescent="0.35">
      <c r="A114" s="85" t="s">
        <v>51</v>
      </c>
      <c r="B114" s="86"/>
      <c r="C114" s="15" t="s">
        <v>30</v>
      </c>
      <c r="D114" s="43">
        <v>4.1255796165816303</v>
      </c>
      <c r="E114" s="43">
        <v>4.1268599999999998</v>
      </c>
      <c r="F114" s="43">
        <v>4.1256000000000004</v>
      </c>
      <c r="G114" s="43">
        <v>4.1255793832464986</v>
      </c>
      <c r="H114" s="43">
        <v>4.1255632950000001</v>
      </c>
      <c r="I114" s="43">
        <v>4.1255793816517397</v>
      </c>
      <c r="J114" s="43">
        <f t="shared" si="25"/>
        <v>4.1257936127466444</v>
      </c>
      <c r="K114" s="28">
        <f t="shared" si="26"/>
        <v>1.296704999999676E-3</v>
      </c>
      <c r="L114" s="50">
        <f t="shared" si="27"/>
        <v>5.225509608829858E-4</v>
      </c>
      <c r="M114" s="109">
        <f t="shared" si="28"/>
        <v>2.1423109490470438E-4</v>
      </c>
      <c r="N114" s="102">
        <f t="shared" si="29"/>
        <v>3.0831986597828142E-4</v>
      </c>
      <c r="O114" s="107">
        <f>ABS(F114-I114)/F114*100</f>
        <v>4.9976605247057E-4</v>
      </c>
    </row>
    <row r="115" spans="1:15" ht="15.6" x14ac:dyDescent="0.25">
      <c r="A115" s="87" t="s">
        <v>52</v>
      </c>
      <c r="B115" s="88"/>
      <c r="C115" s="18" t="s">
        <v>32</v>
      </c>
      <c r="D115" s="45">
        <v>3269.8365575776165</v>
      </c>
      <c r="E115" s="45">
        <f>(E104+E105+E106+E107+E108)*0.75</f>
        <v>3269.8669500000005</v>
      </c>
      <c r="F115" s="45">
        <v>3269.837</v>
      </c>
      <c r="G115" s="45">
        <v>3269.8370347634582</v>
      </c>
      <c r="H115" s="45">
        <v>3269.829393</v>
      </c>
      <c r="I115" s="45">
        <v>3269.8370383943002</v>
      </c>
      <c r="J115" s="45">
        <f t="shared" si="25"/>
        <v>3269.8406622892289</v>
      </c>
      <c r="K115" s="58">
        <f t="shared" si="26"/>
        <v>3.7557000000560947E-2</v>
      </c>
      <c r="L115" s="51">
        <f t="shared" si="27"/>
        <v>1.3225681039758398E-2</v>
      </c>
      <c r="M115" s="110">
        <f t="shared" si="28"/>
        <v>3.6238949287508149E-3</v>
      </c>
      <c r="N115" s="105">
        <f t="shared" si="29"/>
        <v>9.6017861110075826E-3</v>
      </c>
      <c r="O115" s="108">
        <f>ABS(F115-I115)/F115*100</f>
        <v>1.1741961507776314E-6</v>
      </c>
    </row>
    <row r="116" spans="1:15" x14ac:dyDescent="0.25">
      <c r="B116"/>
    </row>
    <row r="117" spans="1:15" x14ac:dyDescent="0.25">
      <c r="A117" s="5" t="s">
        <v>57</v>
      </c>
      <c r="B117" s="6"/>
    </row>
    <row r="118" spans="1:15" x14ac:dyDescent="0.25">
      <c r="A118" s="7" t="s">
        <v>1</v>
      </c>
      <c r="B118" s="8"/>
      <c r="C118" s="9" t="s">
        <v>2</v>
      </c>
      <c r="D118" s="10" t="s">
        <v>3</v>
      </c>
      <c r="E118" s="21" t="s">
        <v>4</v>
      </c>
      <c r="F118" s="10" t="s">
        <v>5</v>
      </c>
      <c r="G118" s="10" t="s">
        <v>37</v>
      </c>
      <c r="H118" s="10" t="s">
        <v>7</v>
      </c>
      <c r="I118" s="10" t="s">
        <v>86</v>
      </c>
      <c r="J118" s="10" t="s">
        <v>9</v>
      </c>
      <c r="K118" s="10" t="s">
        <v>10</v>
      </c>
      <c r="L118" s="8" t="s">
        <v>11</v>
      </c>
      <c r="M118" s="100" t="s">
        <v>87</v>
      </c>
      <c r="N118" s="38" t="s">
        <v>88</v>
      </c>
      <c r="O118" s="106" t="s">
        <v>118</v>
      </c>
    </row>
    <row r="119" spans="1:15" ht="15.6" x14ac:dyDescent="0.25">
      <c r="A119" s="13" t="s">
        <v>39</v>
      </c>
      <c r="B119" s="14"/>
      <c r="C119" s="15" t="s">
        <v>15</v>
      </c>
      <c r="D119" s="43">
        <v>29.999999999998806</v>
      </c>
      <c r="E119" s="43">
        <v>30</v>
      </c>
      <c r="F119" s="43">
        <v>30</v>
      </c>
      <c r="G119" s="43">
        <v>30</v>
      </c>
      <c r="H119" s="43">
        <v>30</v>
      </c>
      <c r="I119" s="57">
        <v>29.999999999999901</v>
      </c>
      <c r="J119" s="43">
        <f t="shared" ref="J119:J132" si="30">AVERAGE(D119:I119)</f>
        <v>29.999999999999783</v>
      </c>
      <c r="K119" s="1">
        <f t="shared" ref="K119:K132" si="31">ABS(MAX(D119:I119)-MIN(D119:I119))</f>
        <v>1.1937117960769683E-12</v>
      </c>
      <c r="L119" s="50">
        <f t="shared" ref="L119:L132" si="32">STDEV(D119:I119)</f>
        <v>4.8085950113166067E-13</v>
      </c>
      <c r="M119" s="109">
        <f>ABS(I119-J119)</f>
        <v>1.1723955140041653E-13</v>
      </c>
      <c r="N119" s="102">
        <f>L119-M119</f>
        <v>3.6361994973124414E-13</v>
      </c>
      <c r="O119" s="107">
        <f>ABS(F119-I119)/F119*100</f>
        <v>3.3158661002138007E-13</v>
      </c>
    </row>
    <row r="120" spans="1:15" ht="15.6" x14ac:dyDescent="0.25">
      <c r="A120" s="13" t="s">
        <v>40</v>
      </c>
      <c r="B120" s="14"/>
      <c r="C120" s="15" t="s">
        <v>15</v>
      </c>
      <c r="D120" s="43">
        <v>0.88949282399461682</v>
      </c>
      <c r="E120" s="43">
        <v>0.88756299999999999</v>
      </c>
      <c r="F120" s="43">
        <v>0.88949</v>
      </c>
      <c r="G120" s="43">
        <v>0.88949279997486952</v>
      </c>
      <c r="H120" s="43">
        <v>0.88949189760000003</v>
      </c>
      <c r="I120" s="43">
        <v>0.88949279995749198</v>
      </c>
      <c r="J120" s="43">
        <f t="shared" si="30"/>
        <v>0.8891705535878297</v>
      </c>
      <c r="K120" s="1">
        <f t="shared" si="31"/>
        <v>1.9298239946168305E-3</v>
      </c>
      <c r="L120" s="50">
        <f t="shared" si="32"/>
        <v>7.8753796022310463E-4</v>
      </c>
      <c r="M120" s="109">
        <f t="shared" ref="M120:M132" si="33">ABS(I120-J120)</f>
        <v>3.2224636966227127E-4</v>
      </c>
      <c r="N120" s="102">
        <f t="shared" ref="N120:N132" si="34">L120-M120</f>
        <v>4.6529159056083336E-4</v>
      </c>
      <c r="O120" s="107">
        <f>ABS(F120-I120)/F120*100</f>
        <v>3.1478234628521637E-4</v>
      </c>
    </row>
    <row r="121" spans="1:15" ht="15.6" x14ac:dyDescent="0.25">
      <c r="A121" s="13" t="s">
        <v>41</v>
      </c>
      <c r="B121" s="14"/>
      <c r="C121" s="15" t="s">
        <v>15</v>
      </c>
      <c r="D121" s="43">
        <v>2247.0498454882359</v>
      </c>
      <c r="E121" s="43">
        <v>2247.09</v>
      </c>
      <c r="F121" s="43">
        <v>2247.0504000000001</v>
      </c>
      <c r="G121" s="43">
        <v>2247.0503966314968</v>
      </c>
      <c r="H121" s="43">
        <v>2247.0375530000001</v>
      </c>
      <c r="I121" s="43">
        <v>2247.0504005163498</v>
      </c>
      <c r="J121" s="43">
        <f t="shared" si="30"/>
        <v>2247.0547659393474</v>
      </c>
      <c r="K121" s="1">
        <f t="shared" si="31"/>
        <v>5.244700000002922E-2</v>
      </c>
      <c r="L121" s="50">
        <f t="shared" si="32"/>
        <v>1.7995245736701526E-2</v>
      </c>
      <c r="M121" s="109">
        <f t="shared" si="33"/>
        <v>4.3654229975800263E-3</v>
      </c>
      <c r="N121" s="102">
        <f t="shared" si="34"/>
        <v>1.36298227391215E-2</v>
      </c>
      <c r="O121" s="107">
        <f>ABS(F121-I121)/F121*100</f>
        <v>2.2978999526414671E-8</v>
      </c>
    </row>
    <row r="122" spans="1:15" ht="15.6" x14ac:dyDescent="0.25">
      <c r="A122" s="13" t="s">
        <v>42</v>
      </c>
      <c r="B122" s="14"/>
      <c r="C122" s="15" t="s">
        <v>15</v>
      </c>
      <c r="D122" s="43">
        <v>96.414329600095598</v>
      </c>
      <c r="E122" s="43">
        <v>96.416300000000007</v>
      </c>
      <c r="F122" s="43">
        <v>96.414299999999997</v>
      </c>
      <c r="G122" s="43">
        <v>96.414330748320936</v>
      </c>
      <c r="H122" s="43">
        <v>96.41414503</v>
      </c>
      <c r="I122" s="43">
        <v>96.414330747819406</v>
      </c>
      <c r="J122" s="43">
        <f t="shared" si="30"/>
        <v>96.414622687705972</v>
      </c>
      <c r="K122" s="1">
        <f t="shared" si="31"/>
        <v>2.1549700000065286E-3</v>
      </c>
      <c r="L122" s="50">
        <f t="shared" si="32"/>
        <v>8.2486588250936077E-4</v>
      </c>
      <c r="M122" s="109">
        <f t="shared" si="33"/>
        <v>2.9193988656572856E-4</v>
      </c>
      <c r="N122" s="102">
        <f t="shared" si="34"/>
        <v>5.3292599594363221E-4</v>
      </c>
      <c r="O122" s="107">
        <f>ABS(F122-I122)/F122*100</f>
        <v>3.1891347454491932E-5</v>
      </c>
    </row>
    <row r="123" spans="1:15" ht="15.6" x14ac:dyDescent="0.25">
      <c r="A123" s="85" t="s">
        <v>43</v>
      </c>
      <c r="B123" s="86"/>
      <c r="C123" s="15" t="s">
        <v>15</v>
      </c>
      <c r="D123" s="43">
        <v>5004.6539345595302</v>
      </c>
      <c r="E123" s="43">
        <v>5004.6499999999996</v>
      </c>
      <c r="F123" s="43">
        <v>5004.6540999999997</v>
      </c>
      <c r="G123" s="43">
        <v>5004.6541367421269</v>
      </c>
      <c r="H123" s="43">
        <v>5004.6500930000002</v>
      </c>
      <c r="I123" s="43">
        <v>5004.6541376537798</v>
      </c>
      <c r="J123" s="43">
        <f t="shared" si="30"/>
        <v>5004.6527336592389</v>
      </c>
      <c r="K123" s="1">
        <f t="shared" si="31"/>
        <v>4.1376537801625091E-3</v>
      </c>
      <c r="L123" s="50">
        <f t="shared" si="32"/>
        <v>2.0830201581863591E-3</v>
      </c>
      <c r="M123" s="109">
        <f t="shared" si="33"/>
        <v>1.4039945408512722E-3</v>
      </c>
      <c r="N123" s="102">
        <f t="shared" si="34"/>
        <v>6.790256173350869E-4</v>
      </c>
      <c r="O123" s="107">
        <f>ABS(F123-I123)/F123*100</f>
        <v>7.5237527514288935E-7</v>
      </c>
    </row>
    <row r="124" spans="1:15" ht="15.6" x14ac:dyDescent="0.25">
      <c r="A124" s="85" t="s">
        <v>44</v>
      </c>
      <c r="B124" s="86"/>
      <c r="C124" s="15" t="s">
        <v>15</v>
      </c>
      <c r="D124" s="43">
        <v>292.91991077233547</v>
      </c>
      <c r="E124" s="43">
        <v>292.959</v>
      </c>
      <c r="F124" s="43">
        <v>292.92</v>
      </c>
      <c r="G124" s="43">
        <v>292.91997782719466</v>
      </c>
      <c r="H124" s="43">
        <v>292.92240820000001</v>
      </c>
      <c r="I124" s="43">
        <v>292.91997825926097</v>
      </c>
      <c r="J124" s="43">
        <f t="shared" si="30"/>
        <v>292.92687917646521</v>
      </c>
      <c r="K124" s="1">
        <f t="shared" si="31"/>
        <v>3.9089227664533155E-2</v>
      </c>
      <c r="L124" s="50">
        <f t="shared" si="32"/>
        <v>1.5766229353109701E-2</v>
      </c>
      <c r="M124" s="109">
        <f t="shared" si="33"/>
        <v>6.900917204234247E-3</v>
      </c>
      <c r="N124" s="102">
        <f t="shared" si="34"/>
        <v>8.8653121488754538E-3</v>
      </c>
      <c r="O124" s="107">
        <f>ABS(F124-I124)/F124*100</f>
        <v>7.4220739600257524E-6</v>
      </c>
    </row>
    <row r="125" spans="1:15" ht="15.6" x14ac:dyDescent="0.25">
      <c r="A125" s="13" t="s">
        <v>45</v>
      </c>
      <c r="B125" s="14"/>
      <c r="C125" s="15" t="s">
        <v>15</v>
      </c>
      <c r="D125" s="43">
        <v>884.27327872238425</v>
      </c>
      <c r="E125" s="43">
        <v>884.28899999999999</v>
      </c>
      <c r="F125" s="43">
        <v>884.27369999999996</v>
      </c>
      <c r="G125" s="43">
        <v>884.27370819256146</v>
      </c>
      <c r="H125" s="43">
        <v>884.26859690000003</v>
      </c>
      <c r="I125" s="43">
        <v>884.27371181572596</v>
      </c>
      <c r="J125" s="43">
        <f t="shared" si="30"/>
        <v>884.275332605112</v>
      </c>
      <c r="K125" s="1">
        <f t="shared" si="31"/>
        <v>2.0403099999953156E-2</v>
      </c>
      <c r="L125" s="50">
        <f t="shared" si="32"/>
        <v>6.9902348237954439E-3</v>
      </c>
      <c r="M125" s="109">
        <f t="shared" si="33"/>
        <v>1.6207893860382683E-3</v>
      </c>
      <c r="N125" s="102">
        <f t="shared" si="34"/>
        <v>5.3694454377571756E-3</v>
      </c>
      <c r="O125" s="107">
        <f>ABS(F125-I125)/F125*100</f>
        <v>1.3362068777598479E-6</v>
      </c>
    </row>
    <row r="126" spans="1:15" ht="15.6" x14ac:dyDescent="0.25">
      <c r="A126" s="13" t="s">
        <v>46</v>
      </c>
      <c r="B126" s="14"/>
      <c r="C126" s="15" t="s">
        <v>23</v>
      </c>
      <c r="D126" s="43">
        <v>0.49094343625821157</v>
      </c>
      <c r="E126" s="43">
        <v>0.49097600000000002</v>
      </c>
      <c r="F126" s="43">
        <v>0.49093999999999999</v>
      </c>
      <c r="G126" s="43">
        <v>0.49094351579464562</v>
      </c>
      <c r="H126" s="43">
        <v>0.49095506880000001</v>
      </c>
      <c r="I126" s="43">
        <v>0.49094351656853003</v>
      </c>
      <c r="J126" s="43">
        <f t="shared" si="30"/>
        <v>0.49095025623689786</v>
      </c>
      <c r="K126" s="1">
        <f t="shared" si="31"/>
        <v>3.6000000000036003E-5</v>
      </c>
      <c r="L126" s="50">
        <f t="shared" si="32"/>
        <v>1.3626894718337279E-5</v>
      </c>
      <c r="M126" s="109">
        <f t="shared" si="33"/>
        <v>6.7396683678389024E-6</v>
      </c>
      <c r="N126" s="102">
        <f t="shared" si="34"/>
        <v>6.8872263504983764E-6</v>
      </c>
      <c r="O126" s="107">
        <f>ABS(F126-I126)/F126*100</f>
        <v>7.162929339710692E-4</v>
      </c>
    </row>
    <row r="127" spans="1:15" ht="15.6" x14ac:dyDescent="0.25">
      <c r="A127" s="85" t="s">
        <v>47</v>
      </c>
      <c r="B127" s="86"/>
      <c r="C127" s="15" t="s">
        <v>25</v>
      </c>
      <c r="D127" s="43">
        <v>10.41521868530163</v>
      </c>
      <c r="E127" s="43">
        <v>10.4076</v>
      </c>
      <c r="F127" s="43">
        <v>10.4152</v>
      </c>
      <c r="G127" s="43">
        <v>10.415220113687907</v>
      </c>
      <c r="H127" s="43">
        <v>10.41534678</v>
      </c>
      <c r="I127" s="43">
        <v>10.4152201234449</v>
      </c>
      <c r="J127" s="43">
        <f t="shared" si="30"/>
        <v>10.413967617072407</v>
      </c>
      <c r="K127" s="1">
        <f t="shared" si="31"/>
        <v>7.7467799999997311E-3</v>
      </c>
      <c r="L127" s="50">
        <f t="shared" si="32"/>
        <v>3.1199390039236565E-3</v>
      </c>
      <c r="M127" s="109">
        <f t="shared" si="33"/>
        <v>1.2525063724933005E-3</v>
      </c>
      <c r="N127" s="102">
        <f t="shared" si="34"/>
        <v>1.867432631430356E-3</v>
      </c>
      <c r="O127" s="107">
        <f>ABS(F127-I127)/F127*100</f>
        <v>1.9321227532612616E-4</v>
      </c>
    </row>
    <row r="128" spans="1:15" ht="15.6" x14ac:dyDescent="0.25">
      <c r="A128" s="85" t="s">
        <v>48</v>
      </c>
      <c r="B128" s="86"/>
      <c r="C128" s="15" t="s">
        <v>25</v>
      </c>
      <c r="D128" s="43">
        <v>1.7333333893268961</v>
      </c>
      <c r="E128" s="43">
        <v>1.7436799999999999</v>
      </c>
      <c r="F128" s="43">
        <v>1.7333000000000001</v>
      </c>
      <c r="G128" s="43">
        <v>1.7333314796560075</v>
      </c>
      <c r="H128" s="43">
        <v>1.7332340690000001</v>
      </c>
      <c r="I128" s="43">
        <v>1.73333146672436</v>
      </c>
      <c r="J128" s="43">
        <f t="shared" si="30"/>
        <v>1.7350350674512107</v>
      </c>
      <c r="K128" s="1">
        <f t="shared" si="31"/>
        <v>1.0445930999999797E-2</v>
      </c>
      <c r="L128" s="50">
        <f t="shared" si="32"/>
        <v>4.235306092973466E-3</v>
      </c>
      <c r="M128" s="109">
        <f t="shared" si="33"/>
        <v>1.7036007268507181E-3</v>
      </c>
      <c r="N128" s="102">
        <f t="shared" si="34"/>
        <v>2.531705366122748E-3</v>
      </c>
      <c r="O128" s="107">
        <f>ABS(F128-I128)/F128*100</f>
        <v>1.8154228558207414E-3</v>
      </c>
    </row>
    <row r="129" spans="1:15" ht="15.6" x14ac:dyDescent="0.25">
      <c r="A129" s="85" t="s">
        <v>49</v>
      </c>
      <c r="B129" s="86"/>
      <c r="C129" s="15" t="s">
        <v>25</v>
      </c>
      <c r="D129" s="43">
        <v>0.68828001611743317</v>
      </c>
      <c r="E129" s="43">
        <v>0.68945699999999999</v>
      </c>
      <c r="F129" s="43">
        <v>0.68828</v>
      </c>
      <c r="G129" s="43">
        <v>0.68828000490010843</v>
      </c>
      <c r="H129" s="43">
        <v>0.68828012439999997</v>
      </c>
      <c r="I129" s="43">
        <v>0.68828000482733898</v>
      </c>
      <c r="J129" s="43">
        <f t="shared" si="30"/>
        <v>0.68847619170748009</v>
      </c>
      <c r="K129" s="1">
        <f t="shared" si="31"/>
        <v>1.1769999999999836E-3</v>
      </c>
      <c r="L129" s="50">
        <f t="shared" si="32"/>
        <v>4.8049597277785707E-4</v>
      </c>
      <c r="M129" s="109">
        <f t="shared" si="33"/>
        <v>1.9618688014111374E-4</v>
      </c>
      <c r="N129" s="102">
        <f t="shared" si="34"/>
        <v>2.8430909263674333E-4</v>
      </c>
      <c r="O129" s="107">
        <f>ABS(F129-I129)/F129*100</f>
        <v>7.0136266824567912E-7</v>
      </c>
    </row>
    <row r="130" spans="1:15" ht="15.6" x14ac:dyDescent="0.25">
      <c r="A130" s="85" t="s">
        <v>50</v>
      </c>
      <c r="B130" s="86"/>
      <c r="C130" s="15" t="s">
        <v>25</v>
      </c>
      <c r="D130" s="43">
        <v>6.8971952933159688</v>
      </c>
      <c r="E130" s="43">
        <v>6.8973100000000001</v>
      </c>
      <c r="F130" s="43">
        <v>6.8971999999999998</v>
      </c>
      <c r="G130" s="43">
        <v>6.897195408192764</v>
      </c>
      <c r="H130" s="43">
        <v>6.8971821389999999</v>
      </c>
      <c r="I130" s="43">
        <v>6.89719540836942</v>
      </c>
      <c r="J130" s="43">
        <f t="shared" si="30"/>
        <v>6.8972130414796924</v>
      </c>
      <c r="K130" s="1">
        <f t="shared" si="31"/>
        <v>1.2786100000017342E-4</v>
      </c>
      <c r="L130" s="50">
        <f t="shared" si="32"/>
        <v>4.7880799503152954E-5</v>
      </c>
      <c r="M130" s="109">
        <f t="shared" si="33"/>
        <v>1.7633110272363695E-5</v>
      </c>
      <c r="N130" s="102">
        <f t="shared" si="34"/>
        <v>3.024768923078926E-5</v>
      </c>
      <c r="O130" s="107">
        <f>ABS(F130-I130)/F130*100</f>
        <v>6.657238560217645E-5</v>
      </c>
    </row>
    <row r="131" spans="1:15" ht="16.8" x14ac:dyDescent="0.35">
      <c r="A131" s="85" t="s">
        <v>51</v>
      </c>
      <c r="B131" s="86"/>
      <c r="C131" s="15" t="s">
        <v>30</v>
      </c>
      <c r="D131" s="43">
        <v>4.1255796217160858</v>
      </c>
      <c r="E131" s="43">
        <v>4.1268599999999998</v>
      </c>
      <c r="F131" s="43">
        <v>4.1256000000000004</v>
      </c>
      <c r="G131" s="43">
        <v>4.1255793832834566</v>
      </c>
      <c r="H131" s="43">
        <v>4.1255632809999998</v>
      </c>
      <c r="I131" s="43">
        <v>4.1255793816628099</v>
      </c>
      <c r="J131" s="43">
        <f t="shared" si="30"/>
        <v>4.1257936112770581</v>
      </c>
      <c r="K131" s="1">
        <f t="shared" si="31"/>
        <v>1.2967189999999462E-3</v>
      </c>
      <c r="L131" s="50">
        <f t="shared" si="32"/>
        <v>5.2255177056811128E-4</v>
      </c>
      <c r="M131" s="109">
        <f t="shared" si="33"/>
        <v>2.1422961424821807E-4</v>
      </c>
      <c r="N131" s="102">
        <f t="shared" si="34"/>
        <v>3.0832215631989321E-4</v>
      </c>
      <c r="O131" s="107">
        <f>ABS(F131-I131)/F131*100</f>
        <v>4.997657841397618E-4</v>
      </c>
    </row>
    <row r="132" spans="1:15" ht="15.6" x14ac:dyDescent="0.25">
      <c r="A132" s="87" t="s">
        <v>52</v>
      </c>
      <c r="B132" s="88"/>
      <c r="C132" s="18" t="s">
        <v>32</v>
      </c>
      <c r="D132" s="45">
        <v>6393.983474356929</v>
      </c>
      <c r="E132" s="45">
        <v>6394.05</v>
      </c>
      <c r="F132" s="45">
        <v>6393.9844000000003</v>
      </c>
      <c r="G132" s="45">
        <v>6393.9844126062762</v>
      </c>
      <c r="H132" s="45">
        <v>6393.9693500000003</v>
      </c>
      <c r="I132" s="45">
        <v>6393.9844192446999</v>
      </c>
      <c r="J132" s="45">
        <f t="shared" si="30"/>
        <v>6393.9926760346507</v>
      </c>
      <c r="K132" s="19">
        <f t="shared" si="31"/>
        <v>8.0649999999877764E-2</v>
      </c>
      <c r="L132" s="51">
        <f t="shared" si="32"/>
        <v>2.8704575757603646E-2</v>
      </c>
      <c r="M132" s="110">
        <f t="shared" si="33"/>
        <v>8.2567899507921538E-3</v>
      </c>
      <c r="N132" s="105">
        <f t="shared" si="34"/>
        <v>2.0447785806811492E-2</v>
      </c>
      <c r="O132" s="108">
        <f>ABS(F132-I132)/F132*100</f>
        <v>3.0098133513163491E-7</v>
      </c>
    </row>
    <row r="133" spans="1:15" x14ac:dyDescent="0.25">
      <c r="B133"/>
    </row>
    <row r="134" spans="1:15" x14ac:dyDescent="0.25">
      <c r="A134" s="5" t="s">
        <v>58</v>
      </c>
      <c r="B134" s="6"/>
    </row>
    <row r="135" spans="1:15" x14ac:dyDescent="0.25">
      <c r="A135" s="7" t="s">
        <v>1</v>
      </c>
      <c r="B135" s="8"/>
      <c r="C135" s="9" t="s">
        <v>2</v>
      </c>
      <c r="D135" s="10" t="s">
        <v>3</v>
      </c>
      <c r="E135" s="21" t="s">
        <v>4</v>
      </c>
      <c r="F135" s="10" t="s">
        <v>5</v>
      </c>
      <c r="G135" s="10" t="s">
        <v>37</v>
      </c>
      <c r="H135" s="10" t="s">
        <v>7</v>
      </c>
      <c r="I135" s="10" t="s">
        <v>86</v>
      </c>
      <c r="J135" s="10" t="s">
        <v>9</v>
      </c>
      <c r="K135" s="10" t="s">
        <v>10</v>
      </c>
      <c r="L135" s="8" t="s">
        <v>11</v>
      </c>
      <c r="M135" s="100" t="s">
        <v>87</v>
      </c>
      <c r="N135" s="38" t="s">
        <v>88</v>
      </c>
      <c r="O135" s="106" t="s">
        <v>118</v>
      </c>
    </row>
    <row r="136" spans="1:15" ht="15.6" x14ac:dyDescent="0.25">
      <c r="A136" s="13" t="s">
        <v>59</v>
      </c>
      <c r="B136" s="14"/>
      <c r="C136" s="15" t="s">
        <v>60</v>
      </c>
      <c r="D136" s="43">
        <v>12.4969490679233</v>
      </c>
      <c r="E136" s="43">
        <v>12.497</v>
      </c>
      <c r="F136" s="43">
        <v>12.4969</v>
      </c>
      <c r="G136" s="43">
        <v>12.496949892132067</v>
      </c>
      <c r="H136" s="43">
        <v>12.49693669</v>
      </c>
      <c r="I136" s="57">
        <v>12.4969498986801</v>
      </c>
      <c r="J136" s="43">
        <f t="shared" ref="J136:J145" si="35">AVERAGE(D136:I136)</f>
        <v>12.496947591455912</v>
      </c>
      <c r="K136" s="1">
        <f t="shared" ref="K136:K145" si="36">ABS(MAX(D136:I136)-MIN(D136:I136))</f>
        <v>9.9999999999766942E-5</v>
      </c>
      <c r="L136" s="50">
        <f t="shared" ref="L136:L145" si="37">STDEV(D136:I136)</f>
        <v>3.2072543586045168E-5</v>
      </c>
      <c r="M136" s="109">
        <f>ABS(I136-J136)</f>
        <v>2.3072241877031274E-6</v>
      </c>
      <c r="N136" s="102">
        <f>L136-M136</f>
        <v>2.9765319398342041E-5</v>
      </c>
      <c r="O136" s="107">
        <f>ABS(F136-I136)/F136*100</f>
        <v>3.9928846433801972E-4</v>
      </c>
    </row>
    <row r="137" spans="1:15" x14ac:dyDescent="0.25">
      <c r="A137" s="13" t="s">
        <v>61</v>
      </c>
      <c r="B137" s="14"/>
      <c r="C137" s="15" t="s">
        <v>62</v>
      </c>
      <c r="D137" s="43">
        <v>18.11321235404376</v>
      </c>
      <c r="E137" s="43">
        <v>18.113299999999999</v>
      </c>
      <c r="F137" s="43">
        <v>18.113199999999999</v>
      </c>
      <c r="G137" s="43">
        <v>18.113213254184611</v>
      </c>
      <c r="H137" s="43">
        <v>18.113198839999999</v>
      </c>
      <c r="I137" s="43">
        <v>18.113213261968198</v>
      </c>
      <c r="J137" s="43">
        <f t="shared" si="35"/>
        <v>18.113222951699427</v>
      </c>
      <c r="K137" s="1">
        <f t="shared" si="36"/>
        <v>1.011599999998225E-4</v>
      </c>
      <c r="L137" s="50">
        <f t="shared" si="37"/>
        <v>3.8327113555448309E-5</v>
      </c>
      <c r="M137" s="109">
        <f t="shared" ref="M137:M145" si="38">ABS(I137-J137)</f>
        <v>9.689731228945675E-6</v>
      </c>
      <c r="N137" s="102">
        <f t="shared" ref="N137:N145" si="39">L137-M137</f>
        <v>2.8637382326502635E-5</v>
      </c>
      <c r="O137" s="107">
        <f>ABS(F137-I137)/F137*100</f>
        <v>7.3217146606751628E-5</v>
      </c>
    </row>
    <row r="138" spans="1:15" x14ac:dyDescent="0.25">
      <c r="A138" s="13" t="s">
        <v>63</v>
      </c>
      <c r="B138" s="14"/>
      <c r="C138" s="15" t="s">
        <v>62</v>
      </c>
      <c r="D138" s="43">
        <v>29.54022599454882</v>
      </c>
      <c r="E138" s="43">
        <v>29.540299999999998</v>
      </c>
      <c r="F138" s="43">
        <v>29.540199999999999</v>
      </c>
      <c r="G138" s="43">
        <v>29.540227364168917</v>
      </c>
      <c r="H138" s="43">
        <v>29.540205390000001</v>
      </c>
      <c r="I138" s="43">
        <v>29.5402273796191</v>
      </c>
      <c r="J138" s="43">
        <f t="shared" si="35"/>
        <v>29.540231021389474</v>
      </c>
      <c r="K138" s="1">
        <f t="shared" si="36"/>
        <v>9.9999999999766942E-5</v>
      </c>
      <c r="L138" s="50">
        <f t="shared" si="37"/>
        <v>3.5858751572864593E-5</v>
      </c>
      <c r="M138" s="109">
        <f t="shared" si="38"/>
        <v>3.6417703732638529E-6</v>
      </c>
      <c r="N138" s="102">
        <f t="shared" si="39"/>
        <v>3.221698119960074E-5</v>
      </c>
      <c r="O138" s="107">
        <f>ABS(F138-I138)/F138*100</f>
        <v>9.2685963878742824E-5</v>
      </c>
    </row>
    <row r="139" spans="1:15" x14ac:dyDescent="0.25">
      <c r="A139" s="13" t="s">
        <v>64</v>
      </c>
      <c r="B139" s="14"/>
      <c r="C139" s="15" t="s">
        <v>62</v>
      </c>
      <c r="D139" s="43">
        <v>68.978046512260761</v>
      </c>
      <c r="E139" s="43">
        <v>68.978300000000004</v>
      </c>
      <c r="F139" s="43">
        <v>68.978099999999998</v>
      </c>
      <c r="G139" s="43">
        <v>68.978050636328774</v>
      </c>
      <c r="H139" s="43">
        <v>68.977984559999996</v>
      </c>
      <c r="I139" s="43">
        <v>68.97805071018</v>
      </c>
      <c r="J139" s="43">
        <f t="shared" si="35"/>
        <v>68.978088736461586</v>
      </c>
      <c r="K139" s="1">
        <f t="shared" si="36"/>
        <v>3.1544000000849337E-4</v>
      </c>
      <c r="L139" s="50">
        <f t="shared" si="37"/>
        <v>1.0981109821772598E-4</v>
      </c>
      <c r="M139" s="109">
        <f t="shared" si="38"/>
        <v>3.802628158666721E-5</v>
      </c>
      <c r="N139" s="102">
        <f t="shared" si="39"/>
        <v>7.1784816631058771E-5</v>
      </c>
      <c r="O139" s="107">
        <f>ABS(F139-I139)/F139*100</f>
        <v>7.1457201630613685E-5</v>
      </c>
    </row>
    <row r="140" spans="1:15" x14ac:dyDescent="0.25">
      <c r="A140" s="85" t="s">
        <v>65</v>
      </c>
      <c r="B140" s="86"/>
      <c r="C140" s="15" t="s">
        <v>62</v>
      </c>
      <c r="D140" s="43">
        <v>356.07466932704091</v>
      </c>
      <c r="E140" s="43">
        <v>356.077</v>
      </c>
      <c r="F140" s="43">
        <v>356.07470000000001</v>
      </c>
      <c r="G140" s="43">
        <v>356.07470585620257</v>
      </c>
      <c r="H140" s="43">
        <v>356.0741208</v>
      </c>
      <c r="I140" s="43">
        <v>356.074706702539</v>
      </c>
      <c r="J140" s="43">
        <f t="shared" si="35"/>
        <v>356.07498378096375</v>
      </c>
      <c r="K140" s="1">
        <f t="shared" si="36"/>
        <v>2.8791999999953077E-3</v>
      </c>
      <c r="L140" s="50">
        <f t="shared" si="37"/>
        <v>1.014229054723804E-3</v>
      </c>
      <c r="M140" s="109">
        <f t="shared" si="38"/>
        <v>2.7707842474455902E-4</v>
      </c>
      <c r="N140" s="102">
        <f t="shared" si="39"/>
        <v>7.3715062997924499E-4</v>
      </c>
      <c r="O140" s="107">
        <f>ABS(F140-I140)/F140*100</f>
        <v>1.8823406989335942E-6</v>
      </c>
    </row>
    <row r="141" spans="1:15" x14ac:dyDescent="0.25">
      <c r="A141" s="85" t="s">
        <v>66</v>
      </c>
      <c r="B141" s="86"/>
      <c r="C141" s="15" t="s">
        <v>62</v>
      </c>
      <c r="D141" s="43">
        <v>356.07466945310654</v>
      </c>
      <c r="E141" s="43">
        <v>356.077</v>
      </c>
      <c r="F141" s="43">
        <v>356.07470000000001</v>
      </c>
      <c r="G141" s="43">
        <v>356.07470585726082</v>
      </c>
      <c r="H141" s="43">
        <v>356.07411980000001</v>
      </c>
      <c r="I141" s="43">
        <v>356.07470610098602</v>
      </c>
      <c r="J141" s="43">
        <f t="shared" si="35"/>
        <v>356.07498353522556</v>
      </c>
      <c r="K141" s="1">
        <f t="shared" si="36"/>
        <v>2.880199999992783E-3</v>
      </c>
      <c r="L141" s="50">
        <f t="shared" si="37"/>
        <v>1.0144243034748267E-3</v>
      </c>
      <c r="M141" s="109">
        <f t="shared" si="38"/>
        <v>2.7743423953552337E-4</v>
      </c>
      <c r="N141" s="102">
        <f t="shared" si="39"/>
        <v>7.3699006393930337E-4</v>
      </c>
      <c r="O141" s="107">
        <f>ABS(F141-I141)/F141*100</f>
        <v>1.7134005907411867E-6</v>
      </c>
    </row>
    <row r="142" spans="1:15" x14ac:dyDescent="0.25">
      <c r="A142" s="13" t="s">
        <v>67</v>
      </c>
      <c r="B142" s="14"/>
      <c r="C142" s="15" t="s">
        <v>62</v>
      </c>
      <c r="D142" s="43">
        <v>356.07466931647252</v>
      </c>
      <c r="E142" s="43">
        <v>356.077</v>
      </c>
      <c r="F142" s="43">
        <v>356.07470000000001</v>
      </c>
      <c r="G142" s="43">
        <v>356.07470585611389</v>
      </c>
      <c r="H142" s="43">
        <v>356.07411930000001</v>
      </c>
      <c r="I142" s="43">
        <v>356.07470607989001</v>
      </c>
      <c r="J142" s="43">
        <f t="shared" si="35"/>
        <v>356.07498342541271</v>
      </c>
      <c r="K142" s="1">
        <f t="shared" si="36"/>
        <v>2.8806999999915206E-3</v>
      </c>
      <c r="L142" s="50">
        <f t="shared" si="37"/>
        <v>1.0145191413133792E-3</v>
      </c>
      <c r="M142" s="109">
        <f t="shared" si="38"/>
        <v>2.7734552270430868E-4</v>
      </c>
      <c r="N142" s="102">
        <f t="shared" si="39"/>
        <v>7.3717361860907047E-4</v>
      </c>
      <c r="O142" s="107">
        <f>ABS(F142-I142)/F142*100</f>
        <v>1.7074759873293975E-6</v>
      </c>
    </row>
    <row r="143" spans="1:15" x14ac:dyDescent="0.25">
      <c r="A143" s="13" t="s">
        <v>68</v>
      </c>
      <c r="B143" s="14"/>
      <c r="C143" s="15" t="s">
        <v>62</v>
      </c>
      <c r="D143" s="43">
        <v>356.07466944257442</v>
      </c>
      <c r="E143" s="43">
        <v>356.077</v>
      </c>
      <c r="F143" s="43">
        <v>356.07470000000001</v>
      </c>
      <c r="G143" s="43">
        <v>356.07470585717289</v>
      </c>
      <c r="H143" s="43">
        <v>356.07411910000002</v>
      </c>
      <c r="I143" s="43">
        <v>356.07470738032799</v>
      </c>
      <c r="J143" s="43">
        <f t="shared" si="35"/>
        <v>356.07498363001258</v>
      </c>
      <c r="K143" s="1">
        <f t="shared" si="36"/>
        <v>2.880899999979647E-3</v>
      </c>
      <c r="L143" s="50">
        <f t="shared" si="37"/>
        <v>1.0144743898015886E-3</v>
      </c>
      <c r="M143" s="109">
        <f t="shared" si="38"/>
        <v>2.7624968458894728E-4</v>
      </c>
      <c r="N143" s="102">
        <f t="shared" si="39"/>
        <v>7.3822470521264132E-4</v>
      </c>
      <c r="O143" s="107">
        <f>ABS(F143-I143)/F143*100</f>
        <v>2.0726909230237397E-6</v>
      </c>
    </row>
    <row r="144" spans="1:15" x14ac:dyDescent="0.25">
      <c r="A144" s="85" t="s">
        <v>69</v>
      </c>
      <c r="B144" s="86"/>
      <c r="C144" s="15" t="s">
        <v>62</v>
      </c>
      <c r="D144" s="43">
        <v>356.07466930590095</v>
      </c>
      <c r="E144" s="43">
        <v>356.077</v>
      </c>
      <c r="F144" s="43">
        <v>356.07470000000001</v>
      </c>
      <c r="G144" s="43">
        <v>356.07470585602499</v>
      </c>
      <c r="H144" s="43">
        <v>356.07411739999998</v>
      </c>
      <c r="I144" s="43">
        <v>356.07470627497099</v>
      </c>
      <c r="J144" s="43">
        <f t="shared" si="35"/>
        <v>356.07498313948281</v>
      </c>
      <c r="K144" s="1">
        <f t="shared" si="36"/>
        <v>2.8826000000208296E-3</v>
      </c>
      <c r="L144" s="50">
        <f t="shared" si="37"/>
        <v>1.0148330656451819E-3</v>
      </c>
      <c r="M144" s="109">
        <f t="shared" si="38"/>
        <v>2.768645118180757E-4</v>
      </c>
      <c r="N144" s="102">
        <f t="shared" si="39"/>
        <v>7.3796855382710622E-4</v>
      </c>
      <c r="O144" s="107">
        <f>ABS(F144-I144)/F144*100</f>
        <v>1.7622625211751962E-6</v>
      </c>
    </row>
    <row r="145" spans="1:16" x14ac:dyDescent="0.25">
      <c r="A145" s="87" t="s">
        <v>70</v>
      </c>
      <c r="B145" s="88"/>
      <c r="C145" s="18" t="s">
        <v>62</v>
      </c>
      <c r="D145" s="59">
        <v>6393.9834743569281</v>
      </c>
      <c r="E145" s="45">
        <v>6394.05</v>
      </c>
      <c r="F145" s="45">
        <v>6393.9844000000003</v>
      </c>
      <c r="G145" s="45">
        <v>6393.9844126062762</v>
      </c>
      <c r="H145" s="45">
        <v>6393.9693530000004</v>
      </c>
      <c r="I145" s="45">
        <v>6393.9844192446999</v>
      </c>
      <c r="J145" s="45">
        <f t="shared" si="35"/>
        <v>6393.9926765346509</v>
      </c>
      <c r="K145" s="19">
        <f t="shared" si="36"/>
        <v>8.0646999999771651E-2</v>
      </c>
      <c r="L145" s="51">
        <f t="shared" si="37"/>
        <v>2.8704088205076011E-2</v>
      </c>
      <c r="M145" s="110">
        <f t="shared" si="38"/>
        <v>8.2572899509614217E-3</v>
      </c>
      <c r="N145" s="105">
        <f t="shared" si="39"/>
        <v>2.0446798254114589E-2</v>
      </c>
      <c r="O145" s="108">
        <f>ABS(F145-I145)/F145*100</f>
        <v>3.0098133513163491E-7</v>
      </c>
    </row>
    <row r="146" spans="1:16" x14ac:dyDescent="0.25">
      <c r="B146"/>
      <c r="P146" s="30"/>
    </row>
    <row r="147" spans="1:16" x14ac:dyDescent="0.25">
      <c r="B147"/>
      <c r="C147"/>
      <c r="F147"/>
    </row>
    <row r="148" spans="1:16" x14ac:dyDescent="0.25">
      <c r="A148" s="5" t="s">
        <v>71</v>
      </c>
      <c r="B148" s="6"/>
    </row>
    <row r="149" spans="1:16" x14ac:dyDescent="0.25">
      <c r="A149" s="7" t="s">
        <v>1</v>
      </c>
      <c r="B149" s="8"/>
      <c r="C149" s="9" t="s">
        <v>2</v>
      </c>
      <c r="D149" s="10" t="s">
        <v>3</v>
      </c>
      <c r="E149" s="21" t="s">
        <v>4</v>
      </c>
      <c r="F149" s="10" t="s">
        <v>5</v>
      </c>
      <c r="G149" s="10" t="s">
        <v>37</v>
      </c>
      <c r="H149" s="10" t="s">
        <v>7</v>
      </c>
      <c r="I149" s="10" t="s">
        <v>86</v>
      </c>
      <c r="J149" s="10" t="s">
        <v>9</v>
      </c>
      <c r="K149" s="10" t="s">
        <v>10</v>
      </c>
      <c r="L149" s="38" t="s">
        <v>11</v>
      </c>
      <c r="M149" s="100" t="s">
        <v>87</v>
      </c>
      <c r="N149" s="38" t="s">
        <v>88</v>
      </c>
      <c r="O149" s="106" t="s">
        <v>118</v>
      </c>
    </row>
    <row r="150" spans="1:16" x14ac:dyDescent="0.25">
      <c r="A150" s="13" t="s">
        <v>73</v>
      </c>
      <c r="B150" s="14"/>
      <c r="C150" s="15" t="s">
        <v>72</v>
      </c>
      <c r="D150" s="49">
        <v>3341.3866666667031</v>
      </c>
      <c r="E150" s="49">
        <v>3341</v>
      </c>
      <c r="F150" s="49">
        <v>3341.3867</v>
      </c>
      <c r="G150" s="49">
        <v>3341.3866666666668</v>
      </c>
      <c r="H150" s="49">
        <v>3341.38666666671</v>
      </c>
      <c r="I150" s="49">
        <v>3341.3866666666599</v>
      </c>
      <c r="J150" s="49">
        <f t="shared" ref="J150:J152" si="40">AVERAGE(D150:I150)</f>
        <v>3341.3222277777909</v>
      </c>
      <c r="K150" s="1">
        <f t="shared" ref="K150:K152" si="41">ABS(MAX(D150:I150)-MIN(D150:I150))</f>
        <v>0.38670000000001892</v>
      </c>
      <c r="L150" s="50">
        <f t="shared" ref="L150:L152" si="42">STDEV(D150:I150)</f>
        <v>0.15785872787036354</v>
      </c>
      <c r="M150" s="112">
        <f t="shared" ref="M150:M152" si="43">ABS(I150-J150)</f>
        <v>6.4438888869062794E-2</v>
      </c>
      <c r="N150" s="113">
        <f>L150-M150</f>
        <v>9.3419839001300742E-2</v>
      </c>
      <c r="O150" s="114">
        <f>ABS(F150-I150)/F150*100</f>
        <v>9.9759001466023145E-7</v>
      </c>
    </row>
    <row r="151" spans="1:16" x14ac:dyDescent="0.25">
      <c r="A151" s="13" t="s">
        <v>74</v>
      </c>
      <c r="B151" s="14"/>
      <c r="C151" s="15" t="s">
        <v>72</v>
      </c>
      <c r="D151" s="49">
        <v>388.17000000000564</v>
      </c>
      <c r="E151" s="49">
        <v>388.2</v>
      </c>
      <c r="F151" s="49">
        <v>388.17</v>
      </c>
      <c r="G151" s="49">
        <v>388.17000000000564</v>
      </c>
      <c r="H151" s="49">
        <v>388.16999999999854</v>
      </c>
      <c r="I151" s="49">
        <v>388.16999999999803</v>
      </c>
      <c r="J151" s="49">
        <f t="shared" si="40"/>
        <v>388.17500000000132</v>
      </c>
      <c r="K151" s="1">
        <f t="shared" si="41"/>
        <v>3.0000000001962235E-2</v>
      </c>
      <c r="L151" s="50">
        <f t="shared" si="42"/>
        <v>1.22474487132689E-2</v>
      </c>
      <c r="M151" s="109">
        <f t="shared" si="43"/>
        <v>5.0000000032923708E-3</v>
      </c>
      <c r="N151" s="102">
        <f t="shared" ref="N151:N152" si="44">L151-M151</f>
        <v>7.247448709976529E-3</v>
      </c>
      <c r="O151" s="107">
        <f>ABS(F151-I151)/F151*100</f>
        <v>5.125382332813665E-13</v>
      </c>
    </row>
    <row r="152" spans="1:16" x14ac:dyDescent="0.25">
      <c r="A152" s="40" t="s">
        <v>75</v>
      </c>
      <c r="B152" s="17"/>
      <c r="C152" s="18" t="s">
        <v>72</v>
      </c>
      <c r="D152" s="19">
        <v>240</v>
      </c>
      <c r="E152" s="52">
        <v>240</v>
      </c>
      <c r="F152" s="19">
        <v>240</v>
      </c>
      <c r="G152" s="19">
        <v>240</v>
      </c>
      <c r="H152" s="19">
        <v>240</v>
      </c>
      <c r="I152" s="19">
        <v>240</v>
      </c>
      <c r="J152" s="19">
        <f t="shared" si="40"/>
        <v>240</v>
      </c>
      <c r="K152" s="19">
        <f t="shared" si="41"/>
        <v>0</v>
      </c>
      <c r="L152" s="51">
        <f t="shared" si="42"/>
        <v>0</v>
      </c>
      <c r="M152" s="110">
        <f t="shared" si="43"/>
        <v>0</v>
      </c>
      <c r="N152" s="105">
        <f t="shared" si="44"/>
        <v>0</v>
      </c>
      <c r="O152" s="108">
        <f>ABS(F152-I152)/F152*100</f>
        <v>0</v>
      </c>
    </row>
    <row r="153" spans="1:16" x14ac:dyDescent="0.25">
      <c r="A153" s="39"/>
    </row>
    <row r="154" spans="1:16" x14ac:dyDescent="0.25">
      <c r="B154"/>
      <c r="C154"/>
      <c r="F154"/>
    </row>
    <row r="155" spans="1:16" x14ac:dyDescent="0.25">
      <c r="A155" s="5" t="s">
        <v>76</v>
      </c>
      <c r="B155" s="6"/>
    </row>
    <row r="156" spans="1:16" x14ac:dyDescent="0.25">
      <c r="A156" s="7" t="s">
        <v>1</v>
      </c>
      <c r="B156" s="8"/>
      <c r="C156" s="9" t="s">
        <v>2</v>
      </c>
      <c r="D156" s="10" t="s">
        <v>3</v>
      </c>
      <c r="E156" s="21" t="s">
        <v>4</v>
      </c>
      <c r="F156" s="10" t="s">
        <v>5</v>
      </c>
      <c r="G156" s="10" t="s">
        <v>37</v>
      </c>
      <c r="H156" s="10" t="s">
        <v>7</v>
      </c>
      <c r="I156" s="10" t="s">
        <v>8</v>
      </c>
      <c r="J156" s="10" t="s">
        <v>9</v>
      </c>
      <c r="K156" s="10" t="s">
        <v>10</v>
      </c>
      <c r="L156" s="38" t="s">
        <v>11</v>
      </c>
      <c r="M156" s="111" t="s">
        <v>87</v>
      </c>
      <c r="N156" s="116"/>
      <c r="O156" s="117"/>
    </row>
    <row r="157" spans="1:16" x14ac:dyDescent="0.25">
      <c r="A157" s="121" t="s">
        <v>77</v>
      </c>
      <c r="B157" s="122"/>
      <c r="C157" s="15"/>
      <c r="L157" s="14"/>
      <c r="M157" s="119"/>
      <c r="N157" s="96"/>
      <c r="O157" s="118"/>
    </row>
    <row r="158" spans="1:16" x14ac:dyDescent="0.25">
      <c r="A158" s="121" t="s">
        <v>78</v>
      </c>
      <c r="B158" s="122"/>
      <c r="C158" s="15" t="s">
        <v>79</v>
      </c>
      <c r="D158" s="1">
        <v>0</v>
      </c>
      <c r="F158" s="1">
        <v>0</v>
      </c>
      <c r="H158" s="1">
        <v>0</v>
      </c>
      <c r="I158" s="1">
        <v>0</v>
      </c>
      <c r="J158" s="1">
        <f>AVERAGE(D158:I158)</f>
        <v>0</v>
      </c>
      <c r="K158" s="1">
        <f>ABS(MAX(D158:I158)-MIN(D158:I158))</f>
        <v>0</v>
      </c>
      <c r="L158" s="14">
        <f>STDEV(D158:I158)</f>
        <v>0</v>
      </c>
      <c r="M158" s="119">
        <f>ABS(I158-J158)</f>
        <v>0</v>
      </c>
      <c r="N158" s="96"/>
      <c r="O158" s="118"/>
    </row>
    <row r="159" spans="1:16" x14ac:dyDescent="0.25">
      <c r="A159" s="121" t="s">
        <v>80</v>
      </c>
      <c r="B159" s="122"/>
      <c r="C159" s="15" t="s">
        <v>81</v>
      </c>
      <c r="D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f>AVERAGE(D159:I159)</f>
        <v>0</v>
      </c>
      <c r="K159" s="1">
        <f>ABS(MAX(D159:I159)-MIN(D159:I159))</f>
        <v>0</v>
      </c>
      <c r="L159" s="14">
        <f>STDEV(D159:I159)</f>
        <v>0</v>
      </c>
      <c r="M159" s="119">
        <f t="shared" ref="M159:M171" si="45">ABS(I159-J159)</f>
        <v>0</v>
      </c>
      <c r="N159" s="96"/>
      <c r="O159" s="96"/>
    </row>
    <row r="160" spans="1:16" x14ac:dyDescent="0.25">
      <c r="A160" s="121" t="s">
        <v>82</v>
      </c>
      <c r="B160" s="122"/>
      <c r="C160" s="15"/>
      <c r="L160" s="14"/>
      <c r="M160" s="119"/>
      <c r="N160" s="96"/>
      <c r="O160" s="96"/>
    </row>
    <row r="161" spans="1:15" x14ac:dyDescent="0.25">
      <c r="A161" s="121" t="s">
        <v>78</v>
      </c>
      <c r="B161" s="122"/>
      <c r="C161" s="15" t="s">
        <v>79</v>
      </c>
      <c r="D161" s="1">
        <v>0</v>
      </c>
      <c r="F161" s="1">
        <v>0</v>
      </c>
      <c r="H161" s="1">
        <v>0</v>
      </c>
      <c r="I161" s="1">
        <v>0</v>
      </c>
      <c r="J161" s="1">
        <f>AVERAGE(D161:I161)</f>
        <v>0</v>
      </c>
      <c r="K161" s="1">
        <f>ABS(MAX(D161:I161)-MIN(D161:I161))</f>
        <v>0</v>
      </c>
      <c r="L161" s="14">
        <f>STDEV(D161:I161)</f>
        <v>0</v>
      </c>
      <c r="M161" s="119">
        <f t="shared" si="45"/>
        <v>0</v>
      </c>
      <c r="N161" s="96"/>
      <c r="O161" s="96"/>
    </row>
    <row r="162" spans="1:15" x14ac:dyDescent="0.25">
      <c r="A162" s="121" t="s">
        <v>80</v>
      </c>
      <c r="B162" s="122"/>
      <c r="C162" s="15" t="s">
        <v>81</v>
      </c>
      <c r="D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f>AVERAGE(D162:I162)</f>
        <v>0</v>
      </c>
      <c r="K162" s="1">
        <f>ABS(MAX(D162:I162)-MIN(D162:I162))</f>
        <v>0</v>
      </c>
      <c r="L162" s="14">
        <f>STDEV(D162:I162)</f>
        <v>0</v>
      </c>
      <c r="M162" s="119">
        <f t="shared" si="45"/>
        <v>0</v>
      </c>
      <c r="N162" s="96"/>
      <c r="O162" s="96"/>
    </row>
    <row r="163" spans="1:15" x14ac:dyDescent="0.25">
      <c r="A163" s="123" t="s">
        <v>83</v>
      </c>
      <c r="B163" s="124"/>
      <c r="C163" s="15"/>
      <c r="L163" s="14"/>
      <c r="M163" s="119"/>
      <c r="N163" s="96"/>
      <c r="O163" s="96"/>
    </row>
    <row r="164" spans="1:15" x14ac:dyDescent="0.25">
      <c r="A164" s="115" t="s">
        <v>78</v>
      </c>
      <c r="B164" s="122"/>
      <c r="C164" s="15" t="s">
        <v>79</v>
      </c>
      <c r="D164" s="1">
        <v>0</v>
      </c>
      <c r="F164" s="1">
        <v>0</v>
      </c>
      <c r="H164" s="1">
        <v>0</v>
      </c>
      <c r="I164" s="1">
        <v>0</v>
      </c>
      <c r="J164" s="1">
        <f>AVERAGE(D164:I164)</f>
        <v>0</v>
      </c>
      <c r="K164" s="1">
        <f>ABS(MAX(D164:I164)-MIN(D164:I164))</f>
        <v>0</v>
      </c>
      <c r="L164" s="14">
        <f>STDEV(D164:I164)</f>
        <v>0</v>
      </c>
      <c r="M164" s="119">
        <f t="shared" si="45"/>
        <v>0</v>
      </c>
      <c r="N164" s="96"/>
      <c r="O164" s="96"/>
    </row>
    <row r="165" spans="1:15" x14ac:dyDescent="0.25">
      <c r="A165" s="115" t="s">
        <v>80</v>
      </c>
      <c r="B165" s="122"/>
      <c r="C165" s="15" t="s">
        <v>81</v>
      </c>
      <c r="D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f>AVERAGE(D165:I165)</f>
        <v>0</v>
      </c>
      <c r="K165" s="1">
        <f>ABS(MAX(D165:I165)-MIN(D165:I165))</f>
        <v>0</v>
      </c>
      <c r="L165" s="14">
        <f>STDEV(D165:I165)</f>
        <v>0</v>
      </c>
      <c r="M165" s="119">
        <f t="shared" si="45"/>
        <v>0</v>
      </c>
      <c r="N165" s="96"/>
      <c r="O165" s="96"/>
    </row>
    <row r="166" spans="1:15" x14ac:dyDescent="0.25">
      <c r="A166" s="123" t="s">
        <v>84</v>
      </c>
      <c r="B166" s="124"/>
      <c r="C166" s="15"/>
      <c r="L166" s="14"/>
      <c r="M166" s="119"/>
      <c r="N166" s="96"/>
      <c r="O166" s="96"/>
    </row>
    <row r="167" spans="1:15" x14ac:dyDescent="0.25">
      <c r="A167" s="115" t="s">
        <v>78</v>
      </c>
      <c r="B167" s="122"/>
      <c r="C167" s="15" t="s">
        <v>79</v>
      </c>
      <c r="D167" s="1">
        <v>0</v>
      </c>
      <c r="F167" s="1">
        <v>0</v>
      </c>
      <c r="H167" s="1">
        <v>0</v>
      </c>
      <c r="I167" s="1">
        <v>0</v>
      </c>
      <c r="J167" s="1">
        <f>AVERAGE(D167:I167)</f>
        <v>0</v>
      </c>
      <c r="K167" s="1">
        <f>ABS(MAX(D167:I167)-MIN(D167:I167))</f>
        <v>0</v>
      </c>
      <c r="L167" s="14">
        <f>STDEV(D167:I167)</f>
        <v>0</v>
      </c>
      <c r="M167" s="119">
        <f t="shared" si="45"/>
        <v>0</v>
      </c>
      <c r="N167" s="96"/>
      <c r="O167" s="96"/>
    </row>
    <row r="168" spans="1:15" x14ac:dyDescent="0.25">
      <c r="A168" s="115" t="s">
        <v>80</v>
      </c>
      <c r="B168" s="122"/>
      <c r="C168" s="15" t="s">
        <v>81</v>
      </c>
      <c r="D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f>AVERAGE(D168:I168)</f>
        <v>0</v>
      </c>
      <c r="K168" s="1">
        <f>ABS(MAX(D168:I168)-MIN(D168:I168))</f>
        <v>0</v>
      </c>
      <c r="L168" s="14">
        <f>STDEV(D168:I168)</f>
        <v>0</v>
      </c>
      <c r="M168" s="119">
        <f t="shared" si="45"/>
        <v>0</v>
      </c>
      <c r="N168" s="96"/>
      <c r="O168" s="96"/>
    </row>
    <row r="169" spans="1:15" x14ac:dyDescent="0.25">
      <c r="A169" s="123" t="s">
        <v>85</v>
      </c>
      <c r="B169" s="124"/>
      <c r="C169" s="15"/>
      <c r="L169" s="14"/>
      <c r="M169" s="119"/>
      <c r="N169" s="96"/>
      <c r="O169" s="96"/>
    </row>
    <row r="170" spans="1:15" x14ac:dyDescent="0.25">
      <c r="A170" s="115" t="s">
        <v>78</v>
      </c>
      <c r="B170" s="122"/>
      <c r="C170" s="15" t="s">
        <v>79</v>
      </c>
      <c r="D170" s="1">
        <v>0</v>
      </c>
      <c r="F170" s="1">
        <v>0</v>
      </c>
      <c r="H170" s="1">
        <v>0</v>
      </c>
      <c r="I170" s="1">
        <v>0</v>
      </c>
      <c r="J170" s="1">
        <f>AVERAGE(D170:I170)</f>
        <v>0</v>
      </c>
      <c r="K170" s="1">
        <f>ABS(MAX(D170:I170)-MIN(D170:I170))</f>
        <v>0</v>
      </c>
      <c r="L170" s="14">
        <f>STDEV(D170:I170)</f>
        <v>0</v>
      </c>
      <c r="M170" s="119">
        <f t="shared" si="45"/>
        <v>0</v>
      </c>
      <c r="N170" s="96"/>
      <c r="O170" s="96"/>
    </row>
    <row r="171" spans="1:15" x14ac:dyDescent="0.25">
      <c r="A171" s="125" t="s">
        <v>80</v>
      </c>
      <c r="B171" s="126"/>
      <c r="C171" s="18" t="s">
        <v>81</v>
      </c>
      <c r="D171" s="19">
        <v>0</v>
      </c>
      <c r="E171" s="20"/>
      <c r="F171" s="19">
        <v>0</v>
      </c>
      <c r="G171" s="19">
        <v>0</v>
      </c>
      <c r="H171" s="19">
        <v>0</v>
      </c>
      <c r="I171" s="19">
        <v>0</v>
      </c>
      <c r="J171" s="19">
        <f>AVERAGE(D171:I171)</f>
        <v>0</v>
      </c>
      <c r="K171" s="19">
        <f>ABS(MAX(D171:I171)-MIN(D171:I171))</f>
        <v>0</v>
      </c>
      <c r="L171" s="17">
        <f>STDEV(D171:I171)</f>
        <v>0</v>
      </c>
      <c r="M171" s="120">
        <f t="shared" si="45"/>
        <v>0</v>
      </c>
      <c r="N171" s="96"/>
      <c r="O171" s="96"/>
    </row>
    <row r="172" spans="1:15" x14ac:dyDescent="0.25">
      <c r="B172"/>
      <c r="C172"/>
      <c r="D172"/>
      <c r="F172"/>
    </row>
    <row r="173" spans="1:15" s="39" customFormat="1" ht="13.2" x14ac:dyDescent="0.25">
      <c r="A173" s="121"/>
      <c r="B173" s="121"/>
      <c r="C173" s="121"/>
      <c r="D173" s="121"/>
      <c r="E173" s="127"/>
      <c r="F173" s="121"/>
      <c r="G173" s="128"/>
      <c r="H173" s="41"/>
      <c r="I173" s="41"/>
      <c r="J173" s="41"/>
      <c r="K173" s="41"/>
      <c r="L173" s="41"/>
    </row>
    <row r="174" spans="1:15" x14ac:dyDescent="0.25">
      <c r="A174" s="115"/>
      <c r="B174" s="129"/>
      <c r="C174" s="129"/>
      <c r="D174" s="129"/>
      <c r="E174" s="130"/>
      <c r="F174" s="129"/>
      <c r="G174" s="129"/>
    </row>
    <row r="175" spans="1:15" x14ac:dyDescent="0.25">
      <c r="A175" s="115"/>
      <c r="B175" s="129"/>
      <c r="C175" s="129"/>
      <c r="D175" s="129"/>
      <c r="E175" s="130"/>
      <c r="F175" s="129"/>
      <c r="G175" s="129"/>
    </row>
    <row r="176" spans="1:15" x14ac:dyDescent="0.25">
      <c r="A176" s="115"/>
      <c r="B176" s="129"/>
      <c r="C176" s="121"/>
      <c r="D176" s="129"/>
      <c r="E176" s="130"/>
      <c r="F176" s="129"/>
      <c r="G176" s="129"/>
    </row>
    <row r="177" spans="1:7" x14ac:dyDescent="0.25">
      <c r="A177" s="115"/>
      <c r="B177" s="129"/>
      <c r="C177" s="131"/>
      <c r="D177" s="129"/>
      <c r="E177" s="130"/>
      <c r="F177" s="129"/>
      <c r="G177" s="129"/>
    </row>
    <row r="178" spans="1:7" x14ac:dyDescent="0.25">
      <c r="A178" s="115"/>
      <c r="B178" s="131"/>
      <c r="C178" s="131"/>
      <c r="D178" s="129"/>
      <c r="E178" s="130"/>
      <c r="F178" s="129"/>
      <c r="G178" s="129"/>
    </row>
    <row r="179" spans="1:7" x14ac:dyDescent="0.25">
      <c r="A179" s="115"/>
      <c r="B179" s="129"/>
      <c r="C179" s="121"/>
      <c r="D179" s="129"/>
      <c r="E179" s="130"/>
      <c r="F179" s="129"/>
      <c r="G179" s="129"/>
    </row>
    <row r="180" spans="1:7" x14ac:dyDescent="0.25">
      <c r="A180" s="115"/>
      <c r="B180" s="129"/>
      <c r="C180" s="121"/>
      <c r="D180" s="129"/>
      <c r="E180" s="130"/>
      <c r="F180" s="129"/>
      <c r="G180" s="129"/>
    </row>
    <row r="181" spans="1:7" x14ac:dyDescent="0.25">
      <c r="A181" s="115"/>
      <c r="B181" s="129"/>
      <c r="C181" s="131"/>
      <c r="D181" s="129"/>
      <c r="E181" s="130"/>
      <c r="F181" s="129"/>
      <c r="G181" s="129"/>
    </row>
    <row r="182" spans="1:7" x14ac:dyDescent="0.25">
      <c r="A182" s="115"/>
      <c r="B182" s="129"/>
      <c r="C182" s="129"/>
      <c r="D182" s="129"/>
      <c r="E182" s="130"/>
      <c r="F182" s="129"/>
      <c r="G182" s="129"/>
    </row>
    <row r="183" spans="1:7" x14ac:dyDescent="0.25">
      <c r="A183" s="115"/>
      <c r="B183" s="129"/>
      <c r="C183" s="129"/>
      <c r="D183" s="129"/>
      <c r="E183" s="130"/>
      <c r="F183" s="129"/>
      <c r="G183" s="129"/>
    </row>
    <row r="184" spans="1:7" x14ac:dyDescent="0.25">
      <c r="A184" s="115"/>
      <c r="B184" s="129"/>
      <c r="C184" s="129"/>
      <c r="D184" s="129"/>
      <c r="E184" s="130"/>
      <c r="F184" s="129"/>
      <c r="G184" s="129"/>
    </row>
    <row r="185" spans="1:7" x14ac:dyDescent="0.25">
      <c r="A185" s="115"/>
      <c r="B185" s="129"/>
      <c r="C185" s="129"/>
      <c r="D185" s="129"/>
      <c r="E185" s="130"/>
      <c r="F185" s="129"/>
      <c r="G185" s="129"/>
    </row>
    <row r="186" spans="1:7" x14ac:dyDescent="0.25">
      <c r="A186" s="115"/>
      <c r="B186" s="129"/>
      <c r="C186" s="129"/>
      <c r="D186" s="129"/>
      <c r="E186" s="130"/>
      <c r="F186" s="129"/>
      <c r="G186" s="129"/>
    </row>
    <row r="187" spans="1:7" x14ac:dyDescent="0.25">
      <c r="A187" s="115"/>
      <c r="B187" s="129"/>
      <c r="C187" s="129"/>
      <c r="D187" s="129"/>
      <c r="E187" s="130"/>
      <c r="F187" s="129"/>
      <c r="G187" s="129"/>
    </row>
    <row r="188" spans="1:7" x14ac:dyDescent="0.25">
      <c r="A188" s="115"/>
      <c r="B188" s="129"/>
      <c r="C188" s="129"/>
      <c r="D188" s="129"/>
      <c r="E188" s="130"/>
      <c r="F188" s="129"/>
      <c r="G188" s="129"/>
    </row>
    <row r="189" spans="1:7" x14ac:dyDescent="0.25">
      <c r="A189" s="115"/>
      <c r="B189" s="129"/>
      <c r="C189" s="129"/>
      <c r="D189" s="129"/>
      <c r="E189" s="130"/>
      <c r="F189" s="129"/>
      <c r="G189" s="129"/>
    </row>
    <row r="190" spans="1:7" x14ac:dyDescent="0.25">
      <c r="A190" s="115"/>
      <c r="B190" s="129"/>
      <c r="C190" s="129"/>
      <c r="D190" s="129"/>
      <c r="E190" s="130"/>
      <c r="F190" s="129"/>
      <c r="G190" s="129"/>
    </row>
    <row r="191" spans="1:7" x14ac:dyDescent="0.25">
      <c r="A191" s="115"/>
      <c r="B191" s="129"/>
      <c r="C191" s="129"/>
      <c r="D191" s="129"/>
      <c r="E191" s="130"/>
      <c r="F191" s="129"/>
      <c r="G191" s="129"/>
    </row>
    <row r="192" spans="1:7" x14ac:dyDescent="0.25">
      <c r="A192" s="115"/>
      <c r="B192" s="129"/>
      <c r="C192" s="129"/>
      <c r="D192" s="129"/>
      <c r="E192" s="130"/>
      <c r="F192" s="129"/>
      <c r="G192" s="129"/>
    </row>
    <row r="193" spans="1:7" x14ac:dyDescent="0.25">
      <c r="A193" s="115"/>
      <c r="B193" s="129"/>
      <c r="C193" s="129"/>
      <c r="D193" s="129"/>
      <c r="E193" s="130"/>
      <c r="F193" s="129"/>
      <c r="G193" s="129"/>
    </row>
    <row r="194" spans="1:7" x14ac:dyDescent="0.25">
      <c r="A194" s="115"/>
      <c r="B194" s="129"/>
      <c r="C194" s="129"/>
      <c r="D194" s="129"/>
      <c r="E194" s="130"/>
      <c r="F194" s="129"/>
      <c r="G194" s="129"/>
    </row>
    <row r="195" spans="1:7" x14ac:dyDescent="0.25">
      <c r="A195" s="115"/>
      <c r="B195" s="129"/>
      <c r="C195" s="129"/>
      <c r="D195" s="129"/>
      <c r="E195" s="130"/>
      <c r="F195" s="129"/>
      <c r="G195" s="129"/>
    </row>
    <row r="196" spans="1:7" x14ac:dyDescent="0.25">
      <c r="A196" s="115"/>
      <c r="B196" s="129"/>
      <c r="C196" s="129"/>
      <c r="D196" s="129"/>
      <c r="E196" s="130"/>
      <c r="F196" s="129"/>
      <c r="G196" s="129"/>
    </row>
    <row r="197" spans="1:7" x14ac:dyDescent="0.25">
      <c r="A197" s="115"/>
      <c r="B197" s="129"/>
      <c r="C197" s="129"/>
      <c r="D197" s="129"/>
      <c r="E197" s="130"/>
      <c r="F197" s="129"/>
      <c r="G197" s="129"/>
    </row>
    <row r="198" spans="1:7" x14ac:dyDescent="0.25">
      <c r="A198" s="115"/>
      <c r="B198" s="129"/>
      <c r="C198" s="129"/>
      <c r="D198" s="129"/>
      <c r="E198" s="130"/>
      <c r="F198" s="129"/>
      <c r="G198" s="129"/>
    </row>
    <row r="199" spans="1:7" x14ac:dyDescent="0.25">
      <c r="A199" s="115"/>
      <c r="B199" s="129"/>
      <c r="C199" s="129"/>
      <c r="D199" s="129"/>
      <c r="E199" s="130"/>
      <c r="F199" s="129"/>
      <c r="G199" s="129"/>
    </row>
    <row r="200" spans="1:7" x14ac:dyDescent="0.25">
      <c r="A200" s="115"/>
      <c r="B200" s="129"/>
      <c r="C200" s="129"/>
      <c r="D200" s="129"/>
      <c r="E200" s="130"/>
      <c r="F200" s="129"/>
      <c r="G200" s="129"/>
    </row>
    <row r="201" spans="1:7" x14ac:dyDescent="0.25">
      <c r="A201" s="115"/>
      <c r="B201" s="129"/>
      <c r="C201" s="129"/>
      <c r="D201" s="129"/>
      <c r="E201" s="130"/>
      <c r="F201" s="129"/>
      <c r="G201" s="129"/>
    </row>
    <row r="202" spans="1:7" x14ac:dyDescent="0.25">
      <c r="A202" s="115"/>
      <c r="B202" s="129"/>
      <c r="C202" s="129"/>
      <c r="D202" s="129"/>
      <c r="E202" s="130"/>
      <c r="F202" s="129"/>
      <c r="G202" s="129"/>
    </row>
    <row r="203" spans="1:7" x14ac:dyDescent="0.25">
      <c r="A203" s="115"/>
      <c r="B203" s="129"/>
      <c r="C203" s="129"/>
      <c r="D203" s="129"/>
      <c r="E203" s="130"/>
      <c r="F203" s="129"/>
      <c r="G203" s="129"/>
    </row>
    <row r="204" spans="1:7" x14ac:dyDescent="0.25">
      <c r="A204" s="115"/>
      <c r="B204" s="129"/>
      <c r="C204" s="129"/>
      <c r="D204" s="129"/>
      <c r="E204" s="130"/>
      <c r="F204" s="129"/>
      <c r="G204" s="129"/>
    </row>
    <row r="205" spans="1:7" x14ac:dyDescent="0.25">
      <c r="A205" s="115"/>
      <c r="B205" s="129"/>
      <c r="C205" s="129"/>
      <c r="D205" s="129"/>
      <c r="E205" s="130"/>
      <c r="F205" s="129"/>
      <c r="G205" s="129"/>
    </row>
    <row r="206" spans="1:7" x14ac:dyDescent="0.25">
      <c r="A206" s="115"/>
      <c r="B206" s="129"/>
      <c r="C206" s="129"/>
      <c r="D206" s="129"/>
      <c r="E206" s="130"/>
      <c r="F206" s="132"/>
      <c r="G206" s="129"/>
    </row>
    <row r="207" spans="1:7" x14ac:dyDescent="0.25">
      <c r="A207" s="115"/>
      <c r="B207" s="129"/>
      <c r="C207" s="129"/>
      <c r="D207" s="129"/>
      <c r="E207" s="130"/>
      <c r="F207" s="132"/>
      <c r="G207" s="129"/>
    </row>
    <row r="208" spans="1:7" x14ac:dyDescent="0.25">
      <c r="A208" s="115"/>
      <c r="B208" s="129"/>
      <c r="C208" s="129"/>
      <c r="D208" s="129"/>
      <c r="E208" s="130"/>
      <c r="F208" s="132"/>
      <c r="G208" s="129"/>
    </row>
    <row r="209" spans="1:13" x14ac:dyDescent="0.25">
      <c r="A209" s="115"/>
      <c r="B209" s="129"/>
      <c r="C209" s="129"/>
      <c r="D209" s="129"/>
      <c r="E209" s="130"/>
      <c r="F209" s="129"/>
      <c r="G209" s="129"/>
    </row>
    <row r="210" spans="1:13" x14ac:dyDescent="0.25">
      <c r="A210" s="133"/>
      <c r="B210" s="131"/>
      <c r="C210" s="131"/>
      <c r="D210" s="131"/>
      <c r="E210" s="131"/>
      <c r="F210" s="134"/>
      <c r="G210" s="131"/>
      <c r="M210" s="1"/>
    </row>
    <row r="211" spans="1:13" x14ac:dyDescent="0.25">
      <c r="A211" s="135"/>
      <c r="B211" s="135"/>
      <c r="C211" s="135"/>
      <c r="D211" s="136"/>
      <c r="E211" s="136"/>
      <c r="F211" s="136"/>
      <c r="G211" s="136"/>
      <c r="M211" s="1"/>
    </row>
    <row r="212" spans="1:13" x14ac:dyDescent="0.25">
      <c r="A212" s="137"/>
      <c r="B212" s="137"/>
      <c r="C212" s="133"/>
      <c r="D212" s="131"/>
      <c r="E212" s="131"/>
      <c r="F212" s="134"/>
      <c r="G212" s="131"/>
      <c r="M212" s="1"/>
    </row>
    <row r="213" spans="1:13" x14ac:dyDescent="0.25">
      <c r="A213" s="137"/>
      <c r="B213" s="137"/>
      <c r="C213" s="133"/>
      <c r="D213" s="131"/>
      <c r="E213" s="131"/>
      <c r="F213" s="134"/>
      <c r="G213" s="131"/>
      <c r="M213" s="1"/>
    </row>
    <row r="214" spans="1:13" x14ac:dyDescent="0.25">
      <c r="A214" s="135"/>
      <c r="B214" s="135"/>
      <c r="C214" s="135"/>
      <c r="D214" s="135"/>
      <c r="E214" s="135"/>
      <c r="F214" s="135"/>
      <c r="G214" s="135"/>
      <c r="I214" s="29"/>
      <c r="M214" s="1"/>
    </row>
    <row r="215" spans="1:13" ht="22.95" customHeight="1" x14ac:dyDescent="0.25">
      <c r="A215" s="138"/>
      <c r="B215" s="135"/>
      <c r="C215" s="135"/>
      <c r="D215" s="135"/>
      <c r="E215" s="135"/>
      <c r="F215" s="135"/>
      <c r="G215" s="135"/>
      <c r="I215" s="35"/>
      <c r="M215" s="1"/>
    </row>
    <row r="216" spans="1:13" x14ac:dyDescent="0.25">
      <c r="A216" s="135"/>
      <c r="B216" s="135"/>
      <c r="C216" s="135"/>
      <c r="D216" s="135"/>
      <c r="E216" s="135"/>
      <c r="F216" s="135"/>
      <c r="G216" s="135"/>
      <c r="I216" s="36"/>
      <c r="M216" s="1"/>
    </row>
    <row r="217" spans="1:13" x14ac:dyDescent="0.25">
      <c r="A217" s="115"/>
      <c r="B217" s="129"/>
      <c r="C217" s="129"/>
      <c r="D217" s="129"/>
      <c r="E217" s="130"/>
      <c r="F217" s="129"/>
      <c r="G217" s="129"/>
    </row>
    <row r="218" spans="1:13" x14ac:dyDescent="0.25">
      <c r="A218" s="115"/>
      <c r="B218" s="129"/>
      <c r="C218" s="129"/>
      <c r="D218" s="129"/>
      <c r="E218" s="130"/>
      <c r="F218" s="129"/>
      <c r="G218" s="129"/>
    </row>
  </sheetData>
  <mergeCells count="59">
    <mergeCell ref="A216:G216"/>
    <mergeCell ref="A166:B166"/>
    <mergeCell ref="A169:B169"/>
    <mergeCell ref="A211:G211"/>
    <mergeCell ref="A214:G214"/>
    <mergeCell ref="A215:G215"/>
    <mergeCell ref="A140:B140"/>
    <mergeCell ref="A141:B141"/>
    <mergeCell ref="A144:B144"/>
    <mergeCell ref="A145:B145"/>
    <mergeCell ref="A163:B163"/>
    <mergeCell ref="A128:B128"/>
    <mergeCell ref="A129:B129"/>
    <mergeCell ref="A130:B130"/>
    <mergeCell ref="A131:B131"/>
    <mergeCell ref="A132:B132"/>
    <mergeCell ref="A114:B114"/>
    <mergeCell ref="A115:B115"/>
    <mergeCell ref="A123:B123"/>
    <mergeCell ref="A124:B124"/>
    <mergeCell ref="A127:B127"/>
    <mergeCell ref="A107:B107"/>
    <mergeCell ref="A110:B110"/>
    <mergeCell ref="A111:B111"/>
    <mergeCell ref="A112:B112"/>
    <mergeCell ref="A113:B113"/>
    <mergeCell ref="A95:B95"/>
    <mergeCell ref="A96:B96"/>
    <mergeCell ref="A97:B97"/>
    <mergeCell ref="A98:B98"/>
    <mergeCell ref="A106:B106"/>
    <mergeCell ref="A81:B81"/>
    <mergeCell ref="A89:B89"/>
    <mergeCell ref="A90:B90"/>
    <mergeCell ref="A93:B93"/>
    <mergeCell ref="A94:B94"/>
    <mergeCell ref="A76:B76"/>
    <mergeCell ref="A77:B77"/>
    <mergeCell ref="A78:B78"/>
    <mergeCell ref="A79:B79"/>
    <mergeCell ref="A80:B80"/>
    <mergeCell ref="A62:B62"/>
    <mergeCell ref="A63:B63"/>
    <mergeCell ref="A64:B64"/>
    <mergeCell ref="A72:B72"/>
    <mergeCell ref="A73:B73"/>
    <mergeCell ref="A55:B55"/>
    <mergeCell ref="A56:B56"/>
    <mergeCell ref="A59:B59"/>
    <mergeCell ref="A60:B60"/>
    <mergeCell ref="A61:B61"/>
    <mergeCell ref="A43:B43"/>
    <mergeCell ref="A44:B44"/>
    <mergeCell ref="A45:B45"/>
    <mergeCell ref="A46:B46"/>
    <mergeCell ref="A47:B47"/>
    <mergeCell ref="A39:B39"/>
    <mergeCell ref="A42:B42"/>
    <mergeCell ref="A38:B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CEF-D612-47CE-B91F-BC3E85C390A8}">
  <dimension ref="A1:X79"/>
  <sheetViews>
    <sheetView workbookViewId="0">
      <selection activeCell="A4" sqref="A4"/>
    </sheetView>
  </sheetViews>
  <sheetFormatPr baseColWidth="10" defaultColWidth="11.44140625" defaultRowHeight="13.8" x14ac:dyDescent="0.25"/>
  <cols>
    <col min="1" max="1" width="20.77734375" customWidth="1"/>
    <col min="2" max="2" width="22.77734375" style="1" customWidth="1"/>
    <col min="3" max="4" width="20.77734375" style="1" customWidth="1"/>
    <col min="5" max="5" width="20.77734375" style="24" customWidth="1"/>
    <col min="6" max="12" width="20.77734375" style="1" customWidth="1"/>
    <col min="13" max="13" width="18.88671875" customWidth="1"/>
    <col min="14" max="14" width="17.88671875" customWidth="1"/>
    <col min="15" max="15" width="26.88671875" customWidth="1"/>
    <col min="16" max="16" width="36.44140625" customWidth="1"/>
    <col min="17" max="17" width="13.77734375" customWidth="1"/>
    <col min="257" max="257" width="20.77734375" customWidth="1"/>
    <col min="258" max="258" width="22.77734375" customWidth="1"/>
    <col min="259" max="268" width="20.77734375" customWidth="1"/>
    <col min="513" max="513" width="20.77734375" customWidth="1"/>
    <col min="514" max="514" width="22.77734375" customWidth="1"/>
    <col min="515" max="524" width="20.77734375" customWidth="1"/>
    <col min="769" max="769" width="20.77734375" customWidth="1"/>
    <col min="770" max="770" width="22.77734375" customWidth="1"/>
    <col min="771" max="780" width="20.77734375" customWidth="1"/>
    <col min="1025" max="1025" width="20.77734375" customWidth="1"/>
    <col min="1026" max="1026" width="22.77734375" customWidth="1"/>
    <col min="1027" max="1036" width="20.77734375" customWidth="1"/>
    <col min="1281" max="1281" width="20.77734375" customWidth="1"/>
    <col min="1282" max="1282" width="22.77734375" customWidth="1"/>
    <col min="1283" max="1292" width="20.77734375" customWidth="1"/>
    <col min="1537" max="1537" width="20.77734375" customWidth="1"/>
    <col min="1538" max="1538" width="22.77734375" customWidth="1"/>
    <col min="1539" max="1548" width="20.77734375" customWidth="1"/>
    <col min="1793" max="1793" width="20.77734375" customWidth="1"/>
    <col min="1794" max="1794" width="22.77734375" customWidth="1"/>
    <col min="1795" max="1804" width="20.77734375" customWidth="1"/>
    <col min="2049" max="2049" width="20.77734375" customWidth="1"/>
    <col min="2050" max="2050" width="22.77734375" customWidth="1"/>
    <col min="2051" max="2060" width="20.77734375" customWidth="1"/>
    <col min="2305" max="2305" width="20.77734375" customWidth="1"/>
    <col min="2306" max="2306" width="22.77734375" customWidth="1"/>
    <col min="2307" max="2316" width="20.77734375" customWidth="1"/>
    <col min="2561" max="2561" width="20.77734375" customWidth="1"/>
    <col min="2562" max="2562" width="22.77734375" customWidth="1"/>
    <col min="2563" max="2572" width="20.77734375" customWidth="1"/>
    <col min="2817" max="2817" width="20.77734375" customWidth="1"/>
    <col min="2818" max="2818" width="22.77734375" customWidth="1"/>
    <col min="2819" max="2828" width="20.77734375" customWidth="1"/>
    <col min="3073" max="3073" width="20.77734375" customWidth="1"/>
    <col min="3074" max="3074" width="22.77734375" customWidth="1"/>
    <col min="3075" max="3084" width="20.77734375" customWidth="1"/>
    <col min="3329" max="3329" width="20.77734375" customWidth="1"/>
    <col min="3330" max="3330" width="22.77734375" customWidth="1"/>
    <col min="3331" max="3340" width="20.77734375" customWidth="1"/>
    <col min="3585" max="3585" width="20.77734375" customWidth="1"/>
    <col min="3586" max="3586" width="22.77734375" customWidth="1"/>
    <col min="3587" max="3596" width="20.77734375" customWidth="1"/>
    <col min="3841" max="3841" width="20.77734375" customWidth="1"/>
    <col min="3842" max="3842" width="22.77734375" customWidth="1"/>
    <col min="3843" max="3852" width="20.77734375" customWidth="1"/>
    <col min="4097" max="4097" width="20.77734375" customWidth="1"/>
    <col min="4098" max="4098" width="22.77734375" customWidth="1"/>
    <col min="4099" max="4108" width="20.77734375" customWidth="1"/>
    <col min="4353" max="4353" width="20.77734375" customWidth="1"/>
    <col min="4354" max="4354" width="22.77734375" customWidth="1"/>
    <col min="4355" max="4364" width="20.77734375" customWidth="1"/>
    <col min="4609" max="4609" width="20.77734375" customWidth="1"/>
    <col min="4610" max="4610" width="22.77734375" customWidth="1"/>
    <col min="4611" max="4620" width="20.77734375" customWidth="1"/>
    <col min="4865" max="4865" width="20.77734375" customWidth="1"/>
    <col min="4866" max="4866" width="22.77734375" customWidth="1"/>
    <col min="4867" max="4876" width="20.77734375" customWidth="1"/>
    <col min="5121" max="5121" width="20.77734375" customWidth="1"/>
    <col min="5122" max="5122" width="22.77734375" customWidth="1"/>
    <col min="5123" max="5132" width="20.77734375" customWidth="1"/>
    <col min="5377" max="5377" width="20.77734375" customWidth="1"/>
    <col min="5378" max="5378" width="22.77734375" customWidth="1"/>
    <col min="5379" max="5388" width="20.77734375" customWidth="1"/>
    <col min="5633" max="5633" width="20.77734375" customWidth="1"/>
    <col min="5634" max="5634" width="22.77734375" customWidth="1"/>
    <col min="5635" max="5644" width="20.77734375" customWidth="1"/>
    <col min="5889" max="5889" width="20.77734375" customWidth="1"/>
    <col min="5890" max="5890" width="22.77734375" customWidth="1"/>
    <col min="5891" max="5900" width="20.77734375" customWidth="1"/>
    <col min="6145" max="6145" width="20.77734375" customWidth="1"/>
    <col min="6146" max="6146" width="22.77734375" customWidth="1"/>
    <col min="6147" max="6156" width="20.77734375" customWidth="1"/>
    <col min="6401" max="6401" width="20.77734375" customWidth="1"/>
    <col min="6402" max="6402" width="22.77734375" customWidth="1"/>
    <col min="6403" max="6412" width="20.77734375" customWidth="1"/>
    <col min="6657" max="6657" width="20.77734375" customWidth="1"/>
    <col min="6658" max="6658" width="22.77734375" customWidth="1"/>
    <col min="6659" max="6668" width="20.77734375" customWidth="1"/>
    <col min="6913" max="6913" width="20.77734375" customWidth="1"/>
    <col min="6914" max="6914" width="22.77734375" customWidth="1"/>
    <col min="6915" max="6924" width="20.77734375" customWidth="1"/>
    <col min="7169" max="7169" width="20.77734375" customWidth="1"/>
    <col min="7170" max="7170" width="22.77734375" customWidth="1"/>
    <col min="7171" max="7180" width="20.77734375" customWidth="1"/>
    <col min="7425" max="7425" width="20.77734375" customWidth="1"/>
    <col min="7426" max="7426" width="22.77734375" customWidth="1"/>
    <col min="7427" max="7436" width="20.77734375" customWidth="1"/>
    <col min="7681" max="7681" width="20.77734375" customWidth="1"/>
    <col min="7682" max="7682" width="22.77734375" customWidth="1"/>
    <col min="7683" max="7692" width="20.77734375" customWidth="1"/>
    <col min="7937" max="7937" width="20.77734375" customWidth="1"/>
    <col min="7938" max="7938" width="22.77734375" customWidth="1"/>
    <col min="7939" max="7948" width="20.77734375" customWidth="1"/>
    <col min="8193" max="8193" width="20.77734375" customWidth="1"/>
    <col min="8194" max="8194" width="22.77734375" customWidth="1"/>
    <col min="8195" max="8204" width="20.77734375" customWidth="1"/>
    <col min="8449" max="8449" width="20.77734375" customWidth="1"/>
    <col min="8450" max="8450" width="22.77734375" customWidth="1"/>
    <col min="8451" max="8460" width="20.77734375" customWidth="1"/>
    <col min="8705" max="8705" width="20.77734375" customWidth="1"/>
    <col min="8706" max="8706" width="22.77734375" customWidth="1"/>
    <col min="8707" max="8716" width="20.77734375" customWidth="1"/>
    <col min="8961" max="8961" width="20.77734375" customWidth="1"/>
    <col min="8962" max="8962" width="22.77734375" customWidth="1"/>
    <col min="8963" max="8972" width="20.77734375" customWidth="1"/>
    <col min="9217" max="9217" width="20.77734375" customWidth="1"/>
    <col min="9218" max="9218" width="22.77734375" customWidth="1"/>
    <col min="9219" max="9228" width="20.77734375" customWidth="1"/>
    <col min="9473" max="9473" width="20.77734375" customWidth="1"/>
    <col min="9474" max="9474" width="22.77734375" customWidth="1"/>
    <col min="9475" max="9484" width="20.77734375" customWidth="1"/>
    <col min="9729" max="9729" width="20.77734375" customWidth="1"/>
    <col min="9730" max="9730" width="22.77734375" customWidth="1"/>
    <col min="9731" max="9740" width="20.77734375" customWidth="1"/>
    <col min="9985" max="9985" width="20.77734375" customWidth="1"/>
    <col min="9986" max="9986" width="22.77734375" customWidth="1"/>
    <col min="9987" max="9996" width="20.77734375" customWidth="1"/>
    <col min="10241" max="10241" width="20.77734375" customWidth="1"/>
    <col min="10242" max="10242" width="22.77734375" customWidth="1"/>
    <col min="10243" max="10252" width="20.77734375" customWidth="1"/>
    <col min="10497" max="10497" width="20.77734375" customWidth="1"/>
    <col min="10498" max="10498" width="22.77734375" customWidth="1"/>
    <col min="10499" max="10508" width="20.77734375" customWidth="1"/>
    <col min="10753" max="10753" width="20.77734375" customWidth="1"/>
    <col min="10754" max="10754" width="22.77734375" customWidth="1"/>
    <col min="10755" max="10764" width="20.77734375" customWidth="1"/>
    <col min="11009" max="11009" width="20.77734375" customWidth="1"/>
    <col min="11010" max="11010" width="22.77734375" customWidth="1"/>
    <col min="11011" max="11020" width="20.77734375" customWidth="1"/>
    <col min="11265" max="11265" width="20.77734375" customWidth="1"/>
    <col min="11266" max="11266" width="22.77734375" customWidth="1"/>
    <col min="11267" max="11276" width="20.77734375" customWidth="1"/>
    <col min="11521" max="11521" width="20.77734375" customWidth="1"/>
    <col min="11522" max="11522" width="22.77734375" customWidth="1"/>
    <col min="11523" max="11532" width="20.77734375" customWidth="1"/>
    <col min="11777" max="11777" width="20.77734375" customWidth="1"/>
    <col min="11778" max="11778" width="22.77734375" customWidth="1"/>
    <col min="11779" max="11788" width="20.77734375" customWidth="1"/>
    <col min="12033" max="12033" width="20.77734375" customWidth="1"/>
    <col min="12034" max="12034" width="22.77734375" customWidth="1"/>
    <col min="12035" max="12044" width="20.77734375" customWidth="1"/>
    <col min="12289" max="12289" width="20.77734375" customWidth="1"/>
    <col min="12290" max="12290" width="22.77734375" customWidth="1"/>
    <col min="12291" max="12300" width="20.77734375" customWidth="1"/>
    <col min="12545" max="12545" width="20.77734375" customWidth="1"/>
    <col min="12546" max="12546" width="22.77734375" customWidth="1"/>
    <col min="12547" max="12556" width="20.77734375" customWidth="1"/>
    <col min="12801" max="12801" width="20.77734375" customWidth="1"/>
    <col min="12802" max="12802" width="22.77734375" customWidth="1"/>
    <col min="12803" max="12812" width="20.77734375" customWidth="1"/>
    <col min="13057" max="13057" width="20.77734375" customWidth="1"/>
    <col min="13058" max="13058" width="22.77734375" customWidth="1"/>
    <col min="13059" max="13068" width="20.77734375" customWidth="1"/>
    <col min="13313" max="13313" width="20.77734375" customWidth="1"/>
    <col min="13314" max="13314" width="22.77734375" customWidth="1"/>
    <col min="13315" max="13324" width="20.77734375" customWidth="1"/>
    <col min="13569" max="13569" width="20.77734375" customWidth="1"/>
    <col min="13570" max="13570" width="22.77734375" customWidth="1"/>
    <col min="13571" max="13580" width="20.77734375" customWidth="1"/>
    <col min="13825" max="13825" width="20.77734375" customWidth="1"/>
    <col min="13826" max="13826" width="22.77734375" customWidth="1"/>
    <col min="13827" max="13836" width="20.77734375" customWidth="1"/>
    <col min="14081" max="14081" width="20.77734375" customWidth="1"/>
    <col min="14082" max="14082" width="22.77734375" customWidth="1"/>
    <col min="14083" max="14092" width="20.77734375" customWidth="1"/>
    <col min="14337" max="14337" width="20.77734375" customWidth="1"/>
    <col min="14338" max="14338" width="22.77734375" customWidth="1"/>
    <col min="14339" max="14348" width="20.77734375" customWidth="1"/>
    <col min="14593" max="14593" width="20.77734375" customWidth="1"/>
    <col min="14594" max="14594" width="22.77734375" customWidth="1"/>
    <col min="14595" max="14604" width="20.77734375" customWidth="1"/>
    <col min="14849" max="14849" width="20.77734375" customWidth="1"/>
    <col min="14850" max="14850" width="22.77734375" customWidth="1"/>
    <col min="14851" max="14860" width="20.77734375" customWidth="1"/>
    <col min="15105" max="15105" width="20.77734375" customWidth="1"/>
    <col min="15106" max="15106" width="22.77734375" customWidth="1"/>
    <col min="15107" max="15116" width="20.77734375" customWidth="1"/>
    <col min="15361" max="15361" width="20.77734375" customWidth="1"/>
    <col min="15362" max="15362" width="22.77734375" customWidth="1"/>
    <col min="15363" max="15372" width="20.77734375" customWidth="1"/>
    <col min="15617" max="15617" width="20.77734375" customWidth="1"/>
    <col min="15618" max="15618" width="22.77734375" customWidth="1"/>
    <col min="15619" max="15628" width="20.77734375" customWidth="1"/>
    <col min="15873" max="15873" width="20.77734375" customWidth="1"/>
    <col min="15874" max="15874" width="22.77734375" customWidth="1"/>
    <col min="15875" max="15884" width="20.77734375" customWidth="1"/>
    <col min="16129" max="16129" width="20.77734375" customWidth="1"/>
    <col min="16130" max="16130" width="22.77734375" customWidth="1"/>
    <col min="16131" max="16140" width="20.77734375" customWidth="1"/>
  </cols>
  <sheetData>
    <row r="1" spans="1:21" ht="20.399999999999999" x14ac:dyDescent="0.35">
      <c r="A1" s="97" t="s">
        <v>120</v>
      </c>
      <c r="B1" s="90"/>
      <c r="C1" s="91"/>
      <c r="D1" s="91"/>
      <c r="E1" s="140"/>
      <c r="F1" s="91"/>
      <c r="K1" s="1" t="s">
        <v>122</v>
      </c>
      <c r="L1" s="141"/>
      <c r="M1" s="142" t="s">
        <v>100</v>
      </c>
      <c r="N1" s="142" t="s">
        <v>101</v>
      </c>
      <c r="O1" s="142" t="s">
        <v>102</v>
      </c>
    </row>
    <row r="2" spans="1:21" x14ac:dyDescent="0.25">
      <c r="A2" s="68"/>
      <c r="B2" s="91"/>
      <c r="C2" s="93"/>
      <c r="D2" s="91"/>
      <c r="E2" s="140"/>
      <c r="F2" s="91"/>
      <c r="H2"/>
      <c r="L2" s="141" t="s">
        <v>98</v>
      </c>
      <c r="M2" s="142">
        <f>29.74+23.34</f>
        <v>53.08</v>
      </c>
      <c r="N2" s="143">
        <f>102.085+94.22</f>
        <v>196.30500000000001</v>
      </c>
      <c r="O2" s="142">
        <f>690.92+599.33</f>
        <v>1290.25</v>
      </c>
    </row>
    <row r="3" spans="1:21" ht="15.6" x14ac:dyDescent="0.3">
      <c r="A3" s="98" t="s">
        <v>113</v>
      </c>
      <c r="B3" s="91"/>
      <c r="C3" s="93"/>
      <c r="D3" s="91"/>
      <c r="E3" s="140"/>
      <c r="F3" s="91"/>
      <c r="L3" s="141" t="s">
        <v>99</v>
      </c>
      <c r="M3" s="142">
        <f>M2/60</f>
        <v>0.8846666666666666</v>
      </c>
      <c r="N3" s="143">
        <f>N2/60</f>
        <v>3.2717499999999999</v>
      </c>
      <c r="O3" s="142">
        <f>O2/60</f>
        <v>21.504166666666666</v>
      </c>
    </row>
    <row r="4" spans="1:21" ht="15.6" x14ac:dyDescent="0.3">
      <c r="A4" s="98" t="s">
        <v>127</v>
      </c>
      <c r="B4" s="91"/>
      <c r="C4" s="93"/>
      <c r="D4" s="91"/>
      <c r="E4" s="140"/>
      <c r="F4" s="91"/>
      <c r="H4" s="30"/>
      <c r="I4" s="28"/>
      <c r="J4" s="28"/>
      <c r="K4" s="28"/>
    </row>
    <row r="5" spans="1:21" ht="15.6" x14ac:dyDescent="0.3">
      <c r="A5" s="98" t="s">
        <v>119</v>
      </c>
      <c r="B5" s="91"/>
      <c r="C5" s="95"/>
      <c r="D5" s="91"/>
      <c r="E5" s="140"/>
      <c r="F5" s="91"/>
      <c r="I5" s="28"/>
      <c r="J5" s="28"/>
      <c r="K5" s="28"/>
      <c r="L5" s="28"/>
    </row>
    <row r="6" spans="1:21" ht="15.6" x14ac:dyDescent="0.3">
      <c r="A6" s="98" t="s">
        <v>117</v>
      </c>
      <c r="B6" s="91"/>
      <c r="C6" s="95"/>
      <c r="D6" s="91"/>
      <c r="E6" s="140"/>
      <c r="F6" s="91"/>
      <c r="I6" s="28"/>
    </row>
    <row r="7" spans="1:21" ht="15.6" x14ac:dyDescent="0.3">
      <c r="A7" s="99" t="s">
        <v>121</v>
      </c>
      <c r="C7" s="4"/>
      <c r="F7"/>
    </row>
    <row r="8" spans="1:21" x14ac:dyDescent="0.25">
      <c r="F8"/>
    </row>
    <row r="9" spans="1:21" x14ac:dyDescent="0.25">
      <c r="A9" s="5" t="s">
        <v>0</v>
      </c>
      <c r="B9" s="6"/>
      <c r="F9"/>
      <c r="Q9" s="30" t="s">
        <v>108</v>
      </c>
      <c r="R9" s="30"/>
      <c r="S9" s="30"/>
      <c r="T9" s="30"/>
    </row>
    <row r="10" spans="1:21" x14ac:dyDescent="0.25">
      <c r="A10" s="7" t="s">
        <v>1</v>
      </c>
      <c r="B10" s="8"/>
      <c r="C10" s="9" t="s">
        <v>2</v>
      </c>
      <c r="D10" s="10" t="s">
        <v>3</v>
      </c>
      <c r="E10" s="31" t="s">
        <v>4</v>
      </c>
      <c r="F10" s="11" t="s">
        <v>5</v>
      </c>
      <c r="G10" s="11" t="s">
        <v>6</v>
      </c>
      <c r="H10" s="11" t="s">
        <v>7</v>
      </c>
      <c r="I10" s="10" t="s">
        <v>86</v>
      </c>
      <c r="J10" s="11" t="s">
        <v>9</v>
      </c>
      <c r="K10" s="11" t="s">
        <v>10</v>
      </c>
      <c r="L10" s="12" t="s">
        <v>11</v>
      </c>
      <c r="M10" s="144" t="s">
        <v>89</v>
      </c>
      <c r="N10" s="11" t="s">
        <v>88</v>
      </c>
      <c r="O10" s="12" t="s">
        <v>110</v>
      </c>
      <c r="P10" s="106" t="s">
        <v>111</v>
      </c>
      <c r="Q10" s="144" t="s">
        <v>103</v>
      </c>
      <c r="R10" s="11" t="s">
        <v>104</v>
      </c>
      <c r="S10" s="11" t="s">
        <v>105</v>
      </c>
      <c r="T10" s="11" t="s">
        <v>106</v>
      </c>
      <c r="U10" s="12" t="s">
        <v>107</v>
      </c>
    </row>
    <row r="11" spans="1:21" x14ac:dyDescent="0.25">
      <c r="A11" s="13" t="s">
        <v>12</v>
      </c>
      <c r="B11" s="14"/>
      <c r="C11" s="15" t="s">
        <v>13</v>
      </c>
      <c r="D11" s="49">
        <v>18061.893175074183</v>
      </c>
      <c r="E11" s="49">
        <v>18055.2</v>
      </c>
      <c r="F11" s="49">
        <v>18061.3325</v>
      </c>
      <c r="G11" s="49">
        <v>18061.379976201912</v>
      </c>
      <c r="H11" s="49">
        <v>18061.331845238095</v>
      </c>
      <c r="I11" s="49">
        <v>18061.331845238001</v>
      </c>
      <c r="J11" s="49">
        <f t="shared" ref="J11:J29" si="0">AVERAGE(D11:I11)</f>
        <v>18060.411556958701</v>
      </c>
      <c r="K11" s="1">
        <f t="shared" ref="K11:K29" si="1">ABS(MAX(D11:I11)-MIN(D11:I11))</f>
        <v>6.6931750741823635</v>
      </c>
      <c r="L11" s="53">
        <f t="shared" ref="L11:L29" si="2">STDEV(D11:I11)</f>
        <v>2.5626295527854897</v>
      </c>
      <c r="M11" s="109">
        <f>ABS(I11-J11)</f>
        <v>0.92028827929971158</v>
      </c>
      <c r="N11" s="145">
        <f>L11-M11</f>
        <v>1.6423412734857781</v>
      </c>
      <c r="O11" s="77">
        <f>M11/J11*100</f>
        <v>5.0956107860406046E-3</v>
      </c>
      <c r="P11" s="107">
        <f>ABS(F11-I11)/F11*100</f>
        <v>3.6252142504583984E-6</v>
      </c>
      <c r="Q11" s="109">
        <f>$L11-ABS(D11-$J11)</f>
        <v>1.0810114373035109</v>
      </c>
      <c r="R11" s="153">
        <f>$L11-ABS(E11-$J11)</f>
        <v>-2.6489274059148951</v>
      </c>
      <c r="S11" s="154">
        <f>$L11-ABS(F11-$J11)</f>
        <v>1.6416865114861654</v>
      </c>
      <c r="T11" s="154">
        <f>$L11-ABS(G11-$J11)</f>
        <v>1.5942103095749705</v>
      </c>
      <c r="U11" s="77">
        <f>$L11-ABS(H11-$J11)</f>
        <v>1.6423412733911906</v>
      </c>
    </row>
    <row r="12" spans="1:21" ht="15.6" x14ac:dyDescent="0.25">
      <c r="A12" s="13" t="s">
        <v>14</v>
      </c>
      <c r="B12" s="14"/>
      <c r="C12" s="15" t="s">
        <v>15</v>
      </c>
      <c r="D12" s="1">
        <v>29.999999999998991</v>
      </c>
      <c r="E12" s="44">
        <v>30</v>
      </c>
      <c r="F12" s="1">
        <v>30</v>
      </c>
      <c r="G12" s="1">
        <v>30.000000000000071</v>
      </c>
      <c r="H12" s="1">
        <v>30</v>
      </c>
      <c r="I12" s="1">
        <v>29.999999999999901</v>
      </c>
      <c r="J12" s="1">
        <f t="shared" si="0"/>
        <v>29.999999999999829</v>
      </c>
      <c r="K12" s="1">
        <f t="shared" si="1"/>
        <v>1.0800249583553523E-12</v>
      </c>
      <c r="L12" s="50">
        <f t="shared" si="2"/>
        <v>4.131914451850424E-13</v>
      </c>
      <c r="M12" s="109">
        <f t="shared" ref="M12:M29" si="3">ABS(I12-J12)</f>
        <v>7.1054273576010019E-14</v>
      </c>
      <c r="N12" s="146">
        <f t="shared" ref="N12:N29" si="4">L12-M12</f>
        <v>3.4213717160903238E-13</v>
      </c>
      <c r="O12" s="67">
        <f t="shared" ref="O12:O29" si="5">M12/J12*100</f>
        <v>2.3684757858670139E-13</v>
      </c>
      <c r="P12" s="107">
        <f t="shared" ref="P12:P29" si="6">ABS(F12-I12)/F12*100</f>
        <v>3.3158661002138007E-13</v>
      </c>
      <c r="Q12" s="155">
        <f>$L12-ABS(D12-$J12)</f>
        <v>-4.2524898301187582E-13</v>
      </c>
      <c r="R12" s="154">
        <f>$L12-ABS(E12-$J12)</f>
        <v>2.4266118860261835E-13</v>
      </c>
      <c r="S12" s="154">
        <f>$L12-ABS(F12-$J12)</f>
        <v>2.4266118860261835E-13</v>
      </c>
      <c r="T12" s="154">
        <f>$L12-ABS(G12-$J12)</f>
        <v>1.7160691502660834E-13</v>
      </c>
      <c r="U12" s="77">
        <f>$L12-ABS(H12-$J12)</f>
        <v>2.4266118860261835E-13</v>
      </c>
    </row>
    <row r="13" spans="1:21" ht="15.6" x14ac:dyDescent="0.25">
      <c r="A13" s="13" t="s">
        <v>16</v>
      </c>
      <c r="B13" s="14"/>
      <c r="C13" s="15" t="s">
        <v>15</v>
      </c>
      <c r="D13" s="43">
        <v>0.97239907398679837</v>
      </c>
      <c r="E13" s="43">
        <v>0.97260000000000002</v>
      </c>
      <c r="F13" s="43">
        <v>0.97352000000000005</v>
      </c>
      <c r="G13" s="43">
        <v>0.97151006794092887</v>
      </c>
      <c r="H13" s="43">
        <v>0.96754730126497579</v>
      </c>
      <c r="I13" s="43">
        <v>0.97571113380071195</v>
      </c>
      <c r="J13" s="43">
        <f t="shared" si="0"/>
        <v>0.97221459616556916</v>
      </c>
      <c r="K13" s="1">
        <f t="shared" si="1"/>
        <v>8.1638325357361596E-3</v>
      </c>
      <c r="L13" s="50">
        <f t="shared" si="2"/>
        <v>2.6978667311583784E-3</v>
      </c>
      <c r="M13" s="147">
        <f t="shared" si="3"/>
        <v>3.4965376351427935E-3</v>
      </c>
      <c r="N13" s="148">
        <f t="shared" si="4"/>
        <v>-7.9867090398441512E-4</v>
      </c>
      <c r="O13" s="67">
        <f t="shared" si="5"/>
        <v>0.35964669209176631</v>
      </c>
      <c r="P13" s="107">
        <f t="shared" si="6"/>
        <v>0.22507332162789642</v>
      </c>
      <c r="Q13" s="109">
        <f>$L13-ABS(D13-$J13)</f>
        <v>2.5133889099291664E-3</v>
      </c>
      <c r="R13" s="154">
        <f>$L13-ABS(E13-$J13)</f>
        <v>2.3124628967275142E-3</v>
      </c>
      <c r="S13" s="154">
        <f>$L13-ABS(F13-$J13)</f>
        <v>1.3924628967274823E-3</v>
      </c>
      <c r="T13" s="154">
        <f>$L13-ABS(G13-$J13)</f>
        <v>1.9933385065180899E-3</v>
      </c>
      <c r="U13" s="156">
        <f>$L13-ABS(H13-$J13)</f>
        <v>-1.9694281694349878E-3</v>
      </c>
    </row>
    <row r="14" spans="1:21" ht="15.6" x14ac:dyDescent="0.25">
      <c r="A14" s="13" t="s">
        <v>17</v>
      </c>
      <c r="B14" s="14"/>
      <c r="C14" s="15" t="s">
        <v>15</v>
      </c>
      <c r="D14" s="43">
        <v>4.5812129660982253</v>
      </c>
      <c r="E14" s="43">
        <v>4.58</v>
      </c>
      <c r="F14" s="43">
        <v>4.5793999999999997</v>
      </c>
      <c r="G14" s="43">
        <v>4.5793747567606804</v>
      </c>
      <c r="H14" s="43">
        <v>4.5834190081168753</v>
      </c>
      <c r="I14" s="43">
        <v>4.5777503243913999</v>
      </c>
      <c r="J14" s="43">
        <f t="shared" si="0"/>
        <v>4.5801928425611971</v>
      </c>
      <c r="K14" s="1">
        <f t="shared" si="1"/>
        <v>5.6686837254753542E-3</v>
      </c>
      <c r="L14" s="50">
        <f t="shared" si="2"/>
        <v>1.9364784114724678E-3</v>
      </c>
      <c r="M14" s="147">
        <f t="shared" si="3"/>
        <v>2.4425181697971254E-3</v>
      </c>
      <c r="N14" s="148">
        <f t="shared" si="4"/>
        <v>-5.0603975832465764E-4</v>
      </c>
      <c r="O14" s="67">
        <f t="shared" si="5"/>
        <v>5.3327845655321664E-2</v>
      </c>
      <c r="P14" s="107">
        <f t="shared" si="6"/>
        <v>3.6023837371702477E-2</v>
      </c>
      <c r="Q14" s="109">
        <f>$L14-ABS(D14-$J14)</f>
        <v>9.1635487444428421E-4</v>
      </c>
      <c r="R14" s="154">
        <f>$L14-ABS(E14-$J14)</f>
        <v>1.7436358502754636E-3</v>
      </c>
      <c r="S14" s="154">
        <f>$L14-ABS(F14-$J14)</f>
        <v>1.1436358502750856E-3</v>
      </c>
      <c r="T14" s="154">
        <f>$L14-ABS(G14-$J14)</f>
        <v>1.1183926109557909E-3</v>
      </c>
      <c r="U14" s="156">
        <f>$L14-ABS(H14-$J14)</f>
        <v>-1.2896871442057609E-3</v>
      </c>
    </row>
    <row r="15" spans="1:21" ht="15.6" x14ac:dyDescent="0.25">
      <c r="A15" s="13" t="s">
        <v>18</v>
      </c>
      <c r="B15" s="14"/>
      <c r="C15" s="15" t="s">
        <v>15</v>
      </c>
      <c r="D15" s="43">
        <v>0.22197052737906905</v>
      </c>
      <c r="E15" s="43">
        <v>0.22320000000000001</v>
      </c>
      <c r="F15" s="43">
        <v>0.22284999999999999</v>
      </c>
      <c r="G15" s="43">
        <v>0.2221799164180403</v>
      </c>
      <c r="H15" s="43">
        <v>0.22359003338862868</v>
      </c>
      <c r="I15" s="43">
        <v>0.22292211460582501</v>
      </c>
      <c r="J15" s="43">
        <f t="shared" si="0"/>
        <v>0.22278543196526054</v>
      </c>
      <c r="K15" s="1">
        <f t="shared" si="1"/>
        <v>1.6195060095596236E-3</v>
      </c>
      <c r="L15" s="50">
        <f t="shared" si="2"/>
        <v>6.1201631412518903E-4</v>
      </c>
      <c r="M15" s="149">
        <f t="shared" si="3"/>
        <v>1.3668264056446167E-4</v>
      </c>
      <c r="N15" s="146">
        <f t="shared" si="4"/>
        <v>4.7533367356072736E-4</v>
      </c>
      <c r="O15" s="67">
        <f t="shared" si="5"/>
        <v>6.1351695826222116E-2</v>
      </c>
      <c r="P15" s="107">
        <f t="shared" si="6"/>
        <v>3.2360155182864385E-2</v>
      </c>
      <c r="Q15" s="155">
        <f>$L15-ABS(D15-$J15)</f>
        <v>-2.028882720663004E-4</v>
      </c>
      <c r="R15" s="154">
        <f>$L15-ABS(E15-$J15)</f>
        <v>1.9744827938572367E-4</v>
      </c>
      <c r="S15" s="154">
        <f>$L15-ABS(F15-$J15)</f>
        <v>5.4744827938574064E-4</v>
      </c>
      <c r="T15" s="154">
        <f>$L15-ABS(G15-$J15)</f>
        <v>6.5007669049467693E-6</v>
      </c>
      <c r="U15" s="156">
        <f>$L15-ABS(H15-$J15)</f>
        <v>-1.925851092429452E-4</v>
      </c>
    </row>
    <row r="16" spans="1:21" ht="15.6" x14ac:dyDescent="0.25">
      <c r="A16" s="13" t="s">
        <v>19</v>
      </c>
      <c r="B16" s="14"/>
      <c r="C16" s="15" t="s">
        <v>15</v>
      </c>
      <c r="D16" s="43">
        <v>10.211393578525106</v>
      </c>
      <c r="E16" s="43">
        <v>10.220000000000001</v>
      </c>
      <c r="F16" s="43">
        <v>10.220800000000001</v>
      </c>
      <c r="G16" s="43">
        <v>10.219621396717644</v>
      </c>
      <c r="H16" s="43">
        <v>10.207011058026927</v>
      </c>
      <c r="I16" s="43">
        <v>10.211475773930299</v>
      </c>
      <c r="J16" s="43">
        <f t="shared" si="0"/>
        <v>10.215050301199996</v>
      </c>
      <c r="K16" s="1">
        <f t="shared" si="1"/>
        <v>1.3788941973073676E-2</v>
      </c>
      <c r="L16" s="50">
        <f t="shared" si="2"/>
        <v>5.8177618626340435E-3</v>
      </c>
      <c r="M16" s="149">
        <f t="shared" si="3"/>
        <v>3.5745272696967589E-3</v>
      </c>
      <c r="N16" s="146">
        <f t="shared" si="4"/>
        <v>2.2432345929372845E-3</v>
      </c>
      <c r="O16" s="67">
        <f t="shared" si="5"/>
        <v>3.499275250046343E-2</v>
      </c>
      <c r="P16" s="107">
        <f t="shared" si="6"/>
        <v>9.1227947613700192E-2</v>
      </c>
      <c r="Q16" s="109">
        <f>$L16-ABS(D16-$J16)</f>
        <v>2.1610391877440096E-3</v>
      </c>
      <c r="R16" s="154">
        <f>$L16-ABS(E16-$J16)</f>
        <v>8.6806306262964504E-4</v>
      </c>
      <c r="S16" s="154">
        <f>$L16-ABS(F16-$J16)</f>
        <v>6.8063062629733148E-5</v>
      </c>
      <c r="T16" s="154">
        <f>$L16-ABS(G16-$J16)</f>
        <v>1.2466663449865936E-3</v>
      </c>
      <c r="U16" s="156">
        <f>$L16-ABS(H16-$J16)</f>
        <v>-2.2214813104353224E-3</v>
      </c>
    </row>
    <row r="17" spans="1:24" ht="15.6" x14ac:dyDescent="0.25">
      <c r="A17" s="13" t="s">
        <v>20</v>
      </c>
      <c r="B17" s="14"/>
      <c r="C17" s="15" t="s">
        <v>15</v>
      </c>
      <c r="D17" s="43">
        <v>0.54209040588695157</v>
      </c>
      <c r="E17" s="43">
        <v>0.54200000000000004</v>
      </c>
      <c r="F17" s="43">
        <v>0.54217000000000004</v>
      </c>
      <c r="G17" s="43">
        <v>0.54321549937803171</v>
      </c>
      <c r="H17" s="43">
        <v>0.54075869844039104</v>
      </c>
      <c r="I17" s="43">
        <v>0.54020423723593203</v>
      </c>
      <c r="J17" s="43">
        <f t="shared" si="0"/>
        <v>0.54173980682355105</v>
      </c>
      <c r="K17" s="1">
        <f t="shared" si="1"/>
        <v>3.0112621420996799E-3</v>
      </c>
      <c r="L17" s="50">
        <f t="shared" si="2"/>
        <v>1.0838729164130046E-3</v>
      </c>
      <c r="M17" s="147">
        <f t="shared" si="3"/>
        <v>1.5355695876190234E-3</v>
      </c>
      <c r="N17" s="148">
        <f t="shared" si="4"/>
        <v>-4.5169667120601885E-4</v>
      </c>
      <c r="O17" s="67">
        <f t="shared" si="5"/>
        <v>0.28345149613847198</v>
      </c>
      <c r="P17" s="107">
        <f t="shared" si="6"/>
        <v>0.3625731346382155</v>
      </c>
      <c r="Q17" s="109">
        <f>$L17-ABS(D17-$J17)</f>
        <v>7.332738530124905E-4</v>
      </c>
      <c r="R17" s="154">
        <f>$L17-ABS(E17-$J17)</f>
        <v>8.2367973996401835E-4</v>
      </c>
      <c r="S17" s="154">
        <f>$L17-ABS(F17-$J17)</f>
        <v>6.5367973996401487E-4</v>
      </c>
      <c r="T17" s="153">
        <f>$L17-ABS(G17-$J17)</f>
        <v>-3.9181963806765195E-4</v>
      </c>
      <c r="U17" s="77">
        <f>$L17-ABS(H17-$J17)</f>
        <v>1.0276453325299252E-4</v>
      </c>
    </row>
    <row r="18" spans="1:24" ht="15.6" x14ac:dyDescent="0.25">
      <c r="A18" s="13" t="s">
        <v>21</v>
      </c>
      <c r="B18" s="14"/>
      <c r="C18" s="15" t="s">
        <v>15</v>
      </c>
      <c r="D18" s="43">
        <v>1.7561667003498662</v>
      </c>
      <c r="E18" s="43">
        <v>1.7569999999999999</v>
      </c>
      <c r="F18" s="43">
        <v>1.7572000000000001</v>
      </c>
      <c r="G18" s="43">
        <v>1.7581487448943773</v>
      </c>
      <c r="H18" s="43">
        <v>1.7576905039497113</v>
      </c>
      <c r="I18" s="43">
        <v>1.7506521270494999</v>
      </c>
      <c r="J18" s="43">
        <f t="shared" si="0"/>
        <v>1.7561430127072424</v>
      </c>
      <c r="K18" s="1">
        <f t="shared" si="1"/>
        <v>7.496617844877429E-3</v>
      </c>
      <c r="L18" s="50">
        <f t="shared" si="2"/>
        <v>2.7719930201875074E-3</v>
      </c>
      <c r="M18" s="147">
        <f t="shared" si="3"/>
        <v>5.4908856577424725E-3</v>
      </c>
      <c r="N18" s="148">
        <f t="shared" si="4"/>
        <v>-2.7188926375549651E-3</v>
      </c>
      <c r="O18" s="67">
        <f t="shared" si="5"/>
        <v>0.31266734075818858</v>
      </c>
      <c r="P18" s="107">
        <f t="shared" si="6"/>
        <v>0.37263105796154045</v>
      </c>
      <c r="Q18" s="109">
        <f>$L18-ABS(D18-$J18)</f>
        <v>2.7483053775636699E-3</v>
      </c>
      <c r="R18" s="154">
        <f>$L18-ABS(E18-$J18)</f>
        <v>1.9150057274299912E-3</v>
      </c>
      <c r="S18" s="154">
        <f>$L18-ABS(F18-$J18)</f>
        <v>1.7150057274297912E-3</v>
      </c>
      <c r="T18" s="154">
        <f>$L18-ABS(G18-$J18)</f>
        <v>7.6626083305255093E-4</v>
      </c>
      <c r="U18" s="77">
        <f>$L18-ABS(H18-$J18)</f>
        <v>1.2245017777186172E-3</v>
      </c>
    </row>
    <row r="19" spans="1:24" ht="15.6" x14ac:dyDescent="0.25">
      <c r="A19" s="13" t="s">
        <v>22</v>
      </c>
      <c r="B19" s="14"/>
      <c r="C19" s="15" t="s">
        <v>23</v>
      </c>
      <c r="D19" s="43">
        <v>0.74639707505077246</v>
      </c>
      <c r="E19" s="43">
        <v>0.74529999999999996</v>
      </c>
      <c r="F19" s="43">
        <v>0.74639</v>
      </c>
      <c r="G19" s="43">
        <v>0.74591277402818879</v>
      </c>
      <c r="H19" s="43">
        <v>0.80667725427789272</v>
      </c>
      <c r="I19" s="43">
        <v>0.74403418463190496</v>
      </c>
      <c r="J19" s="43">
        <f t="shared" si="0"/>
        <v>0.75578521466479309</v>
      </c>
      <c r="K19" s="1">
        <f t="shared" si="1"/>
        <v>6.2643069645987759E-2</v>
      </c>
      <c r="L19" s="50">
        <f t="shared" si="2"/>
        <v>2.4947538706313679E-2</v>
      </c>
      <c r="M19" s="109">
        <f t="shared" si="3"/>
        <v>1.1751030032888132E-2</v>
      </c>
      <c r="N19" s="146">
        <f t="shared" si="4"/>
        <v>1.3196508673425547E-2</v>
      </c>
      <c r="O19" s="67">
        <f t="shared" si="5"/>
        <v>1.5548107855086799</v>
      </c>
      <c r="P19" s="107">
        <f t="shared" si="6"/>
        <v>0.31562793822198015</v>
      </c>
      <c r="Q19" s="109">
        <f>$L19-ABS(D19-$J19)</f>
        <v>1.555939909229305E-2</v>
      </c>
      <c r="R19" s="154">
        <f>$L19-ABS(E19-$J19)</f>
        <v>1.446232404152055E-2</v>
      </c>
      <c r="S19" s="154">
        <f>$L19-ABS(F19-$J19)</f>
        <v>1.5552324041520585E-2</v>
      </c>
      <c r="T19" s="154">
        <f>$L19-ABS(G19-$J19)</f>
        <v>1.5075098069709372E-2</v>
      </c>
      <c r="U19" s="156">
        <f>$L19-ABS(H19-$J19)</f>
        <v>-2.5944500906785947E-2</v>
      </c>
    </row>
    <row r="20" spans="1:24" ht="15.6" x14ac:dyDescent="0.25">
      <c r="A20" s="13" t="s">
        <v>24</v>
      </c>
      <c r="B20" s="14"/>
      <c r="C20" s="15" t="s">
        <v>25</v>
      </c>
      <c r="D20" s="43">
        <v>8.8398134281116771</v>
      </c>
      <c r="E20" s="43">
        <v>8.7970000000000006</v>
      </c>
      <c r="F20" s="43">
        <v>8.8238000000000003</v>
      </c>
      <c r="G20" s="43">
        <v>8.841852803410859</v>
      </c>
      <c r="H20" s="43">
        <v>8.8598890682568801</v>
      </c>
      <c r="I20" s="43">
        <v>8.8050762409993908</v>
      </c>
      <c r="J20" s="43">
        <f t="shared" si="0"/>
        <v>8.827905256796468</v>
      </c>
      <c r="K20" s="1">
        <f t="shared" si="1"/>
        <v>6.2889068256879455E-2</v>
      </c>
      <c r="L20" s="50">
        <f t="shared" si="2"/>
        <v>2.3884952541095426E-2</v>
      </c>
      <c r="M20" s="149">
        <f t="shared" si="3"/>
        <v>2.282901579707719E-2</v>
      </c>
      <c r="N20" s="146">
        <f t="shared" si="4"/>
        <v>1.0559367440182363E-3</v>
      </c>
      <c r="O20" s="67">
        <f t="shared" si="5"/>
        <v>0.25860059813738351</v>
      </c>
      <c r="P20" s="107">
        <f t="shared" si="6"/>
        <v>0.21219609466000497</v>
      </c>
      <c r="Q20" s="109">
        <f>$L20-ABS(D20-$J20)</f>
        <v>1.1976781225886267E-2</v>
      </c>
      <c r="R20" s="153">
        <f>$L20-ABS(E20-$J20)</f>
        <v>-7.0203042553719577E-3</v>
      </c>
      <c r="S20" s="154">
        <f>$L20-ABS(F20-$J20)</f>
        <v>1.9779695744627755E-2</v>
      </c>
      <c r="T20" s="154">
        <f>$L20-ABS(G20-$J20)</f>
        <v>9.937405926704411E-3</v>
      </c>
      <c r="U20" s="156">
        <f>$L20-ABS(H20-$J20)</f>
        <v>-8.0988589193166441E-3</v>
      </c>
    </row>
    <row r="21" spans="1:24" ht="15.6" x14ac:dyDescent="0.25">
      <c r="A21" s="13" t="s">
        <v>26</v>
      </c>
      <c r="B21" s="14"/>
      <c r="C21" s="15" t="s">
        <v>25</v>
      </c>
      <c r="D21" s="43">
        <v>4.7380390587472059</v>
      </c>
      <c r="E21" s="43">
        <v>4.798</v>
      </c>
      <c r="F21" s="43">
        <v>4.7588999999999997</v>
      </c>
      <c r="G21" s="43">
        <v>4.7066179776873653</v>
      </c>
      <c r="H21" s="43">
        <v>4.8204718923079586</v>
      </c>
      <c r="I21" s="43">
        <v>4.8230185570640698</v>
      </c>
      <c r="J21" s="43">
        <f t="shared" si="0"/>
        <v>4.7741745809677676</v>
      </c>
      <c r="K21" s="1">
        <f t="shared" si="1"/>
        <v>0.11640057937670445</v>
      </c>
      <c r="L21" s="50">
        <f t="shared" si="2"/>
        <v>4.7328234843415501E-2</v>
      </c>
      <c r="M21" s="147">
        <f t="shared" si="3"/>
        <v>4.88439760963022E-2</v>
      </c>
      <c r="N21" s="148">
        <f t="shared" si="4"/>
        <v>-1.5157412528866987E-3</v>
      </c>
      <c r="O21" s="150">
        <f>M21/J21*100</f>
        <v>1.0230873477274702</v>
      </c>
      <c r="P21" s="107">
        <f t="shared" si="6"/>
        <v>1.3473398698033181</v>
      </c>
      <c r="Q21" s="109">
        <f>$L21-ABS(D21-$J21)</f>
        <v>1.119271262285379E-2</v>
      </c>
      <c r="R21" s="154">
        <f>$L21-ABS(E21-$J21)</f>
        <v>2.3502815811183048E-2</v>
      </c>
      <c r="S21" s="154">
        <f>$L21-ABS(F21-$J21)</f>
        <v>3.2053653875647597E-2</v>
      </c>
      <c r="T21" s="153">
        <f>$L21-ABS(G21-$J21)</f>
        <v>-2.0228368436986749E-2</v>
      </c>
      <c r="U21" s="77">
        <f>$L21-ABS(H21-$J21)</f>
        <v>1.0309235032245068E-3</v>
      </c>
      <c r="X21" s="30"/>
    </row>
    <row r="22" spans="1:24" ht="15.6" x14ac:dyDescent="0.25">
      <c r="A22" s="13" t="s">
        <v>27</v>
      </c>
      <c r="B22" s="14"/>
      <c r="C22" s="15" t="s">
        <v>25</v>
      </c>
      <c r="D22" s="43">
        <v>0.7284801169946642</v>
      </c>
      <c r="E22" s="43">
        <v>0.73089999999999999</v>
      </c>
      <c r="F22" s="43">
        <v>0.72901000000000005</v>
      </c>
      <c r="G22" s="43">
        <v>0.72804044425940473</v>
      </c>
      <c r="H22" s="43">
        <v>0.72482436840980746</v>
      </c>
      <c r="I22" s="43">
        <v>0.73024926046876404</v>
      </c>
      <c r="J22" s="43">
        <f t="shared" si="0"/>
        <v>0.72858403168877339</v>
      </c>
      <c r="K22" s="1">
        <f t="shared" si="1"/>
        <v>6.0756315901925317E-3</v>
      </c>
      <c r="L22" s="50">
        <f t="shared" si="2"/>
        <v>2.1335181573498975E-3</v>
      </c>
      <c r="M22" s="109">
        <f t="shared" si="3"/>
        <v>1.6652287799906462E-3</v>
      </c>
      <c r="N22" s="146">
        <f t="shared" si="4"/>
        <v>4.6828937735925126E-4</v>
      </c>
      <c r="O22" s="67">
        <f t="shared" si="5"/>
        <v>0.2285568592727511</v>
      </c>
      <c r="P22" s="107">
        <f t="shared" si="6"/>
        <v>0.16999224547866171</v>
      </c>
      <c r="Q22" s="109">
        <f>$L22-ABS(D22-$J22)</f>
        <v>2.0296034632407002E-3</v>
      </c>
      <c r="R22" s="153">
        <f>$L22-ABS(E22-$J22)</f>
        <v>-1.8245015387670415E-4</v>
      </c>
      <c r="S22" s="154">
        <f>$L22-ABS(F22-$J22)</f>
        <v>1.7075498461232431E-3</v>
      </c>
      <c r="T22" s="154">
        <f>$L22-ABS(G22-$J22)</f>
        <v>1.5899307279812337E-3</v>
      </c>
      <c r="U22" s="156">
        <f>$L22-ABS(H22-$J22)</f>
        <v>-1.6261451216160326E-3</v>
      </c>
    </row>
    <row r="23" spans="1:24" ht="15.6" x14ac:dyDescent="0.25">
      <c r="A23" s="13" t="s">
        <v>28</v>
      </c>
      <c r="B23" s="14"/>
      <c r="C23" s="15" t="s">
        <v>25</v>
      </c>
      <c r="D23" s="43">
        <v>1.5636689894645929E-2</v>
      </c>
      <c r="E23" s="43">
        <v>1.5709999999999998E-2</v>
      </c>
      <c r="F23" s="43">
        <v>1.5691E-2</v>
      </c>
      <c r="G23" s="43">
        <v>1.5649162761036131E-2</v>
      </c>
      <c r="H23" s="43">
        <v>1.5741476310083463E-2</v>
      </c>
      <c r="I23" s="43">
        <v>1.5695595948608899E-2</v>
      </c>
      <c r="J23" s="43">
        <f t="shared" si="0"/>
        <v>1.5687320819062402E-2</v>
      </c>
      <c r="K23" s="1">
        <f t="shared" si="1"/>
        <v>1.0478641543753414E-4</v>
      </c>
      <c r="L23" s="50">
        <f t="shared" si="2"/>
        <v>3.8855384431808733E-5</v>
      </c>
      <c r="M23" s="149">
        <f t="shared" si="3"/>
        <v>8.2751295464970898E-6</v>
      </c>
      <c r="N23" s="146">
        <f t="shared" si="4"/>
        <v>3.0580254885311644E-5</v>
      </c>
      <c r="O23" s="67">
        <f t="shared" si="5"/>
        <v>5.2750432288231078E-2</v>
      </c>
      <c r="P23" s="107">
        <f t="shared" si="6"/>
        <v>2.9290348664198357E-2</v>
      </c>
      <c r="Q23" s="155">
        <f>$L23-ABS(D23-$J23)</f>
        <v>-1.1775539984664616E-5</v>
      </c>
      <c r="R23" s="154">
        <f>$L23-ABS(E23-$J23)</f>
        <v>1.6176203494212823E-5</v>
      </c>
      <c r="S23" s="154">
        <f>$L23-ABS(F23-$J23)</f>
        <v>3.5176203494211008E-5</v>
      </c>
      <c r="T23" s="154">
        <f>$L23-ABS(G23-$J23)</f>
        <v>6.9732640553750344E-7</v>
      </c>
      <c r="U23" s="156">
        <f>$L23-ABS(H23-$J23)</f>
        <v>-1.5300106589252059E-5</v>
      </c>
    </row>
    <row r="24" spans="1:24" ht="16.8" x14ac:dyDescent="0.35">
      <c r="A24" s="13" t="s">
        <v>29</v>
      </c>
      <c r="B24" s="14"/>
      <c r="C24" s="15" t="s">
        <v>30</v>
      </c>
      <c r="D24" s="43">
        <v>4.4532740631163596</v>
      </c>
      <c r="E24" s="43">
        <v>4.4610000000000003</v>
      </c>
      <c r="F24" s="43">
        <v>4.4561999999999999</v>
      </c>
      <c r="G24" s="43">
        <v>4.4511570174290611</v>
      </c>
      <c r="H24" s="43">
        <v>4.4757324121416842</v>
      </c>
      <c r="I24" s="43">
        <v>4.4611583666118699</v>
      </c>
      <c r="J24" s="43">
        <f t="shared" si="0"/>
        <v>4.4597536432164953</v>
      </c>
      <c r="K24" s="1">
        <f t="shared" si="1"/>
        <v>2.4575394712623044E-2</v>
      </c>
      <c r="L24" s="50">
        <f t="shared" si="2"/>
        <v>8.8018523360401668E-3</v>
      </c>
      <c r="M24" s="109">
        <f t="shared" si="3"/>
        <v>1.4047233953746741E-3</v>
      </c>
      <c r="N24" s="146">
        <f t="shared" si="4"/>
        <v>7.3971289406654928E-3</v>
      </c>
      <c r="O24" s="67">
        <f t="shared" si="5"/>
        <v>3.1497780096246514E-2</v>
      </c>
      <c r="P24" s="107">
        <f t="shared" si="6"/>
        <v>0.11126894241438874</v>
      </c>
      <c r="Q24" s="109">
        <f>$L24-ABS(D24-$J24)</f>
        <v>2.32227223590456E-3</v>
      </c>
      <c r="R24" s="154">
        <f>$L24-ABS(E24-$J24)</f>
        <v>7.5554955525351242E-3</v>
      </c>
      <c r="S24" s="154">
        <f>$L24-ABS(F24-$J24)</f>
        <v>5.2482091195448499E-3</v>
      </c>
      <c r="T24" s="154">
        <f>$L24-ABS(G24-$J24)</f>
        <v>2.0522654860602452E-4</v>
      </c>
      <c r="U24" s="156">
        <f>$L24-ABS(H24-$J24)</f>
        <v>-7.1769165891487352E-3</v>
      </c>
    </row>
    <row r="25" spans="1:24" ht="15.6" x14ac:dyDescent="0.25">
      <c r="A25" s="13" t="s">
        <v>31</v>
      </c>
      <c r="B25" s="14"/>
      <c r="C25" s="15" t="s">
        <v>32</v>
      </c>
      <c r="D25" s="43">
        <v>12.984625633679443</v>
      </c>
      <c r="E25" s="43">
        <v>12.99</v>
      </c>
      <c r="F25" s="43">
        <v>12.9917</v>
      </c>
      <c r="G25" s="43">
        <v>12.991905235626591</v>
      </c>
      <c r="H25" s="43">
        <v>12.968543474038373</v>
      </c>
      <c r="I25" s="43">
        <v>12.9772534329097</v>
      </c>
      <c r="J25" s="43">
        <f t="shared" si="0"/>
        <v>12.984004629375685</v>
      </c>
      <c r="K25" s="1">
        <f t="shared" si="1"/>
        <v>2.3361761588217789E-2</v>
      </c>
      <c r="L25" s="50">
        <f t="shared" si="2"/>
        <v>9.4084472845673839E-3</v>
      </c>
      <c r="M25" s="149">
        <f t="shared" si="3"/>
        <v>6.7511964659843215E-3</v>
      </c>
      <c r="N25" s="146">
        <f t="shared" si="4"/>
        <v>2.6572508185830623E-3</v>
      </c>
      <c r="O25" s="67">
        <f t="shared" si="5"/>
        <v>5.1996257385106479E-2</v>
      </c>
      <c r="P25" s="107">
        <f t="shared" si="6"/>
        <v>0.11119843508008627</v>
      </c>
      <c r="Q25" s="109">
        <f>$L25-ABS(D25-$J25)</f>
        <v>8.7874429808093846E-3</v>
      </c>
      <c r="R25" s="154">
        <f>$L25-ABS(E25-$J25)</f>
        <v>3.4130766602517293E-3</v>
      </c>
      <c r="S25" s="154">
        <f>$L25-ABS(F25-$J25)</f>
        <v>1.7130766602521386E-3</v>
      </c>
      <c r="T25" s="154">
        <f>$L25-ABS(G25-$J25)</f>
        <v>1.5078410336607784E-3</v>
      </c>
      <c r="U25" s="156">
        <f>$L25-ABS(H25-$J25)</f>
        <v>-6.0527080527437993E-3</v>
      </c>
    </row>
    <row r="26" spans="1:24" ht="15.6" x14ac:dyDescent="0.25">
      <c r="A26" s="13" t="s">
        <v>33</v>
      </c>
      <c r="B26" s="14"/>
      <c r="C26" s="15" t="s">
        <v>25</v>
      </c>
      <c r="D26" s="43">
        <v>6.7226773643763655</v>
      </c>
      <c r="E26" s="43">
        <v>6.7859999999999996</v>
      </c>
      <c r="F26" s="43">
        <v>6.7447999999999997</v>
      </c>
      <c r="G26" s="43">
        <v>6.6915859464947678</v>
      </c>
      <c r="H26" s="43">
        <v>6.8013258882692424</v>
      </c>
      <c r="I26" s="43">
        <v>6.8088019614612003</v>
      </c>
      <c r="J26" s="43">
        <f t="shared" si="0"/>
        <v>6.7591985267669292</v>
      </c>
      <c r="K26" s="1">
        <f t="shared" si="1"/>
        <v>0.11721601496643252</v>
      </c>
      <c r="L26" s="50">
        <f t="shared" si="2"/>
        <v>4.7044889572734186E-2</v>
      </c>
      <c r="M26" s="147">
        <f t="shared" si="3"/>
        <v>4.9603434694271087E-2</v>
      </c>
      <c r="N26" s="148">
        <f t="shared" si="4"/>
        <v>-2.5585451215369009E-3</v>
      </c>
      <c r="O26" s="67">
        <f t="shared" si="5"/>
        <v>0.73386562767520136</v>
      </c>
      <c r="P26" s="107">
        <f t="shared" si="6"/>
        <v>0.94890821760764787</v>
      </c>
      <c r="Q26" s="109">
        <f>$L26-ABS(D26-$J26)</f>
        <v>1.0523727182170498E-2</v>
      </c>
      <c r="R26" s="154">
        <f>$L26-ABS(E26-$J26)</f>
        <v>2.0243416339663825E-2</v>
      </c>
      <c r="S26" s="154">
        <f>$L26-ABS(F26-$J26)</f>
        <v>3.2646362805804643E-2</v>
      </c>
      <c r="T26" s="153">
        <f>$L26-ABS(G26-$J26)</f>
        <v>-2.0567690699427252E-2</v>
      </c>
      <c r="U26" s="77">
        <f>$L26-ABS(H26-$J26)</f>
        <v>4.9175280704209651E-3</v>
      </c>
    </row>
    <row r="27" spans="1:24" ht="15.6" x14ac:dyDescent="0.25">
      <c r="A27" s="13" t="s">
        <v>34</v>
      </c>
      <c r="B27" s="14"/>
      <c r="C27" s="15" t="s">
        <v>25</v>
      </c>
      <c r="D27" s="43">
        <v>15.562490792488065</v>
      </c>
      <c r="E27" s="43">
        <v>15.58</v>
      </c>
      <c r="F27" s="43">
        <v>15.5686</v>
      </c>
      <c r="G27" s="43">
        <v>15.533438749905603</v>
      </c>
      <c r="H27" s="43">
        <v>15.661214956526118</v>
      </c>
      <c r="I27" s="43">
        <v>15.613878202460601</v>
      </c>
      <c r="J27" s="43">
        <f t="shared" si="0"/>
        <v>15.586603783563397</v>
      </c>
      <c r="K27" s="1">
        <f t="shared" si="1"/>
        <v>0.12777620662051525</v>
      </c>
      <c r="L27" s="50">
        <f t="shared" si="2"/>
        <v>4.4914194592437034E-2</v>
      </c>
      <c r="M27" s="109">
        <f t="shared" si="3"/>
        <v>2.727441889720339E-2</v>
      </c>
      <c r="N27" s="146">
        <f t="shared" si="4"/>
        <v>1.7639775695233645E-2</v>
      </c>
      <c r="O27" s="67">
        <f t="shared" si="5"/>
        <v>0.17498628486319251</v>
      </c>
      <c r="P27" s="107">
        <f t="shared" si="6"/>
        <v>0.29083027671467493</v>
      </c>
      <c r="Q27" s="109">
        <f>$L27-ABS(D27-$J27)</f>
        <v>2.0801203517104433E-2</v>
      </c>
      <c r="R27" s="154">
        <f>$L27-ABS(E27-$J27)</f>
        <v>3.831041102903962E-2</v>
      </c>
      <c r="S27" s="154">
        <f>$L27-ABS(F27-$J27)</f>
        <v>2.6910411029039544E-2</v>
      </c>
      <c r="T27" s="153">
        <f>$L27-ABS(G27-$J27)</f>
        <v>-8.2508390653576458E-3</v>
      </c>
      <c r="U27" s="156">
        <f>$L27-ABS(H27-$J27)</f>
        <v>-2.9696978370283539E-2</v>
      </c>
    </row>
    <row r="28" spans="1:24" ht="15.6" x14ac:dyDescent="0.25">
      <c r="A28" s="13" t="s">
        <v>35</v>
      </c>
      <c r="B28" s="14"/>
      <c r="C28" s="15" t="s">
        <v>15</v>
      </c>
      <c r="D28" s="43">
        <v>48.285233252224742</v>
      </c>
      <c r="E28" s="43">
        <v>48.3</v>
      </c>
      <c r="F28" s="43">
        <v>48.2958</v>
      </c>
      <c r="G28" s="43">
        <v>48.294050382109788</v>
      </c>
      <c r="H28" s="43">
        <v>48.280016603187534</v>
      </c>
      <c r="I28" s="43">
        <v>48.278715711013596</v>
      </c>
      <c r="J28" s="43">
        <f t="shared" si="0"/>
        <v>48.288969324755946</v>
      </c>
      <c r="K28" s="1">
        <f t="shared" si="1"/>
        <v>2.1284288986400668E-2</v>
      </c>
      <c r="L28" s="50">
        <f t="shared" si="2"/>
        <v>8.8701422838612237E-3</v>
      </c>
      <c r="M28" s="147">
        <f t="shared" si="3"/>
        <v>1.0253613742349899E-2</v>
      </c>
      <c r="N28" s="148">
        <f t="shared" si="4"/>
        <v>-1.3834714584886748E-3</v>
      </c>
      <c r="O28" s="67">
        <f t="shared" si="5"/>
        <v>2.123386331439726E-2</v>
      </c>
      <c r="P28" s="107">
        <f t="shared" si="6"/>
        <v>3.5374274753505172E-2</v>
      </c>
      <c r="Q28" s="109">
        <f>$L28-ABS(D28-$J28)</f>
        <v>5.1340697526571083E-3</v>
      </c>
      <c r="R28" s="153">
        <f>$L28-ABS(E28-$J28)</f>
        <v>-2.1605329601895457E-3</v>
      </c>
      <c r="S28" s="154">
        <f>$L28-ABS(F28-$J28)</f>
        <v>2.0394670398077713E-3</v>
      </c>
      <c r="T28" s="154">
        <f>$L28-ABS(G28-$J28)</f>
        <v>3.7890849300198787E-3</v>
      </c>
      <c r="U28" s="156">
        <f>$L28-ABS(H28-$J28)</f>
        <v>-8.2579284551645427E-5</v>
      </c>
    </row>
    <row r="29" spans="1:24" ht="15.6" x14ac:dyDescent="0.25">
      <c r="A29" s="16" t="s">
        <v>36</v>
      </c>
      <c r="B29" s="17"/>
      <c r="C29" s="18" t="s">
        <v>32</v>
      </c>
      <c r="D29" s="45">
        <v>2.7718937167562419</v>
      </c>
      <c r="E29" s="45">
        <v>2.7749999999999999</v>
      </c>
      <c r="F29" s="45">
        <v>2.7746</v>
      </c>
      <c r="G29" s="45">
        <v>2.7738749821917454</v>
      </c>
      <c r="H29" s="45">
        <v>2.7697713776508888</v>
      </c>
      <c r="I29" s="45">
        <v>2.7725447146698698</v>
      </c>
      <c r="J29" s="45">
        <f t="shared" si="0"/>
        <v>2.7729474652114576</v>
      </c>
      <c r="K29" s="19">
        <f t="shared" si="1"/>
        <v>5.228622349111145E-3</v>
      </c>
      <c r="L29" s="51">
        <f t="shared" si="2"/>
        <v>1.9577632151136317E-3</v>
      </c>
      <c r="M29" s="151">
        <f t="shared" si="3"/>
        <v>4.027505415877819E-4</v>
      </c>
      <c r="N29" s="152">
        <f t="shared" si="4"/>
        <v>1.5550126735258498E-3</v>
      </c>
      <c r="O29" s="69">
        <f t="shared" si="5"/>
        <v>1.4524275942496775E-2</v>
      </c>
      <c r="P29" s="108">
        <f t="shared" si="6"/>
        <v>7.4075013700357087E-2</v>
      </c>
      <c r="Q29" s="110">
        <f>$L29-ABS(D29-$J29)</f>
        <v>9.0401475989785674E-4</v>
      </c>
      <c r="R29" s="157">
        <f>$L29-ABS(E29-$J29)</f>
        <v>-9.4771573428650054E-5</v>
      </c>
      <c r="S29" s="158">
        <f>$L29-ABS(F29-$J29)</f>
        <v>3.0522842657130589E-4</v>
      </c>
      <c r="T29" s="158">
        <f>$L29-ABS(G29-$J29)</f>
        <v>1.0302462348258192E-3</v>
      </c>
      <c r="U29" s="159">
        <f>$L29-ABS(H29-$J29)</f>
        <v>-1.2183243454552315E-3</v>
      </c>
    </row>
    <row r="31" spans="1:24" x14ac:dyDescent="0.25">
      <c r="B31"/>
      <c r="C31"/>
      <c r="F31"/>
    </row>
    <row r="32" spans="1:24" x14ac:dyDescent="0.25">
      <c r="A32" s="5" t="s">
        <v>71</v>
      </c>
      <c r="B32" s="6"/>
    </row>
    <row r="33" spans="1:15" x14ac:dyDescent="0.25">
      <c r="A33" s="7" t="s">
        <v>1</v>
      </c>
      <c r="B33" s="8"/>
      <c r="C33" s="9" t="s">
        <v>2</v>
      </c>
      <c r="D33" s="10" t="s">
        <v>3</v>
      </c>
      <c r="E33" s="33" t="s">
        <v>4</v>
      </c>
      <c r="F33" s="10" t="s">
        <v>5</v>
      </c>
      <c r="G33" s="10" t="s">
        <v>37</v>
      </c>
      <c r="H33" s="10" t="s">
        <v>7</v>
      </c>
      <c r="I33" s="10" t="s">
        <v>86</v>
      </c>
      <c r="J33" s="10" t="s">
        <v>9</v>
      </c>
      <c r="K33" s="10" t="s">
        <v>10</v>
      </c>
      <c r="L33" s="11" t="s">
        <v>11</v>
      </c>
      <c r="M33" s="70" t="s">
        <v>87</v>
      </c>
      <c r="N33" s="38" t="s">
        <v>88</v>
      </c>
      <c r="O33" s="12" t="s">
        <v>118</v>
      </c>
    </row>
    <row r="34" spans="1:15" x14ac:dyDescent="0.25">
      <c r="A34" s="160" t="s">
        <v>73</v>
      </c>
      <c r="B34" s="14"/>
      <c r="C34" s="15" t="s">
        <v>72</v>
      </c>
      <c r="D34" s="49">
        <v>3341.3866666667031</v>
      </c>
      <c r="E34" s="49">
        <v>3341</v>
      </c>
      <c r="F34" s="49">
        <v>3341.3867</v>
      </c>
      <c r="G34" s="49">
        <v>3341.3866666666668</v>
      </c>
      <c r="H34" s="49">
        <v>3341.38666666671</v>
      </c>
      <c r="I34" s="49">
        <v>3341.3866666666599</v>
      </c>
      <c r="J34" s="49">
        <f t="shared" ref="J34:J36" si="7">AVERAGE(D34:I34)</f>
        <v>3341.3222277777909</v>
      </c>
      <c r="K34" s="1">
        <f t="shared" ref="K34:K36" si="8">ABS(MAX(D34:I34)-MIN(D34:I34))</f>
        <v>0.38670000000001892</v>
      </c>
      <c r="L34" s="163">
        <f t="shared" ref="L34:L36" si="9">STDEV(D34:I34)</f>
        <v>0.15785872787036354</v>
      </c>
      <c r="M34" s="109">
        <f>ABS(I34-J34)</f>
        <v>6.4438888869062794E-2</v>
      </c>
      <c r="N34" s="102">
        <f>L34-M34</f>
        <v>9.3419839001300742E-2</v>
      </c>
      <c r="O34" s="107">
        <f>ABS(F34-I34)/F34*100</f>
        <v>9.9759001466023145E-7</v>
      </c>
    </row>
    <row r="35" spans="1:15" x14ac:dyDescent="0.25">
      <c r="A35" s="160" t="s">
        <v>74</v>
      </c>
      <c r="B35" s="14"/>
      <c r="C35" s="15" t="s">
        <v>72</v>
      </c>
      <c r="D35" s="1">
        <v>388.17000000000564</v>
      </c>
      <c r="E35" s="24">
        <v>388.2</v>
      </c>
      <c r="F35" s="1">
        <v>388.17</v>
      </c>
      <c r="G35" s="1">
        <v>388.17000000000564</v>
      </c>
      <c r="H35" s="1">
        <v>388.16999999999854</v>
      </c>
      <c r="I35" s="1">
        <v>388.16999999999803</v>
      </c>
      <c r="J35" s="1">
        <f t="shared" si="7"/>
        <v>388.17500000000132</v>
      </c>
      <c r="K35" s="1">
        <f t="shared" si="8"/>
        <v>3.0000000001962235E-2</v>
      </c>
      <c r="L35" s="163">
        <f t="shared" si="9"/>
        <v>1.22474487132689E-2</v>
      </c>
      <c r="M35" s="109">
        <f t="shared" ref="M35:M36" si="10">ABS(I35-J35)</f>
        <v>5.0000000032923708E-3</v>
      </c>
      <c r="N35" s="102">
        <f t="shared" ref="N35:N36" si="11">L35-M35</f>
        <v>7.247448709976529E-3</v>
      </c>
      <c r="O35" s="107">
        <f>ABS(F35-I35)/F35*100</f>
        <v>5.125382332813665E-13</v>
      </c>
    </row>
    <row r="36" spans="1:15" x14ac:dyDescent="0.25">
      <c r="A36" s="161" t="s">
        <v>75</v>
      </c>
      <c r="B36" s="17"/>
      <c r="C36" s="18" t="s">
        <v>72</v>
      </c>
      <c r="D36" s="22">
        <v>240</v>
      </c>
      <c r="E36" s="32">
        <v>240</v>
      </c>
      <c r="F36" s="19">
        <v>240</v>
      </c>
      <c r="G36" s="19">
        <v>240</v>
      </c>
      <c r="H36" s="19">
        <v>240</v>
      </c>
      <c r="I36" s="19">
        <v>240</v>
      </c>
      <c r="J36" s="19">
        <f t="shared" si="7"/>
        <v>240</v>
      </c>
      <c r="K36" s="19">
        <f t="shared" si="8"/>
        <v>0</v>
      </c>
      <c r="L36" s="58">
        <f t="shared" si="9"/>
        <v>0</v>
      </c>
      <c r="M36" s="110">
        <f t="shared" si="10"/>
        <v>0</v>
      </c>
      <c r="N36" s="105">
        <f t="shared" si="11"/>
        <v>0</v>
      </c>
      <c r="O36" s="108">
        <f>ABS(F36-I36)/F36*100</f>
        <v>0</v>
      </c>
    </row>
    <row r="37" spans="1:15" x14ac:dyDescent="0.25">
      <c r="A37" s="23"/>
    </row>
    <row r="38" spans="1:15" x14ac:dyDescent="0.25">
      <c r="B38"/>
      <c r="C38"/>
      <c r="D38"/>
      <c r="F38"/>
    </row>
    <row r="39" spans="1:15" x14ac:dyDescent="0.25">
      <c r="A39" s="5" t="s">
        <v>76</v>
      </c>
      <c r="B39" s="6"/>
    </row>
    <row r="40" spans="1:15" x14ac:dyDescent="0.25">
      <c r="A40" s="7" t="s">
        <v>1</v>
      </c>
      <c r="B40" s="8"/>
      <c r="C40" s="9" t="s">
        <v>2</v>
      </c>
      <c r="D40" s="10" t="s">
        <v>3</v>
      </c>
      <c r="E40" s="33" t="s">
        <v>4</v>
      </c>
      <c r="F40" s="10" t="s">
        <v>5</v>
      </c>
      <c r="G40" s="10" t="s">
        <v>37</v>
      </c>
      <c r="H40" s="10" t="s">
        <v>7</v>
      </c>
      <c r="I40" s="10" t="s">
        <v>86</v>
      </c>
      <c r="J40" s="10" t="s">
        <v>9</v>
      </c>
      <c r="K40" s="10" t="s">
        <v>10</v>
      </c>
      <c r="L40" s="12" t="s">
        <v>11</v>
      </c>
      <c r="M40" s="70" t="s">
        <v>87</v>
      </c>
      <c r="N40" s="38" t="s">
        <v>88</v>
      </c>
      <c r="O40" s="117"/>
    </row>
    <row r="41" spans="1:15" x14ac:dyDescent="0.25">
      <c r="A41" s="162" t="s">
        <v>77</v>
      </c>
      <c r="B41" s="122"/>
      <c r="C41" s="15"/>
      <c r="L41" s="14"/>
      <c r="M41" s="112"/>
      <c r="N41" s="113"/>
      <c r="O41" s="118"/>
    </row>
    <row r="42" spans="1:15" x14ac:dyDescent="0.25">
      <c r="A42" s="162" t="s">
        <v>78</v>
      </c>
      <c r="B42" s="122"/>
      <c r="C42" s="15" t="s">
        <v>79</v>
      </c>
      <c r="D42" s="43">
        <v>0.56256128088151947</v>
      </c>
      <c r="E42" s="43">
        <f>E43*7/100</f>
        <v>0.57609999999999995</v>
      </c>
      <c r="F42" s="43">
        <v>0.57291999999999998</v>
      </c>
      <c r="G42" s="43">
        <f>G43*7/100</f>
        <v>0.53124999999999989</v>
      </c>
      <c r="H42" s="43">
        <v>6.25E-2</v>
      </c>
      <c r="I42" s="43">
        <v>0.60416666666666596</v>
      </c>
      <c r="J42" s="43">
        <f>AVERAGE(D42:I42)</f>
        <v>0.48491632459136419</v>
      </c>
      <c r="K42" s="1">
        <f>ABS(MAX(D42:I42)-MIN(D42:I42))</f>
        <v>0.54166666666666596</v>
      </c>
      <c r="L42" s="50">
        <f>STDEV(D42:I42)</f>
        <v>0.20827426803471533</v>
      </c>
      <c r="M42" s="109">
        <f t="shared" ref="M42:M55" si="12">ABS(I42-J42)</f>
        <v>0.11925034207530177</v>
      </c>
      <c r="N42" s="102">
        <f t="shared" ref="N42:N55" si="13">L42-M42</f>
        <v>8.9023925959413552E-2</v>
      </c>
      <c r="O42" s="118"/>
    </row>
    <row r="43" spans="1:15" x14ac:dyDescent="0.25">
      <c r="A43" s="162" t="s">
        <v>80</v>
      </c>
      <c r="B43" s="122"/>
      <c r="C43" s="15" t="s">
        <v>81</v>
      </c>
      <c r="D43" s="43">
        <v>8.0293658187554016</v>
      </c>
      <c r="E43" s="43">
        <v>8.23</v>
      </c>
      <c r="F43" s="43">
        <v>8.1844999999999999</v>
      </c>
      <c r="G43" s="43">
        <v>7.5892857142857135</v>
      </c>
      <c r="H43" s="43">
        <v>0.89285714285714279</v>
      </c>
      <c r="I43" s="43">
        <v>8.6309523809523796</v>
      </c>
      <c r="J43" s="43">
        <f>AVERAGE(D43:I43)</f>
        <v>6.9261601761417735</v>
      </c>
      <c r="K43" s="1">
        <f>ABS(MAX(D43:I43)-MIN(D43:I43))</f>
        <v>7.7380952380952372</v>
      </c>
      <c r="L43" s="50">
        <f>STDEV(D43:I43)</f>
        <v>2.974803439585342</v>
      </c>
      <c r="M43" s="109">
        <f t="shared" si="12"/>
        <v>1.7047922048106061</v>
      </c>
      <c r="N43" s="102">
        <f t="shared" si="13"/>
        <v>1.2700112347747359</v>
      </c>
    </row>
    <row r="44" spans="1:15" x14ac:dyDescent="0.25">
      <c r="A44" s="162" t="s">
        <v>82</v>
      </c>
      <c r="B44" s="122"/>
      <c r="C44" s="15"/>
      <c r="D44" s="43"/>
      <c r="E44" s="43"/>
      <c r="F44" s="43"/>
      <c r="G44" s="43"/>
      <c r="H44" s="43"/>
      <c r="I44" s="43"/>
      <c r="L44" s="50"/>
      <c r="M44" s="109"/>
      <c r="N44" s="102"/>
    </row>
    <row r="45" spans="1:15" x14ac:dyDescent="0.25">
      <c r="A45" s="162" t="s">
        <v>78</v>
      </c>
      <c r="B45" s="122"/>
      <c r="C45" s="15" t="s">
        <v>79</v>
      </c>
      <c r="D45" s="44">
        <v>0</v>
      </c>
      <c r="E45" s="44">
        <v>0</v>
      </c>
      <c r="F45" s="44">
        <v>0</v>
      </c>
      <c r="G45" s="44">
        <f>G46*7/100</f>
        <v>0</v>
      </c>
      <c r="H45" s="44">
        <v>0</v>
      </c>
      <c r="I45" s="44">
        <v>0</v>
      </c>
      <c r="J45" s="1">
        <f>AVERAGE(D45:I45)</f>
        <v>0</v>
      </c>
      <c r="K45" s="1">
        <f>ABS(MAX(D45:I45)-MIN(D45:I45))</f>
        <v>0</v>
      </c>
      <c r="L45" s="50">
        <f>STDEV(D45:I45)</f>
        <v>0</v>
      </c>
      <c r="M45" s="109">
        <f t="shared" si="12"/>
        <v>0</v>
      </c>
      <c r="N45" s="102">
        <f t="shared" si="13"/>
        <v>0</v>
      </c>
    </row>
    <row r="46" spans="1:15" x14ac:dyDescent="0.25">
      <c r="A46" s="162" t="s">
        <v>80</v>
      </c>
      <c r="B46" s="122"/>
      <c r="C46" s="15" t="s">
        <v>81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1">
        <f>AVERAGE(D46:I46)</f>
        <v>0</v>
      </c>
      <c r="K46" s="1">
        <f>ABS(MAX(D46:I46)-MIN(D46:I46))</f>
        <v>0</v>
      </c>
      <c r="L46" s="50">
        <f>STDEV(D46:I46)</f>
        <v>0</v>
      </c>
      <c r="M46" s="109">
        <f t="shared" si="12"/>
        <v>0</v>
      </c>
      <c r="N46" s="102">
        <f t="shared" si="13"/>
        <v>0</v>
      </c>
    </row>
    <row r="47" spans="1:15" x14ac:dyDescent="0.25">
      <c r="A47" s="123" t="s">
        <v>83</v>
      </c>
      <c r="B47" s="124"/>
      <c r="C47" s="15"/>
      <c r="D47" s="43"/>
      <c r="E47" s="43"/>
      <c r="F47" s="43"/>
      <c r="G47" s="43"/>
      <c r="H47" s="43"/>
      <c r="I47" s="43"/>
      <c r="L47" s="50"/>
      <c r="M47" s="109"/>
      <c r="N47" s="102"/>
    </row>
    <row r="48" spans="1:15" x14ac:dyDescent="0.25">
      <c r="A48" s="115" t="s">
        <v>78</v>
      </c>
      <c r="B48" s="122"/>
      <c r="C48" s="15" t="s">
        <v>79</v>
      </c>
      <c r="D48" s="43">
        <v>4.3750413496029914</v>
      </c>
      <c r="E48" s="43">
        <f>E49*7/100</f>
        <v>4.4030000000000005</v>
      </c>
      <c r="F48" s="43">
        <v>4.375</v>
      </c>
      <c r="G48" s="43">
        <f>G49*7/100</f>
        <v>4.34375</v>
      </c>
      <c r="H48" s="43">
        <v>4.03125</v>
      </c>
      <c r="I48" s="43">
        <v>4.3958333333333304</v>
      </c>
      <c r="J48" s="43">
        <f>AVERAGE(D48:I48)</f>
        <v>4.3206457804893867</v>
      </c>
      <c r="K48" s="1">
        <f>ABS(MAX(D48:I48)-MIN(D48:I48))</f>
        <v>0.37175000000000047</v>
      </c>
      <c r="L48" s="50">
        <f>STDEV(D48:I48)</f>
        <v>0.1432706302184226</v>
      </c>
      <c r="M48" s="109">
        <f t="shared" si="12"/>
        <v>7.5187552843943628E-2</v>
      </c>
      <c r="N48" s="102">
        <f t="shared" si="13"/>
        <v>6.8083077374478967E-2</v>
      </c>
    </row>
    <row r="49" spans="1:14" x14ac:dyDescent="0.25">
      <c r="A49" s="115" t="s">
        <v>80</v>
      </c>
      <c r="B49" s="122"/>
      <c r="C49" s="15" t="s">
        <v>81</v>
      </c>
      <c r="D49" s="43">
        <v>62.444410346012077</v>
      </c>
      <c r="E49" s="43">
        <v>62.9</v>
      </c>
      <c r="F49" s="43">
        <v>62.5</v>
      </c>
      <c r="G49" s="43">
        <v>62.053571428571431</v>
      </c>
      <c r="H49" s="43">
        <v>57.589285714285708</v>
      </c>
      <c r="I49" s="43">
        <v>62.797619047619001</v>
      </c>
      <c r="J49" s="43">
        <f>AVERAGE(D49:I49)</f>
        <v>61.714147756081367</v>
      </c>
      <c r="K49" s="1">
        <f>ABS(MAX(D49:I49)-MIN(D49:I49))</f>
        <v>5.3107142857142904</v>
      </c>
      <c r="L49" s="50">
        <f>STDEV(D49:I49)</f>
        <v>2.0425816055575665</v>
      </c>
      <c r="M49" s="109">
        <f t="shared" si="12"/>
        <v>1.0834712915376343</v>
      </c>
      <c r="N49" s="102">
        <f t="shared" si="13"/>
        <v>0.95911031401993219</v>
      </c>
    </row>
    <row r="50" spans="1:14" x14ac:dyDescent="0.25">
      <c r="A50" s="123" t="s">
        <v>84</v>
      </c>
      <c r="B50" s="124"/>
      <c r="C50" s="15"/>
      <c r="D50" s="43"/>
      <c r="E50" s="43"/>
      <c r="F50" s="43"/>
      <c r="G50" s="43"/>
      <c r="H50" s="43"/>
      <c r="I50" s="43"/>
      <c r="L50" s="50"/>
      <c r="M50" s="109"/>
      <c r="N50" s="102"/>
    </row>
    <row r="51" spans="1:14" x14ac:dyDescent="0.25">
      <c r="A51" s="115" t="s">
        <v>78</v>
      </c>
      <c r="B51" s="122"/>
      <c r="C51" s="15" t="s">
        <v>79</v>
      </c>
      <c r="D51" s="44">
        <v>0</v>
      </c>
      <c r="E51" s="44">
        <v>0</v>
      </c>
      <c r="F51" s="44">
        <v>0</v>
      </c>
      <c r="G51" s="44">
        <f>G52*7/100</f>
        <v>0</v>
      </c>
      <c r="H51" s="44">
        <v>0</v>
      </c>
      <c r="I51" s="44">
        <v>0</v>
      </c>
      <c r="J51" s="1">
        <f>AVERAGE(D51:I51)</f>
        <v>0</v>
      </c>
      <c r="K51" s="1">
        <f>ABS(MAX(D51:I51)-MIN(D51:I51))</f>
        <v>0</v>
      </c>
      <c r="L51" s="50">
        <f>STDEV(D51:I51)</f>
        <v>0</v>
      </c>
      <c r="M51" s="109">
        <f t="shared" si="12"/>
        <v>0</v>
      </c>
      <c r="N51" s="102">
        <f t="shared" si="13"/>
        <v>0</v>
      </c>
    </row>
    <row r="52" spans="1:14" x14ac:dyDescent="0.25">
      <c r="A52" s="115" t="s">
        <v>80</v>
      </c>
      <c r="B52" s="122"/>
      <c r="C52" s="15" t="s">
        <v>81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1">
        <f>AVERAGE(D52:I52)</f>
        <v>0</v>
      </c>
      <c r="K52" s="1">
        <f>ABS(MAX(D52:I52)-MIN(D52:I52))</f>
        <v>0</v>
      </c>
      <c r="L52" s="50">
        <f>STDEV(D52:I52)</f>
        <v>0</v>
      </c>
      <c r="M52" s="109">
        <f t="shared" si="12"/>
        <v>0</v>
      </c>
      <c r="N52" s="102">
        <f t="shared" si="13"/>
        <v>0</v>
      </c>
    </row>
    <row r="53" spans="1:14" x14ac:dyDescent="0.25">
      <c r="A53" s="123" t="s">
        <v>85</v>
      </c>
      <c r="B53" s="124"/>
      <c r="C53" s="15"/>
      <c r="D53" s="44"/>
      <c r="E53" s="44"/>
      <c r="F53" s="44"/>
      <c r="G53" s="44"/>
      <c r="H53" s="44"/>
      <c r="I53" s="44"/>
      <c r="L53" s="50"/>
      <c r="M53" s="109"/>
      <c r="N53" s="102"/>
    </row>
    <row r="54" spans="1:14" x14ac:dyDescent="0.25">
      <c r="A54" s="115" t="s">
        <v>78</v>
      </c>
      <c r="B54" s="122"/>
      <c r="C54" s="15" t="s">
        <v>79</v>
      </c>
      <c r="D54" s="44">
        <v>0</v>
      </c>
      <c r="E54" s="44">
        <v>0</v>
      </c>
      <c r="F54" s="44">
        <v>0</v>
      </c>
      <c r="G54" s="44">
        <f>G55*7/100</f>
        <v>0</v>
      </c>
      <c r="H54" s="44">
        <v>0</v>
      </c>
      <c r="I54" s="44">
        <v>0</v>
      </c>
      <c r="J54" s="1">
        <f>AVERAGE(D54:I54)</f>
        <v>0</v>
      </c>
      <c r="K54" s="1">
        <f>ABS(MAX(D54:I54)-MIN(D54:I54))</f>
        <v>0</v>
      </c>
      <c r="L54" s="50">
        <f>STDEV(D54:I54)</f>
        <v>0</v>
      </c>
      <c r="M54" s="109">
        <f t="shared" si="12"/>
        <v>0</v>
      </c>
      <c r="N54" s="102">
        <f t="shared" si="13"/>
        <v>0</v>
      </c>
    </row>
    <row r="55" spans="1:14" x14ac:dyDescent="0.25">
      <c r="A55" s="125" t="s">
        <v>80</v>
      </c>
      <c r="B55" s="126"/>
      <c r="C55" s="18" t="s">
        <v>81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19">
        <f>AVERAGE(D55:I55)</f>
        <v>0</v>
      </c>
      <c r="K55" s="19">
        <f>ABS(MAX(D55:I55)-MIN(D55:I55))</f>
        <v>0</v>
      </c>
      <c r="L55" s="51">
        <f>STDEV(D55:I55)</f>
        <v>0</v>
      </c>
      <c r="M55" s="110">
        <f t="shared" si="12"/>
        <v>0</v>
      </c>
      <c r="N55" s="105">
        <f t="shared" si="13"/>
        <v>0</v>
      </c>
    </row>
    <row r="56" spans="1:14" x14ac:dyDescent="0.25">
      <c r="B56"/>
      <c r="C56"/>
      <c r="D56"/>
      <c r="F56"/>
    </row>
    <row r="57" spans="1:14" s="23" customFormat="1" ht="13.2" x14ac:dyDescent="0.25">
      <c r="B57" s="27"/>
      <c r="C57" s="27"/>
      <c r="D57" s="27"/>
      <c r="E57" s="34"/>
      <c r="F57" s="27"/>
      <c r="G57" s="27"/>
      <c r="H57" s="27"/>
      <c r="I57" s="27"/>
      <c r="J57" s="27"/>
      <c r="K57" s="27"/>
      <c r="L57" s="27"/>
    </row>
    <row r="58" spans="1:14" x14ac:dyDescent="0.25">
      <c r="A58" s="115"/>
      <c r="B58" s="129"/>
      <c r="C58" s="129"/>
      <c r="D58" s="129"/>
      <c r="E58" s="139"/>
      <c r="F58" s="129"/>
    </row>
    <row r="59" spans="1:14" x14ac:dyDescent="0.25">
      <c r="A59" s="115"/>
      <c r="B59" s="129"/>
      <c r="C59" s="129"/>
      <c r="D59" s="129"/>
      <c r="E59" s="139"/>
      <c r="F59" s="129"/>
    </row>
    <row r="60" spans="1:14" x14ac:dyDescent="0.25">
      <c r="A60" s="115"/>
      <c r="B60" s="129"/>
      <c r="C60" s="162"/>
      <c r="D60" s="129"/>
      <c r="E60" s="139"/>
      <c r="F60" s="129"/>
    </row>
    <row r="61" spans="1:14" x14ac:dyDescent="0.25">
      <c r="A61" s="115"/>
      <c r="B61" s="129"/>
      <c r="C61" s="131"/>
      <c r="D61" s="129"/>
      <c r="E61" s="139"/>
      <c r="F61" s="129"/>
    </row>
    <row r="62" spans="1:14" x14ac:dyDescent="0.25">
      <c r="A62" s="115"/>
      <c r="B62" s="131"/>
      <c r="C62" s="131"/>
      <c r="D62" s="129"/>
      <c r="E62" s="139"/>
      <c r="F62" s="129"/>
    </row>
    <row r="63" spans="1:14" x14ac:dyDescent="0.25">
      <c r="A63" s="115"/>
      <c r="B63" s="129"/>
      <c r="C63" s="162"/>
      <c r="D63" s="129"/>
      <c r="E63" s="139"/>
      <c r="F63" s="129"/>
    </row>
    <row r="64" spans="1:14" x14ac:dyDescent="0.25">
      <c r="A64" s="115"/>
      <c r="B64" s="129"/>
      <c r="C64" s="162"/>
      <c r="D64" s="129"/>
      <c r="E64" s="139"/>
      <c r="F64" s="129"/>
    </row>
    <row r="65" spans="1:6" x14ac:dyDescent="0.25">
      <c r="A65" s="115"/>
      <c r="B65" s="129"/>
      <c r="C65" s="131"/>
      <c r="D65" s="129"/>
      <c r="E65" s="139"/>
      <c r="F65" s="129"/>
    </row>
    <row r="66" spans="1:6" x14ac:dyDescent="0.25">
      <c r="A66" s="115"/>
      <c r="B66" s="129"/>
      <c r="C66" s="129"/>
      <c r="D66" s="129"/>
      <c r="E66" s="139"/>
      <c r="F66" s="129"/>
    </row>
    <row r="67" spans="1:6" x14ac:dyDescent="0.25">
      <c r="A67" s="115"/>
      <c r="B67" s="129"/>
      <c r="C67" s="129"/>
      <c r="D67" s="129"/>
      <c r="E67" s="139"/>
      <c r="F67" s="129"/>
    </row>
    <row r="68" spans="1:6" x14ac:dyDescent="0.25">
      <c r="A68" s="115"/>
      <c r="B68" s="129"/>
      <c r="C68" s="129"/>
      <c r="D68" s="129"/>
      <c r="E68" s="139"/>
      <c r="F68" s="129"/>
    </row>
    <row r="69" spans="1:6" x14ac:dyDescent="0.25">
      <c r="A69" s="115"/>
      <c r="B69" s="129"/>
      <c r="C69" s="129"/>
      <c r="D69" s="129"/>
      <c r="E69" s="139"/>
      <c r="F69" s="129"/>
    </row>
    <row r="70" spans="1:6" x14ac:dyDescent="0.25">
      <c r="A70" s="115"/>
      <c r="B70" s="129"/>
      <c r="C70" s="129"/>
      <c r="D70" s="129"/>
      <c r="E70" s="139"/>
      <c r="F70" s="129"/>
    </row>
    <row r="71" spans="1:6" x14ac:dyDescent="0.25">
      <c r="A71" s="115"/>
      <c r="B71" s="129"/>
      <c r="C71" s="129"/>
      <c r="D71" s="129"/>
      <c r="E71" s="139"/>
      <c r="F71" s="129"/>
    </row>
    <row r="72" spans="1:6" x14ac:dyDescent="0.25">
      <c r="A72" s="115"/>
      <c r="B72" s="129"/>
      <c r="C72" s="129"/>
      <c r="D72" s="129"/>
      <c r="E72" s="139"/>
      <c r="F72" s="129"/>
    </row>
    <row r="73" spans="1:6" x14ac:dyDescent="0.25">
      <c r="A73" s="115"/>
      <c r="B73" s="129"/>
      <c r="C73" s="129"/>
      <c r="D73" s="129"/>
      <c r="E73" s="139"/>
      <c r="F73" s="129"/>
    </row>
    <row r="74" spans="1:6" x14ac:dyDescent="0.25">
      <c r="A74" s="115"/>
      <c r="B74" s="129"/>
      <c r="C74" s="129"/>
      <c r="D74" s="129"/>
      <c r="E74" s="139"/>
      <c r="F74" s="132"/>
    </row>
    <row r="75" spans="1:6" x14ac:dyDescent="0.25">
      <c r="A75" s="115"/>
      <c r="B75" s="129"/>
      <c r="C75" s="129"/>
      <c r="D75" s="129"/>
      <c r="E75" s="139"/>
      <c r="F75" s="132"/>
    </row>
    <row r="76" spans="1:6" x14ac:dyDescent="0.25">
      <c r="A76" s="115"/>
      <c r="B76" s="129"/>
      <c r="C76" s="129"/>
      <c r="D76" s="129"/>
      <c r="E76" s="139"/>
      <c r="F76" s="132"/>
    </row>
    <row r="77" spans="1:6" x14ac:dyDescent="0.25">
      <c r="A77" s="115"/>
      <c r="B77" s="129"/>
      <c r="C77" s="129"/>
      <c r="D77" s="129"/>
      <c r="E77" s="139"/>
      <c r="F77" s="129"/>
    </row>
    <row r="78" spans="1:6" x14ac:dyDescent="0.25">
      <c r="A78" s="115"/>
      <c r="B78" s="129"/>
      <c r="C78" s="129"/>
      <c r="D78" s="129"/>
      <c r="E78" s="139"/>
      <c r="F78" s="129"/>
    </row>
    <row r="79" spans="1:6" x14ac:dyDescent="0.25">
      <c r="A79" s="115"/>
      <c r="B79" s="129"/>
      <c r="C79" s="129"/>
      <c r="D79" s="129"/>
      <c r="E79" s="139"/>
      <c r="F79" s="129"/>
    </row>
  </sheetData>
  <mergeCells count="3">
    <mergeCell ref="A53:B53"/>
    <mergeCell ref="A47:B47"/>
    <mergeCell ref="A50:B5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9F4B-FF6F-497E-901E-CC9227204D06}">
  <dimension ref="A1:X79"/>
  <sheetViews>
    <sheetView workbookViewId="0">
      <selection activeCell="A4" sqref="A4"/>
    </sheetView>
  </sheetViews>
  <sheetFormatPr baseColWidth="10" defaultColWidth="11.44140625" defaultRowHeight="13.8" x14ac:dyDescent="0.25"/>
  <cols>
    <col min="1" max="1" width="20.77734375" customWidth="1"/>
    <col min="2" max="2" width="22.77734375" style="1" customWidth="1"/>
    <col min="3" max="4" width="20.77734375" style="1" customWidth="1"/>
    <col min="5" max="5" width="20.77734375" style="24" customWidth="1"/>
    <col min="6" max="12" width="20.77734375" style="1" customWidth="1"/>
    <col min="13" max="13" width="18.88671875" customWidth="1"/>
    <col min="14" max="14" width="16.77734375" customWidth="1"/>
    <col min="15" max="15" width="26.88671875" customWidth="1"/>
    <col min="16" max="16" width="36.6640625" customWidth="1"/>
    <col min="17" max="17" width="13.77734375" customWidth="1"/>
    <col min="257" max="257" width="20.77734375" customWidth="1"/>
    <col min="258" max="258" width="22.77734375" customWidth="1"/>
    <col min="259" max="268" width="20.77734375" customWidth="1"/>
    <col min="513" max="513" width="20.77734375" customWidth="1"/>
    <col min="514" max="514" width="22.77734375" customWidth="1"/>
    <col min="515" max="524" width="20.77734375" customWidth="1"/>
    <col min="769" max="769" width="20.77734375" customWidth="1"/>
    <col min="770" max="770" width="22.77734375" customWidth="1"/>
    <col min="771" max="780" width="20.77734375" customWidth="1"/>
    <col min="1025" max="1025" width="20.77734375" customWidth="1"/>
    <col min="1026" max="1026" width="22.77734375" customWidth="1"/>
    <col min="1027" max="1036" width="20.77734375" customWidth="1"/>
    <col min="1281" max="1281" width="20.77734375" customWidth="1"/>
    <col min="1282" max="1282" width="22.77734375" customWidth="1"/>
    <col min="1283" max="1292" width="20.77734375" customWidth="1"/>
    <col min="1537" max="1537" width="20.77734375" customWidth="1"/>
    <col min="1538" max="1538" width="22.77734375" customWidth="1"/>
    <col min="1539" max="1548" width="20.77734375" customWidth="1"/>
    <col min="1793" max="1793" width="20.77734375" customWidth="1"/>
    <col min="1794" max="1794" width="22.77734375" customWidth="1"/>
    <col min="1795" max="1804" width="20.77734375" customWidth="1"/>
    <col min="2049" max="2049" width="20.77734375" customWidth="1"/>
    <col min="2050" max="2050" width="22.77734375" customWidth="1"/>
    <col min="2051" max="2060" width="20.77734375" customWidth="1"/>
    <col min="2305" max="2305" width="20.77734375" customWidth="1"/>
    <col min="2306" max="2306" width="22.77734375" customWidth="1"/>
    <col min="2307" max="2316" width="20.77734375" customWidth="1"/>
    <col min="2561" max="2561" width="20.77734375" customWidth="1"/>
    <col min="2562" max="2562" width="22.77734375" customWidth="1"/>
    <col min="2563" max="2572" width="20.77734375" customWidth="1"/>
    <col min="2817" max="2817" width="20.77734375" customWidth="1"/>
    <col min="2818" max="2818" width="22.77734375" customWidth="1"/>
    <col min="2819" max="2828" width="20.77734375" customWidth="1"/>
    <col min="3073" max="3073" width="20.77734375" customWidth="1"/>
    <col min="3074" max="3074" width="22.77734375" customWidth="1"/>
    <col min="3075" max="3084" width="20.77734375" customWidth="1"/>
    <col min="3329" max="3329" width="20.77734375" customWidth="1"/>
    <col min="3330" max="3330" width="22.77734375" customWidth="1"/>
    <col min="3331" max="3340" width="20.77734375" customWidth="1"/>
    <col min="3585" max="3585" width="20.77734375" customWidth="1"/>
    <col min="3586" max="3586" width="22.77734375" customWidth="1"/>
    <col min="3587" max="3596" width="20.77734375" customWidth="1"/>
    <col min="3841" max="3841" width="20.77734375" customWidth="1"/>
    <col min="3842" max="3842" width="22.77734375" customWidth="1"/>
    <col min="3843" max="3852" width="20.77734375" customWidth="1"/>
    <col min="4097" max="4097" width="20.77734375" customWidth="1"/>
    <col min="4098" max="4098" width="22.77734375" customWidth="1"/>
    <col min="4099" max="4108" width="20.77734375" customWidth="1"/>
    <col min="4353" max="4353" width="20.77734375" customWidth="1"/>
    <col min="4354" max="4354" width="22.77734375" customWidth="1"/>
    <col min="4355" max="4364" width="20.77734375" customWidth="1"/>
    <col min="4609" max="4609" width="20.77734375" customWidth="1"/>
    <col min="4610" max="4610" width="22.77734375" customWidth="1"/>
    <col min="4611" max="4620" width="20.77734375" customWidth="1"/>
    <col min="4865" max="4865" width="20.77734375" customWidth="1"/>
    <col min="4866" max="4866" width="22.77734375" customWidth="1"/>
    <col min="4867" max="4876" width="20.77734375" customWidth="1"/>
    <col min="5121" max="5121" width="20.77734375" customWidth="1"/>
    <col min="5122" max="5122" width="22.77734375" customWidth="1"/>
    <col min="5123" max="5132" width="20.77734375" customWidth="1"/>
    <col min="5377" max="5377" width="20.77734375" customWidth="1"/>
    <col min="5378" max="5378" width="22.77734375" customWidth="1"/>
    <col min="5379" max="5388" width="20.77734375" customWidth="1"/>
    <col min="5633" max="5633" width="20.77734375" customWidth="1"/>
    <col min="5634" max="5634" width="22.77734375" customWidth="1"/>
    <col min="5635" max="5644" width="20.77734375" customWidth="1"/>
    <col min="5889" max="5889" width="20.77734375" customWidth="1"/>
    <col min="5890" max="5890" width="22.77734375" customWidth="1"/>
    <col min="5891" max="5900" width="20.77734375" customWidth="1"/>
    <col min="6145" max="6145" width="20.77734375" customWidth="1"/>
    <col min="6146" max="6146" width="22.77734375" customWidth="1"/>
    <col min="6147" max="6156" width="20.77734375" customWidth="1"/>
    <col min="6401" max="6401" width="20.77734375" customWidth="1"/>
    <col min="6402" max="6402" width="22.77734375" customWidth="1"/>
    <col min="6403" max="6412" width="20.77734375" customWidth="1"/>
    <col min="6657" max="6657" width="20.77734375" customWidth="1"/>
    <col min="6658" max="6658" width="22.77734375" customWidth="1"/>
    <col min="6659" max="6668" width="20.77734375" customWidth="1"/>
    <col min="6913" max="6913" width="20.77734375" customWidth="1"/>
    <col min="6914" max="6914" width="22.77734375" customWidth="1"/>
    <col min="6915" max="6924" width="20.77734375" customWidth="1"/>
    <col min="7169" max="7169" width="20.77734375" customWidth="1"/>
    <col min="7170" max="7170" width="22.77734375" customWidth="1"/>
    <col min="7171" max="7180" width="20.77734375" customWidth="1"/>
    <col min="7425" max="7425" width="20.77734375" customWidth="1"/>
    <col min="7426" max="7426" width="22.77734375" customWidth="1"/>
    <col min="7427" max="7436" width="20.77734375" customWidth="1"/>
    <col min="7681" max="7681" width="20.77734375" customWidth="1"/>
    <col min="7682" max="7682" width="22.77734375" customWidth="1"/>
    <col min="7683" max="7692" width="20.77734375" customWidth="1"/>
    <col min="7937" max="7937" width="20.77734375" customWidth="1"/>
    <col min="7938" max="7938" width="22.77734375" customWidth="1"/>
    <col min="7939" max="7948" width="20.77734375" customWidth="1"/>
    <col min="8193" max="8193" width="20.77734375" customWidth="1"/>
    <col min="8194" max="8194" width="22.77734375" customWidth="1"/>
    <col min="8195" max="8204" width="20.77734375" customWidth="1"/>
    <col min="8449" max="8449" width="20.77734375" customWidth="1"/>
    <col min="8450" max="8450" width="22.77734375" customWidth="1"/>
    <col min="8451" max="8460" width="20.77734375" customWidth="1"/>
    <col min="8705" max="8705" width="20.77734375" customWidth="1"/>
    <col min="8706" max="8706" width="22.77734375" customWidth="1"/>
    <col min="8707" max="8716" width="20.77734375" customWidth="1"/>
    <col min="8961" max="8961" width="20.77734375" customWidth="1"/>
    <col min="8962" max="8962" width="22.77734375" customWidth="1"/>
    <col min="8963" max="8972" width="20.77734375" customWidth="1"/>
    <col min="9217" max="9217" width="20.77734375" customWidth="1"/>
    <col min="9218" max="9218" width="22.77734375" customWidth="1"/>
    <col min="9219" max="9228" width="20.77734375" customWidth="1"/>
    <col min="9473" max="9473" width="20.77734375" customWidth="1"/>
    <col min="9474" max="9474" width="22.77734375" customWidth="1"/>
    <col min="9475" max="9484" width="20.77734375" customWidth="1"/>
    <col min="9729" max="9729" width="20.77734375" customWidth="1"/>
    <col min="9730" max="9730" width="22.77734375" customWidth="1"/>
    <col min="9731" max="9740" width="20.77734375" customWidth="1"/>
    <col min="9985" max="9985" width="20.77734375" customWidth="1"/>
    <col min="9986" max="9986" width="22.77734375" customWidth="1"/>
    <col min="9987" max="9996" width="20.77734375" customWidth="1"/>
    <col min="10241" max="10241" width="20.77734375" customWidth="1"/>
    <col min="10242" max="10242" width="22.77734375" customWidth="1"/>
    <col min="10243" max="10252" width="20.77734375" customWidth="1"/>
    <col min="10497" max="10497" width="20.77734375" customWidth="1"/>
    <col min="10498" max="10498" width="22.77734375" customWidth="1"/>
    <col min="10499" max="10508" width="20.77734375" customWidth="1"/>
    <col min="10753" max="10753" width="20.77734375" customWidth="1"/>
    <col min="10754" max="10754" width="22.77734375" customWidth="1"/>
    <col min="10755" max="10764" width="20.77734375" customWidth="1"/>
    <col min="11009" max="11009" width="20.77734375" customWidth="1"/>
    <col min="11010" max="11010" width="22.77734375" customWidth="1"/>
    <col min="11011" max="11020" width="20.77734375" customWidth="1"/>
    <col min="11265" max="11265" width="20.77734375" customWidth="1"/>
    <col min="11266" max="11266" width="22.77734375" customWidth="1"/>
    <col min="11267" max="11276" width="20.77734375" customWidth="1"/>
    <col min="11521" max="11521" width="20.77734375" customWidth="1"/>
    <col min="11522" max="11522" width="22.77734375" customWidth="1"/>
    <col min="11523" max="11532" width="20.77734375" customWidth="1"/>
    <col min="11777" max="11777" width="20.77734375" customWidth="1"/>
    <col min="11778" max="11778" width="22.77734375" customWidth="1"/>
    <col min="11779" max="11788" width="20.77734375" customWidth="1"/>
    <col min="12033" max="12033" width="20.77734375" customWidth="1"/>
    <col min="12034" max="12034" width="22.77734375" customWidth="1"/>
    <col min="12035" max="12044" width="20.77734375" customWidth="1"/>
    <col min="12289" max="12289" width="20.77734375" customWidth="1"/>
    <col min="12290" max="12290" width="22.77734375" customWidth="1"/>
    <col min="12291" max="12300" width="20.77734375" customWidth="1"/>
    <col min="12545" max="12545" width="20.77734375" customWidth="1"/>
    <col min="12546" max="12546" width="22.77734375" customWidth="1"/>
    <col min="12547" max="12556" width="20.77734375" customWidth="1"/>
    <col min="12801" max="12801" width="20.77734375" customWidth="1"/>
    <col min="12802" max="12802" width="22.77734375" customWidth="1"/>
    <col min="12803" max="12812" width="20.77734375" customWidth="1"/>
    <col min="13057" max="13057" width="20.77734375" customWidth="1"/>
    <col min="13058" max="13058" width="22.77734375" customWidth="1"/>
    <col min="13059" max="13068" width="20.77734375" customWidth="1"/>
    <col min="13313" max="13313" width="20.77734375" customWidth="1"/>
    <col min="13314" max="13314" width="22.77734375" customWidth="1"/>
    <col min="13315" max="13324" width="20.77734375" customWidth="1"/>
    <col min="13569" max="13569" width="20.77734375" customWidth="1"/>
    <col min="13570" max="13570" width="22.77734375" customWidth="1"/>
    <col min="13571" max="13580" width="20.77734375" customWidth="1"/>
    <col min="13825" max="13825" width="20.77734375" customWidth="1"/>
    <col min="13826" max="13826" width="22.77734375" customWidth="1"/>
    <col min="13827" max="13836" width="20.77734375" customWidth="1"/>
    <col min="14081" max="14081" width="20.77734375" customWidth="1"/>
    <col min="14082" max="14082" width="22.77734375" customWidth="1"/>
    <col min="14083" max="14092" width="20.77734375" customWidth="1"/>
    <col min="14337" max="14337" width="20.77734375" customWidth="1"/>
    <col min="14338" max="14338" width="22.77734375" customWidth="1"/>
    <col min="14339" max="14348" width="20.77734375" customWidth="1"/>
    <col min="14593" max="14593" width="20.77734375" customWidth="1"/>
    <col min="14594" max="14594" width="22.77734375" customWidth="1"/>
    <col min="14595" max="14604" width="20.77734375" customWidth="1"/>
    <col min="14849" max="14849" width="20.77734375" customWidth="1"/>
    <col min="14850" max="14850" width="22.77734375" customWidth="1"/>
    <col min="14851" max="14860" width="20.77734375" customWidth="1"/>
    <col min="15105" max="15105" width="20.77734375" customWidth="1"/>
    <col min="15106" max="15106" width="22.77734375" customWidth="1"/>
    <col min="15107" max="15116" width="20.77734375" customWidth="1"/>
    <col min="15361" max="15361" width="20.77734375" customWidth="1"/>
    <col min="15362" max="15362" width="22.77734375" customWidth="1"/>
    <col min="15363" max="15372" width="20.77734375" customWidth="1"/>
    <col min="15617" max="15617" width="20.77734375" customWidth="1"/>
    <col min="15618" max="15618" width="22.77734375" customWidth="1"/>
    <col min="15619" max="15628" width="20.77734375" customWidth="1"/>
    <col min="15873" max="15873" width="20.77734375" customWidth="1"/>
    <col min="15874" max="15874" width="22.77734375" customWidth="1"/>
    <col min="15875" max="15884" width="20.77734375" customWidth="1"/>
    <col min="16129" max="16129" width="20.77734375" customWidth="1"/>
    <col min="16130" max="16130" width="22.77734375" customWidth="1"/>
    <col min="16131" max="16140" width="20.77734375" customWidth="1"/>
  </cols>
  <sheetData>
    <row r="1" spans="1:21" ht="20.399999999999999" x14ac:dyDescent="0.35">
      <c r="A1" s="97" t="s">
        <v>120</v>
      </c>
      <c r="B1" s="90"/>
      <c r="C1" s="91"/>
      <c r="D1" s="91"/>
      <c r="E1" s="140"/>
      <c r="F1" s="91"/>
      <c r="G1" s="91"/>
      <c r="H1" s="91"/>
      <c r="I1" s="91"/>
    </row>
    <row r="2" spans="1:21" x14ac:dyDescent="0.25">
      <c r="A2" s="68"/>
      <c r="B2" s="91"/>
      <c r="C2" s="93"/>
      <c r="D2" s="91"/>
      <c r="E2" s="140"/>
      <c r="F2" s="91"/>
      <c r="G2" s="91"/>
      <c r="H2" s="164"/>
      <c r="I2" s="164"/>
      <c r="J2" s="28"/>
      <c r="K2" s="28"/>
    </row>
    <row r="3" spans="1:21" ht="15.6" x14ac:dyDescent="0.3">
      <c r="A3" s="98" t="s">
        <v>113</v>
      </c>
      <c r="B3" s="91"/>
      <c r="C3" s="93"/>
      <c r="D3" s="91"/>
      <c r="E3" s="140"/>
      <c r="F3" s="91"/>
      <c r="G3" s="91"/>
      <c r="H3" s="91"/>
      <c r="I3" s="96"/>
      <c r="J3" s="28"/>
      <c r="K3" s="28"/>
      <c r="L3" s="28"/>
    </row>
    <row r="4" spans="1:21" ht="15.6" x14ac:dyDescent="0.3">
      <c r="A4" s="98" t="s">
        <v>127</v>
      </c>
      <c r="B4" s="91"/>
      <c r="C4" s="93"/>
      <c r="D4" s="91"/>
      <c r="E4" s="140"/>
      <c r="F4" s="91"/>
      <c r="G4" s="91"/>
      <c r="H4" s="118"/>
      <c r="I4" s="165"/>
      <c r="J4" s="28"/>
      <c r="K4" s="28"/>
      <c r="L4" s="28"/>
    </row>
    <row r="5" spans="1:21" ht="15.6" x14ac:dyDescent="0.3">
      <c r="A5" s="98" t="s">
        <v>119</v>
      </c>
      <c r="B5" s="91"/>
      <c r="C5" s="95"/>
      <c r="D5" s="91"/>
      <c r="E5" s="140"/>
      <c r="F5" s="91"/>
      <c r="G5" s="91"/>
      <c r="H5" s="91"/>
      <c r="I5" s="164"/>
      <c r="J5" s="28"/>
      <c r="K5" s="28"/>
      <c r="L5" s="28"/>
    </row>
    <row r="6" spans="1:21" ht="15.6" x14ac:dyDescent="0.3">
      <c r="A6" s="98" t="s">
        <v>117</v>
      </c>
      <c r="B6" s="91"/>
      <c r="C6" s="95"/>
      <c r="D6" s="91"/>
      <c r="E6" s="140"/>
      <c r="F6" s="91"/>
      <c r="G6" s="91"/>
      <c r="H6" s="164"/>
      <c r="I6" s="91"/>
    </row>
    <row r="7" spans="1:21" ht="15.6" x14ac:dyDescent="0.3">
      <c r="A7" s="99" t="s">
        <v>123</v>
      </c>
      <c r="C7" s="4"/>
      <c r="F7"/>
    </row>
    <row r="8" spans="1:21" x14ac:dyDescent="0.25">
      <c r="F8"/>
    </row>
    <row r="9" spans="1:21" x14ac:dyDescent="0.25">
      <c r="A9" s="5" t="s">
        <v>0</v>
      </c>
      <c r="B9" s="6"/>
      <c r="F9"/>
      <c r="P9" s="30"/>
      <c r="Q9" s="30"/>
      <c r="R9" s="30"/>
      <c r="S9" s="30"/>
    </row>
    <row r="10" spans="1:21" x14ac:dyDescent="0.25">
      <c r="A10" s="7" t="s">
        <v>1</v>
      </c>
      <c r="B10" s="8"/>
      <c r="C10" s="9" t="s">
        <v>2</v>
      </c>
      <c r="D10" s="10" t="s">
        <v>3</v>
      </c>
      <c r="E10" s="31" t="s">
        <v>4</v>
      </c>
      <c r="F10" s="11" t="s">
        <v>5</v>
      </c>
      <c r="G10" s="11" t="s">
        <v>6</v>
      </c>
      <c r="H10" s="11" t="s">
        <v>7</v>
      </c>
      <c r="I10" s="10" t="s">
        <v>86</v>
      </c>
      <c r="J10" s="11" t="s">
        <v>9</v>
      </c>
      <c r="K10" s="11" t="s">
        <v>10</v>
      </c>
      <c r="L10" s="12" t="s">
        <v>11</v>
      </c>
      <c r="M10" s="144" t="s">
        <v>89</v>
      </c>
      <c r="N10" s="11" t="s">
        <v>88</v>
      </c>
      <c r="O10" s="12" t="s">
        <v>110</v>
      </c>
      <c r="P10" s="106" t="s">
        <v>112</v>
      </c>
      <c r="Q10" s="144" t="s">
        <v>103</v>
      </c>
      <c r="R10" s="11" t="s">
        <v>104</v>
      </c>
      <c r="S10" s="11" t="s">
        <v>105</v>
      </c>
      <c r="T10" s="11" t="s">
        <v>106</v>
      </c>
      <c r="U10" s="12" t="s">
        <v>107</v>
      </c>
    </row>
    <row r="11" spans="1:21" x14ac:dyDescent="0.25">
      <c r="A11" s="13" t="s">
        <v>12</v>
      </c>
      <c r="B11" s="14"/>
      <c r="C11" s="15" t="s">
        <v>13</v>
      </c>
      <c r="D11" s="49">
        <v>18061.893175074183</v>
      </c>
      <c r="E11" s="49">
        <v>18055.2</v>
      </c>
      <c r="F11" s="49">
        <v>18061.3325</v>
      </c>
      <c r="G11" s="49">
        <v>18061.379976201912</v>
      </c>
      <c r="H11" s="49">
        <v>18061.331845238095</v>
      </c>
      <c r="I11" s="54">
        <v>18061.331845238001</v>
      </c>
      <c r="J11" s="49">
        <f t="shared" ref="J11:J29" si="0">AVERAGE(D11:I11)</f>
        <v>18060.411556958701</v>
      </c>
      <c r="K11" s="1">
        <f t="shared" ref="K11:K29" si="1">ABS(MAX(D11:I11)-MIN(D11:I11))</f>
        <v>6.6931750741823635</v>
      </c>
      <c r="L11" s="53">
        <f t="shared" ref="L11:L29" si="2">STDEV(D11:I11)</f>
        <v>2.5626295527854897</v>
      </c>
      <c r="M11" s="109">
        <f>ABS(I11-J11)</f>
        <v>0.92028827929971158</v>
      </c>
      <c r="N11" s="146">
        <f>L11-M11</f>
        <v>1.6423412734857781</v>
      </c>
      <c r="O11" s="67">
        <f>M11/J11*100</f>
        <v>5.0956107860406046E-3</v>
      </c>
      <c r="P11" s="107">
        <f>ABS(F11-I11)/F11*100</f>
        <v>3.6252142504583984E-6</v>
      </c>
      <c r="Q11" s="109">
        <f>$L11-ABS(D11-$J11)</f>
        <v>1.0810114373035109</v>
      </c>
      <c r="R11" s="153">
        <f>$L11-ABS(E11-$J11)</f>
        <v>-2.6489274059148951</v>
      </c>
      <c r="S11" s="154">
        <f>$L11-ABS(F11-$J11)</f>
        <v>1.6416865114861654</v>
      </c>
      <c r="T11" s="154">
        <f>$L11-ABS(G11-$J11)</f>
        <v>1.5942103095749705</v>
      </c>
      <c r="U11" s="77">
        <f>$L11-ABS(H11-$J11)</f>
        <v>1.6423412733911906</v>
      </c>
    </row>
    <row r="12" spans="1:21" ht="15.6" x14ac:dyDescent="0.25">
      <c r="A12" s="13" t="s">
        <v>14</v>
      </c>
      <c r="B12" s="14"/>
      <c r="C12" s="15" t="s">
        <v>15</v>
      </c>
      <c r="D12" s="1">
        <v>29.999999999998991</v>
      </c>
      <c r="E12" s="44">
        <v>30</v>
      </c>
      <c r="F12" s="1">
        <v>30</v>
      </c>
      <c r="G12" s="1">
        <v>30.000000000000071</v>
      </c>
      <c r="H12" s="1">
        <v>30</v>
      </c>
      <c r="I12" s="1">
        <v>29.999999999999901</v>
      </c>
      <c r="J12" s="44">
        <f t="shared" si="0"/>
        <v>29.999999999999829</v>
      </c>
      <c r="K12" s="1">
        <f t="shared" si="1"/>
        <v>1.0800249583553523E-12</v>
      </c>
      <c r="L12" s="50">
        <f t="shared" si="2"/>
        <v>4.131914451850424E-13</v>
      </c>
      <c r="M12" s="109">
        <f t="shared" ref="M12:M29" si="3">ABS(I12-J12)</f>
        <v>7.1054273576010019E-14</v>
      </c>
      <c r="N12" s="146">
        <f t="shared" ref="N12:N29" si="4">L12-M12</f>
        <v>3.4213717160903238E-13</v>
      </c>
      <c r="O12" s="77">
        <f>M12/J12*100</f>
        <v>2.3684757858670139E-13</v>
      </c>
      <c r="P12" s="107">
        <f t="shared" ref="P12:P29" si="5">ABS(F12-I12)/F12*100</f>
        <v>3.3158661002138007E-13</v>
      </c>
      <c r="Q12" s="155">
        <f>$L12-ABS(D12-$J12)</f>
        <v>-4.2524898301187582E-13</v>
      </c>
      <c r="R12" s="154">
        <f>$L12-ABS(E12-$J12)</f>
        <v>2.4266118860261835E-13</v>
      </c>
      <c r="S12" s="154">
        <f>$L12-ABS(F12-$J12)</f>
        <v>2.4266118860261835E-13</v>
      </c>
      <c r="T12" s="154">
        <f>$L12-ABS(G12-$J12)</f>
        <v>1.7160691502660834E-13</v>
      </c>
      <c r="U12" s="77">
        <f>$L12-ABS(H12-$J12)</f>
        <v>2.4266118860261835E-13</v>
      </c>
    </row>
    <row r="13" spans="1:21" ht="15.6" x14ac:dyDescent="0.25">
      <c r="A13" s="13" t="s">
        <v>16</v>
      </c>
      <c r="B13" s="14"/>
      <c r="C13" s="15" t="s">
        <v>15</v>
      </c>
      <c r="D13" s="43">
        <v>0.97239907398679837</v>
      </c>
      <c r="E13" s="43">
        <v>0.97260000000000002</v>
      </c>
      <c r="F13" s="43">
        <v>0.97352000000000005</v>
      </c>
      <c r="G13" s="43">
        <v>0.97151006794092887</v>
      </c>
      <c r="H13" s="43">
        <v>0.96754730126497579</v>
      </c>
      <c r="I13" s="43">
        <v>0.973724177448828</v>
      </c>
      <c r="J13" s="43">
        <f t="shared" si="0"/>
        <v>0.97188343677358846</v>
      </c>
      <c r="K13" s="1">
        <f t="shared" si="1"/>
        <v>6.176876183852209E-3</v>
      </c>
      <c r="L13" s="50">
        <f t="shared" si="2"/>
        <v>2.271012349366225E-3</v>
      </c>
      <c r="M13" s="149">
        <f t="shared" si="3"/>
        <v>1.8407406752395383E-3</v>
      </c>
      <c r="N13" s="146">
        <f t="shared" si="4"/>
        <v>4.3027167412668663E-4</v>
      </c>
      <c r="O13" s="67">
        <f t="shared" ref="O13:O29" si="6">M13/J13*100</f>
        <v>0.18939932563830289</v>
      </c>
      <c r="P13" s="107">
        <f t="shared" si="5"/>
        <v>2.0973112912723607E-2</v>
      </c>
      <c r="Q13" s="109">
        <f>$L13-ABS(D13-$J13)</f>
        <v>1.7553751361563175E-3</v>
      </c>
      <c r="R13" s="154">
        <f>$L13-ABS(E13-$J13)</f>
        <v>1.5544491229546654E-3</v>
      </c>
      <c r="S13" s="154">
        <f>$L13-ABS(F13-$J13)</f>
        <v>6.3444912295463349E-4</v>
      </c>
      <c r="T13" s="154">
        <f>$L13-ABS(G13-$J13)</f>
        <v>1.897643516706632E-3</v>
      </c>
      <c r="U13" s="156">
        <f>$L13-ABS(H13-$J13)</f>
        <v>-2.0651231592464458E-3</v>
      </c>
    </row>
    <row r="14" spans="1:21" ht="15.6" x14ac:dyDescent="0.25">
      <c r="A14" s="13" t="s">
        <v>17</v>
      </c>
      <c r="B14" s="14"/>
      <c r="C14" s="15" t="s">
        <v>15</v>
      </c>
      <c r="D14" s="43">
        <v>4.5812129660982253</v>
      </c>
      <c r="E14" s="43">
        <v>4.58</v>
      </c>
      <c r="F14" s="43">
        <v>4.5793999999999997</v>
      </c>
      <c r="G14" s="43">
        <v>4.5793747567606804</v>
      </c>
      <c r="H14" s="43">
        <v>4.5834190081168753</v>
      </c>
      <c r="I14" s="43">
        <v>4.5809399503556296</v>
      </c>
      <c r="J14" s="43">
        <f t="shared" si="0"/>
        <v>4.5807244468885679</v>
      </c>
      <c r="K14" s="1">
        <f t="shared" si="1"/>
        <v>4.0442513561949056E-3</v>
      </c>
      <c r="L14" s="50">
        <f t="shared" si="2"/>
        <v>1.5261978424783579E-3</v>
      </c>
      <c r="M14" s="149">
        <f t="shared" si="3"/>
        <v>2.1550346706167289E-4</v>
      </c>
      <c r="N14" s="146">
        <f t="shared" si="4"/>
        <v>1.310694375416685E-3</v>
      </c>
      <c r="O14" s="67">
        <f t="shared" si="6"/>
        <v>4.7045717235415117E-3</v>
      </c>
      <c r="P14" s="107">
        <f t="shared" si="5"/>
        <v>3.3627775595709626E-2</v>
      </c>
      <c r="Q14" s="109">
        <f>$L14-ABS(D14-$J14)</f>
        <v>1.0376786328210458E-3</v>
      </c>
      <c r="R14" s="154">
        <f>$L14-ABS(E14-$J14)</f>
        <v>8.0175095391048223E-4</v>
      </c>
      <c r="S14" s="154">
        <f>$L14-ABS(F14-$J14)</f>
        <v>2.0175095391010422E-4</v>
      </c>
      <c r="T14" s="154">
        <f>$L14-ABS(G14-$J14)</f>
        <v>1.7650771459080949E-4</v>
      </c>
      <c r="U14" s="156">
        <f>$L14-ABS(H14-$J14)</f>
        <v>-1.1683633858289993E-3</v>
      </c>
    </row>
    <row r="15" spans="1:21" ht="15.6" x14ac:dyDescent="0.25">
      <c r="A15" s="13" t="s">
        <v>18</v>
      </c>
      <c r="B15" s="14"/>
      <c r="C15" s="15" t="s">
        <v>15</v>
      </c>
      <c r="D15" s="43">
        <v>0.22197052737906905</v>
      </c>
      <c r="E15" s="43">
        <v>0.22320000000000001</v>
      </c>
      <c r="F15" s="43">
        <v>0.22284999999999999</v>
      </c>
      <c r="G15" s="43">
        <v>0.2221799164180403</v>
      </c>
      <c r="H15" s="43">
        <v>0.22359003338862868</v>
      </c>
      <c r="I15" s="43">
        <v>0.22229979251239401</v>
      </c>
      <c r="J15" s="43">
        <f t="shared" si="0"/>
        <v>0.22268171161635533</v>
      </c>
      <c r="K15" s="1">
        <f t="shared" si="1"/>
        <v>1.6195060095596236E-3</v>
      </c>
      <c r="L15" s="50">
        <f t="shared" si="2"/>
        <v>6.3646459651164249E-4</v>
      </c>
      <c r="M15" s="149">
        <f t="shared" si="3"/>
        <v>3.8191910396132012E-4</v>
      </c>
      <c r="N15" s="146">
        <f t="shared" si="4"/>
        <v>2.5454549255032237E-4</v>
      </c>
      <c r="O15" s="67">
        <f t="shared" si="6"/>
        <v>0.17150896730096324</v>
      </c>
      <c r="P15" s="107">
        <f t="shared" si="5"/>
        <v>0.24689588853757252</v>
      </c>
      <c r="Q15" s="155">
        <f>$L15-ABS(D15-$J15)</f>
        <v>-7.4719640774635067E-5</v>
      </c>
      <c r="R15" s="154">
        <f>$L15-ABS(E15-$J15)</f>
        <v>1.1817621286696527E-4</v>
      </c>
      <c r="S15" s="154">
        <f>$L15-ABS(F15-$J15)</f>
        <v>4.6817621286698223E-4</v>
      </c>
      <c r="T15" s="154">
        <f>$L15-ABS(G15-$J15)</f>
        <v>1.346693981966121E-4</v>
      </c>
      <c r="U15" s="156">
        <f>$L15-ABS(H15-$J15)</f>
        <v>-2.7185717576170361E-4</v>
      </c>
    </row>
    <row r="16" spans="1:21" ht="15.6" x14ac:dyDescent="0.25">
      <c r="A16" s="13" t="s">
        <v>19</v>
      </c>
      <c r="B16" s="14"/>
      <c r="C16" s="15" t="s">
        <v>15</v>
      </c>
      <c r="D16" s="43">
        <v>10.211393578525106</v>
      </c>
      <c r="E16" s="43">
        <v>10.220000000000001</v>
      </c>
      <c r="F16" s="43">
        <v>10.220800000000001</v>
      </c>
      <c r="G16" s="43">
        <v>10.219621396717644</v>
      </c>
      <c r="H16" s="43">
        <v>10.207011058026927</v>
      </c>
      <c r="I16" s="43">
        <v>10.2116268843311</v>
      </c>
      <c r="J16" s="43">
        <f t="shared" si="0"/>
        <v>10.215075486266796</v>
      </c>
      <c r="K16" s="1">
        <f t="shared" si="1"/>
        <v>1.3788941973073676E-2</v>
      </c>
      <c r="L16" s="50">
        <f t="shared" si="2"/>
        <v>5.799491315322345E-3</v>
      </c>
      <c r="M16" s="149">
        <f t="shared" si="3"/>
        <v>3.4486019356965159E-3</v>
      </c>
      <c r="N16" s="146">
        <f t="shared" si="4"/>
        <v>2.3508893796258291E-3</v>
      </c>
      <c r="O16" s="67">
        <f t="shared" si="6"/>
        <v>3.375992610463658E-2</v>
      </c>
      <c r="P16" s="107">
        <f t="shared" si="5"/>
        <v>8.9749487994098084E-2</v>
      </c>
      <c r="Q16" s="109">
        <f>$L16-ABS(D16-$J16)</f>
        <v>2.1175835736322625E-3</v>
      </c>
      <c r="R16" s="154">
        <f>$L16-ABS(E16-$J16)</f>
        <v>8.7497758211799517E-4</v>
      </c>
      <c r="S16" s="154">
        <f>$L16-ABS(F16-$J16)</f>
        <v>7.497758211808328E-5</v>
      </c>
      <c r="T16" s="154">
        <f>$L16-ABS(G16-$J16)</f>
        <v>1.2535808644749437E-3</v>
      </c>
      <c r="U16" s="156">
        <f>$L16-ABS(H16-$J16)</f>
        <v>-2.2649369245470695E-3</v>
      </c>
    </row>
    <row r="17" spans="1:24" ht="15.6" x14ac:dyDescent="0.25">
      <c r="A17" s="13" t="s">
        <v>20</v>
      </c>
      <c r="B17" s="14"/>
      <c r="C17" s="15" t="s">
        <v>15</v>
      </c>
      <c r="D17" s="43">
        <v>0.54209040588695157</v>
      </c>
      <c r="E17" s="43">
        <v>0.54200000000000004</v>
      </c>
      <c r="F17" s="43">
        <v>0.54217000000000004</v>
      </c>
      <c r="G17" s="43">
        <v>0.54321549937803171</v>
      </c>
      <c r="H17" s="43">
        <v>0.54075869844039104</v>
      </c>
      <c r="I17" s="43">
        <v>0.54140640054387801</v>
      </c>
      <c r="J17" s="43">
        <f t="shared" si="0"/>
        <v>0.54194016737487538</v>
      </c>
      <c r="K17" s="1">
        <f t="shared" si="1"/>
        <v>2.4568009376406685E-3</v>
      </c>
      <c r="L17" s="50">
        <f t="shared" si="2"/>
        <v>8.2294862299066263E-4</v>
      </c>
      <c r="M17" s="109">
        <f t="shared" si="3"/>
        <v>5.337668309973731E-4</v>
      </c>
      <c r="N17" s="146">
        <f t="shared" si="4"/>
        <v>2.8918179199328954E-4</v>
      </c>
      <c r="O17" s="67">
        <f t="shared" si="6"/>
        <v>9.849183786891208E-2</v>
      </c>
      <c r="P17" s="107">
        <f t="shared" si="5"/>
        <v>0.1408413331836938</v>
      </c>
      <c r="Q17" s="109">
        <f>$L17-ABS(D17-$J17)</f>
        <v>6.7271011091447864E-4</v>
      </c>
      <c r="R17" s="154">
        <f>$L17-ABS(E17-$J17)</f>
        <v>7.6311599786600649E-4</v>
      </c>
      <c r="S17" s="154">
        <f>$L17-ABS(F17-$J17)</f>
        <v>5.9311599786600301E-4</v>
      </c>
      <c r="T17" s="153">
        <f>$L17-ABS(G17-$J17)</f>
        <v>-4.5238338016566381E-4</v>
      </c>
      <c r="U17" s="156">
        <f>$L17-ABS(H17-$J17)</f>
        <v>-3.5852031149367946E-4</v>
      </c>
    </row>
    <row r="18" spans="1:24" ht="15.6" x14ac:dyDescent="0.25">
      <c r="A18" s="13" t="s">
        <v>21</v>
      </c>
      <c r="B18" s="14"/>
      <c r="C18" s="15" t="s">
        <v>15</v>
      </c>
      <c r="D18" s="43">
        <v>1.7561667003498662</v>
      </c>
      <c r="E18" s="43">
        <v>1.7569999999999999</v>
      </c>
      <c r="F18" s="43">
        <v>1.7572000000000001</v>
      </c>
      <c r="G18" s="43">
        <v>1.7581487448943773</v>
      </c>
      <c r="H18" s="43">
        <v>1.7576905039497113</v>
      </c>
      <c r="I18" s="43">
        <v>1.75460450054608</v>
      </c>
      <c r="J18" s="43">
        <f t="shared" si="0"/>
        <v>1.756801741623339</v>
      </c>
      <c r="K18" s="1">
        <f t="shared" si="1"/>
        <v>3.5442443482973651E-3</v>
      </c>
      <c r="L18" s="50">
        <f t="shared" si="2"/>
        <v>1.2675470937264558E-3</v>
      </c>
      <c r="M18" s="147">
        <f t="shared" si="3"/>
        <v>2.1972410772590489E-3</v>
      </c>
      <c r="N18" s="148">
        <f>L18-M18</f>
        <v>-9.2969398353259314E-4</v>
      </c>
      <c r="O18" s="67">
        <f t="shared" si="6"/>
        <v>0.12507052020729045</v>
      </c>
      <c r="P18" s="107">
        <f t="shared" si="5"/>
        <v>0.14770654757114299</v>
      </c>
      <c r="Q18" s="109">
        <f>$L18-ABS(D18-$J18)</f>
        <v>6.3250582025365298E-4</v>
      </c>
      <c r="R18" s="154">
        <f>$L18-ABS(E18-$J18)</f>
        <v>1.0692887170655799E-3</v>
      </c>
      <c r="S18" s="154">
        <f>$L18-ABS(F18-$J18)</f>
        <v>8.6928871706537991E-4</v>
      </c>
      <c r="T18" s="153">
        <f>$L18-ABS(G18-$J18)</f>
        <v>-7.9456177311860391E-5</v>
      </c>
      <c r="U18" s="77">
        <f>$L18-ABS(H18-$J18)</f>
        <v>3.7878476735420585E-4</v>
      </c>
    </row>
    <row r="19" spans="1:24" ht="15.6" x14ac:dyDescent="0.25">
      <c r="A19" s="13" t="s">
        <v>22</v>
      </c>
      <c r="B19" s="14"/>
      <c r="C19" s="15" t="s">
        <v>23</v>
      </c>
      <c r="D19" s="43">
        <v>0.74639707505077246</v>
      </c>
      <c r="E19" s="43">
        <v>0.74529999999999996</v>
      </c>
      <c r="F19" s="43">
        <v>0.74639</v>
      </c>
      <c r="G19" s="43">
        <v>0.74591277402818879</v>
      </c>
      <c r="H19" s="43">
        <v>0.80667725427789272</v>
      </c>
      <c r="I19" s="43">
        <v>0.74621681975679699</v>
      </c>
      <c r="J19" s="43">
        <f t="shared" si="0"/>
        <v>0.75614898718560841</v>
      </c>
      <c r="K19" s="1">
        <f t="shared" si="1"/>
        <v>6.1377254277892757E-2</v>
      </c>
      <c r="L19" s="50">
        <f t="shared" si="2"/>
        <v>2.4757107783887927E-2</v>
      </c>
      <c r="M19" s="109">
        <f t="shared" si="3"/>
        <v>9.9321674288114226E-3</v>
      </c>
      <c r="N19" s="146">
        <f t="shared" si="4"/>
        <v>1.4824940355076505E-2</v>
      </c>
      <c r="O19" s="67">
        <f t="shared" si="6"/>
        <v>1.3135199011214729</v>
      </c>
      <c r="P19" s="107">
        <f t="shared" si="5"/>
        <v>2.320237988223426E-2</v>
      </c>
      <c r="Q19" s="109">
        <f>$L19-ABS(D19-$J19)</f>
        <v>1.5005195649051978E-2</v>
      </c>
      <c r="R19" s="154">
        <f>$L19-ABS(E19-$J19)</f>
        <v>1.3908120598279478E-2</v>
      </c>
      <c r="S19" s="154">
        <f>$L19-ABS(F19-$J19)</f>
        <v>1.4998120598279513E-2</v>
      </c>
      <c r="T19" s="154">
        <f>$L19-ABS(G19-$J19)</f>
        <v>1.45208946264683E-2</v>
      </c>
      <c r="U19" s="156">
        <f>$L19-ABS(H19-$J19)</f>
        <v>-2.577115930839638E-2</v>
      </c>
    </row>
    <row r="20" spans="1:24" ht="15.6" x14ac:dyDescent="0.25">
      <c r="A20" s="13" t="s">
        <v>24</v>
      </c>
      <c r="B20" s="14"/>
      <c r="C20" s="15" t="s">
        <v>25</v>
      </c>
      <c r="D20" s="43">
        <v>8.8398134281116771</v>
      </c>
      <c r="E20" s="43">
        <v>8.7970000000000006</v>
      </c>
      <c r="F20" s="43">
        <v>8.8238000000000003</v>
      </c>
      <c r="G20" s="43">
        <v>8.841852803410859</v>
      </c>
      <c r="H20" s="43">
        <v>8.8598890682568801</v>
      </c>
      <c r="I20" s="43">
        <v>8.8226816500009004</v>
      </c>
      <c r="J20" s="43">
        <f t="shared" si="0"/>
        <v>8.8308394916300532</v>
      </c>
      <c r="K20" s="1">
        <f t="shared" si="1"/>
        <v>6.2889068256879455E-2</v>
      </c>
      <c r="L20" s="50">
        <f t="shared" si="2"/>
        <v>2.14798439975325E-2</v>
      </c>
      <c r="M20" s="149">
        <f t="shared" si="3"/>
        <v>8.1578416291527844E-3</v>
      </c>
      <c r="N20" s="146">
        <f t="shared" si="4"/>
        <v>1.3322002368379715E-2</v>
      </c>
      <c r="O20" s="67">
        <f t="shared" si="6"/>
        <v>9.2379004701476655E-2</v>
      </c>
      <c r="P20" s="107">
        <f t="shared" si="5"/>
        <v>1.2674244646296117E-2</v>
      </c>
      <c r="Q20" s="109">
        <f>$L20-ABS(D20-$J20)</f>
        <v>1.2505907515908576E-2</v>
      </c>
      <c r="R20" s="153">
        <f>$L20-ABS(E20-$J20)</f>
        <v>-1.2359647632520121E-2</v>
      </c>
      <c r="S20" s="154">
        <f>$L20-ABS(F20-$J20)</f>
        <v>1.4440352367479592E-2</v>
      </c>
      <c r="T20" s="154">
        <f>$L20-ABS(G20-$J20)</f>
        <v>1.0466532216726721E-2</v>
      </c>
      <c r="U20" s="156">
        <f>$L20-ABS(H20-$J20)</f>
        <v>-7.5697326292943345E-3</v>
      </c>
    </row>
    <row r="21" spans="1:24" ht="15.6" x14ac:dyDescent="0.25">
      <c r="A21" s="13" t="s">
        <v>26</v>
      </c>
      <c r="B21" s="14"/>
      <c r="C21" s="15" t="s">
        <v>25</v>
      </c>
      <c r="D21" s="43">
        <v>4.7380390587472059</v>
      </c>
      <c r="E21" s="43">
        <v>4.798</v>
      </c>
      <c r="F21" s="43">
        <v>4.7588999999999997</v>
      </c>
      <c r="G21" s="43">
        <v>4.7066179776873653</v>
      </c>
      <c r="H21" s="43">
        <v>4.8204718923079586</v>
      </c>
      <c r="I21" s="43">
        <v>4.7727002260755498</v>
      </c>
      <c r="J21" s="43">
        <f t="shared" si="0"/>
        <v>4.7657881924696808</v>
      </c>
      <c r="K21" s="1">
        <f t="shared" si="1"/>
        <v>0.11385391462059324</v>
      </c>
      <c r="L21" s="50">
        <f t="shared" si="2"/>
        <v>4.0973795811895107E-2</v>
      </c>
      <c r="M21" s="149">
        <f t="shared" si="3"/>
        <v>6.9120336058690057E-3</v>
      </c>
      <c r="N21" s="146">
        <f t="shared" si="4"/>
        <v>3.4061762206026101E-2</v>
      </c>
      <c r="O21" s="166">
        <f t="shared" si="6"/>
        <v>0.1450344271864738</v>
      </c>
      <c r="P21" s="107">
        <f t="shared" si="5"/>
        <v>0.28998772984408355</v>
      </c>
      <c r="Q21" s="109">
        <f>$L21-ABS(D21-$J21)</f>
        <v>1.3224662089420212E-2</v>
      </c>
      <c r="R21" s="154">
        <f>$L21-ABS(E21-$J21)</f>
        <v>8.7619882815758374E-3</v>
      </c>
      <c r="S21" s="154">
        <f>$L21-ABS(F21-$J21)</f>
        <v>3.408560334221402E-2</v>
      </c>
      <c r="T21" s="153">
        <f>$L21-ABS(G21-$J21)</f>
        <v>-1.8196418970420326E-2</v>
      </c>
      <c r="U21" s="77">
        <f>$L21-ABS(H21-$J21)</f>
        <v>-1.3709904026382704E-2</v>
      </c>
      <c r="W21" s="30"/>
      <c r="X21" s="30"/>
    </row>
    <row r="22" spans="1:24" ht="15.6" x14ac:dyDescent="0.25">
      <c r="A22" s="13" t="s">
        <v>27</v>
      </c>
      <c r="B22" s="14"/>
      <c r="C22" s="15" t="s">
        <v>25</v>
      </c>
      <c r="D22" s="43">
        <v>0.7284801169946642</v>
      </c>
      <c r="E22" s="43">
        <v>0.73089999999999999</v>
      </c>
      <c r="F22" s="43">
        <v>0.72901000000000005</v>
      </c>
      <c r="G22" s="43">
        <v>0.72804044425940473</v>
      </c>
      <c r="H22" s="43">
        <v>0.72482436840980746</v>
      </c>
      <c r="I22" s="43">
        <v>0.72914859009538502</v>
      </c>
      <c r="J22" s="43">
        <f t="shared" si="0"/>
        <v>0.72840058662654361</v>
      </c>
      <c r="K22" s="1">
        <f t="shared" si="1"/>
        <v>6.0756315901925317E-3</v>
      </c>
      <c r="L22" s="50">
        <f t="shared" si="2"/>
        <v>2.0051596145113349E-3</v>
      </c>
      <c r="M22" s="109">
        <f t="shared" si="3"/>
        <v>7.4800346884140723E-4</v>
      </c>
      <c r="N22" s="146">
        <f t="shared" si="4"/>
        <v>1.2571561456699277E-3</v>
      </c>
      <c r="O22" s="67">
        <f t="shared" si="6"/>
        <v>0.10269122273852782</v>
      </c>
      <c r="P22" s="107">
        <f t="shared" si="5"/>
        <v>1.9010726243120352E-2</v>
      </c>
      <c r="Q22" s="109">
        <f>$L22-ABS(D22-$J22)</f>
        <v>1.925629246390751E-3</v>
      </c>
      <c r="R22" s="153">
        <f>$L22-ABS(E22-$J22)</f>
        <v>-4.9425375894504792E-4</v>
      </c>
      <c r="S22" s="154">
        <f>$L22-ABS(F22-$J22)</f>
        <v>1.3957462410548994E-3</v>
      </c>
      <c r="T22" s="154">
        <f>$L22-ABS(G22-$J22)</f>
        <v>1.6450172473724523E-3</v>
      </c>
      <c r="U22" s="156">
        <f>$L22-ABS(H22-$J22)</f>
        <v>-1.571058602224814E-3</v>
      </c>
    </row>
    <row r="23" spans="1:24" ht="15.6" x14ac:dyDescent="0.25">
      <c r="A23" s="13" t="s">
        <v>28</v>
      </c>
      <c r="B23" s="14"/>
      <c r="C23" s="15" t="s">
        <v>25</v>
      </c>
      <c r="D23" s="43">
        <v>1.5636689894645929E-2</v>
      </c>
      <c r="E23" s="43">
        <v>1.5709999999999998E-2</v>
      </c>
      <c r="F23" s="43">
        <v>1.5691E-2</v>
      </c>
      <c r="G23" s="43">
        <v>1.5649162761036131E-2</v>
      </c>
      <c r="H23" s="43">
        <v>1.5741476310083463E-2</v>
      </c>
      <c r="I23" s="43">
        <v>1.5657630116579401E-2</v>
      </c>
      <c r="J23" s="43">
        <f t="shared" si="0"/>
        <v>1.5680993180390821E-2</v>
      </c>
      <c r="K23" s="1">
        <f t="shared" si="1"/>
        <v>1.0478641543753414E-4</v>
      </c>
      <c r="L23" s="50">
        <f t="shared" si="2"/>
        <v>4.0302680989463748E-5</v>
      </c>
      <c r="M23" s="149">
        <f t="shared" si="3"/>
        <v>2.3363063811419893E-5</v>
      </c>
      <c r="N23" s="146">
        <f t="shared" si="4"/>
        <v>1.6939617178043855E-5</v>
      </c>
      <c r="O23" s="67">
        <f t="shared" si="6"/>
        <v>0.14898969435581125</v>
      </c>
      <c r="P23" s="107">
        <f t="shared" si="5"/>
        <v>0.21266894028805641</v>
      </c>
      <c r="Q23" s="155">
        <f>$L23-ABS(D23-$J23)</f>
        <v>-4.0006047554282868E-6</v>
      </c>
      <c r="R23" s="154">
        <f>$L23-ABS(E23-$J23)</f>
        <v>1.1295861380286522E-5</v>
      </c>
      <c r="S23" s="154">
        <f>$L23-ABS(F23-$J23)</f>
        <v>3.0295861380284707E-5</v>
      </c>
      <c r="T23" s="154">
        <f>$L23-ABS(G23-$J23)</f>
        <v>8.4722616347738329E-6</v>
      </c>
      <c r="U23" s="156">
        <f>$L23-ABS(H23-$J23)</f>
        <v>-2.0180448703178359E-5</v>
      </c>
    </row>
    <row r="24" spans="1:24" ht="16.8" x14ac:dyDescent="0.35">
      <c r="A24" s="13" t="s">
        <v>29</v>
      </c>
      <c r="B24" s="14"/>
      <c r="C24" s="15" t="s">
        <v>30</v>
      </c>
      <c r="D24" s="43">
        <v>4.4532740631163596</v>
      </c>
      <c r="E24" s="43">
        <v>4.4610000000000003</v>
      </c>
      <c r="F24" s="43">
        <v>4.4561999999999999</v>
      </c>
      <c r="G24" s="43">
        <v>4.4511570174290611</v>
      </c>
      <c r="H24" s="43">
        <v>4.4757324121416842</v>
      </c>
      <c r="I24" s="43">
        <v>4.4566276636852198</v>
      </c>
      <c r="J24" s="43">
        <f t="shared" si="0"/>
        <v>4.4589985260620537</v>
      </c>
      <c r="K24" s="1">
        <f t="shared" si="1"/>
        <v>2.4575394712623044E-2</v>
      </c>
      <c r="L24" s="50">
        <f t="shared" si="2"/>
        <v>8.8514440792238133E-3</v>
      </c>
      <c r="M24" s="109">
        <f t="shared" si="3"/>
        <v>2.3708623768339265E-3</v>
      </c>
      <c r="N24" s="146">
        <f t="shared" si="4"/>
        <v>6.4805817023898867E-3</v>
      </c>
      <c r="O24" s="67">
        <f t="shared" si="6"/>
        <v>5.317028841738021E-2</v>
      </c>
      <c r="P24" s="107">
        <f t="shared" si="5"/>
        <v>9.5970487235727282E-3</v>
      </c>
      <c r="Q24" s="109">
        <f>$L24-ABS(D24-$J24)</f>
        <v>3.1269811335297489E-3</v>
      </c>
      <c r="R24" s="154">
        <f>$L24-ABS(E24-$J24)</f>
        <v>6.8499701412772281E-3</v>
      </c>
      <c r="S24" s="154">
        <f>$L24-ABS(F24-$J24)</f>
        <v>6.0529180171700388E-3</v>
      </c>
      <c r="T24" s="154">
        <f>$L24-ABS(G24-$J24)</f>
        <v>1.0099354462312134E-3</v>
      </c>
      <c r="U24" s="156">
        <f>$L24-ABS(H24-$J24)</f>
        <v>-7.8824420004066312E-3</v>
      </c>
    </row>
    <row r="25" spans="1:24" ht="15.6" x14ac:dyDescent="0.25">
      <c r="A25" s="13" t="s">
        <v>31</v>
      </c>
      <c r="B25" s="14"/>
      <c r="C25" s="15" t="s">
        <v>32</v>
      </c>
      <c r="D25" s="43">
        <v>12.984625633679443</v>
      </c>
      <c r="E25" s="43">
        <v>12.99</v>
      </c>
      <c r="F25" s="43">
        <v>12.9917</v>
      </c>
      <c r="G25" s="43">
        <v>12.991905235626591</v>
      </c>
      <c r="H25" s="43">
        <v>12.968543474038373</v>
      </c>
      <c r="I25" s="43">
        <v>12.9831581462168</v>
      </c>
      <c r="J25" s="43">
        <f t="shared" si="0"/>
        <v>12.9849887482602</v>
      </c>
      <c r="K25" s="1">
        <f t="shared" si="1"/>
        <v>2.3361761588217789E-2</v>
      </c>
      <c r="L25" s="50">
        <f t="shared" si="2"/>
        <v>8.8534890486767926E-3</v>
      </c>
      <c r="M25" s="149">
        <f t="shared" si="3"/>
        <v>1.8306020434000203E-3</v>
      </c>
      <c r="N25" s="146">
        <f t="shared" si="4"/>
        <v>7.0228870052767723E-3</v>
      </c>
      <c r="O25" s="67">
        <f t="shared" si="6"/>
        <v>1.4097833112449132E-2</v>
      </c>
      <c r="P25" s="107">
        <f t="shared" si="5"/>
        <v>6.5748545480574724E-2</v>
      </c>
      <c r="Q25" s="109">
        <f>$L25-ABS(D25-$J25)</f>
        <v>8.4903744679193528E-3</v>
      </c>
      <c r="R25" s="154">
        <f>$L25-ABS(E25-$J25)</f>
        <v>3.8422373088765772E-3</v>
      </c>
      <c r="S25" s="154">
        <f>$L25-ABS(F25-$J25)</f>
        <v>2.1422373088769864E-3</v>
      </c>
      <c r="T25" s="154">
        <f>$L25-ABS(G25-$J25)</f>
        <v>1.9370016822856263E-3</v>
      </c>
      <c r="U25" s="156">
        <f>$L25-ABS(H25-$J25)</f>
        <v>-7.5917851731498297E-3</v>
      </c>
    </row>
    <row r="26" spans="1:24" ht="15.6" x14ac:dyDescent="0.25">
      <c r="A26" s="13" t="s">
        <v>33</v>
      </c>
      <c r="B26" s="14"/>
      <c r="C26" s="15" t="s">
        <v>25</v>
      </c>
      <c r="D26" s="43">
        <v>6.7226773643763655</v>
      </c>
      <c r="E26" s="43">
        <v>6.7859999999999996</v>
      </c>
      <c r="F26" s="43">
        <v>6.7447999999999997</v>
      </c>
      <c r="G26" s="43">
        <v>6.6915859464947678</v>
      </c>
      <c r="H26" s="43">
        <v>6.8013258882692424</v>
      </c>
      <c r="I26" s="43">
        <v>6.7578817761316197</v>
      </c>
      <c r="J26" s="43">
        <f t="shared" si="0"/>
        <v>6.7507118292119985</v>
      </c>
      <c r="K26" s="1">
        <f t="shared" si="1"/>
        <v>0.10973994177447466</v>
      </c>
      <c r="L26" s="50">
        <f t="shared" si="2"/>
        <v>4.0435620586278628E-2</v>
      </c>
      <c r="M26" s="149">
        <f t="shared" si="3"/>
        <v>7.1699469196211396E-3</v>
      </c>
      <c r="N26" s="146">
        <f t="shared" si="4"/>
        <v>3.3265673666657489E-2</v>
      </c>
      <c r="O26" s="67">
        <f t="shared" si="6"/>
        <v>0.10621023532059254</v>
      </c>
      <c r="P26" s="107">
        <f t="shared" si="5"/>
        <v>0.19395350687373952</v>
      </c>
      <c r="Q26" s="109">
        <f>$L26-ABS(D26-$J26)</f>
        <v>1.240115575064564E-2</v>
      </c>
      <c r="R26" s="154">
        <f>$L26-ABS(E26-$J26)</f>
        <v>5.1474497982775674E-3</v>
      </c>
      <c r="S26" s="154">
        <f>$L26-ABS(F26-$J26)</f>
        <v>3.4523791374279786E-2</v>
      </c>
      <c r="T26" s="153">
        <f>$L26-ABS(G26-$J26)</f>
        <v>-1.8690262130952109E-2</v>
      </c>
      <c r="U26" s="156">
        <f>$L26-ABS(H26-$J26)</f>
        <v>-1.0178438470965293E-2</v>
      </c>
    </row>
    <row r="27" spans="1:24" ht="15.6" x14ac:dyDescent="0.25">
      <c r="A27" s="13" t="s">
        <v>34</v>
      </c>
      <c r="B27" s="14"/>
      <c r="C27" s="15" t="s">
        <v>25</v>
      </c>
      <c r="D27" s="43">
        <v>15.562490792488065</v>
      </c>
      <c r="E27" s="43">
        <v>15.58</v>
      </c>
      <c r="F27" s="43">
        <v>15.5686</v>
      </c>
      <c r="G27" s="43">
        <v>15.533438749905603</v>
      </c>
      <c r="H27" s="43">
        <v>15.661214956526118</v>
      </c>
      <c r="I27" s="43">
        <v>15.5805634261325</v>
      </c>
      <c r="J27" s="43">
        <f t="shared" si="0"/>
        <v>15.581051320842048</v>
      </c>
      <c r="K27" s="1">
        <f t="shared" si="1"/>
        <v>0.12777620662051525</v>
      </c>
      <c r="L27" s="50">
        <f t="shared" si="2"/>
        <v>4.288131835080982E-2</v>
      </c>
      <c r="M27" s="109">
        <f t="shared" si="3"/>
        <v>4.8789470954879732E-4</v>
      </c>
      <c r="N27" s="146">
        <f t="shared" si="4"/>
        <v>4.2393423641261023E-2</v>
      </c>
      <c r="O27" s="67">
        <f t="shared" si="6"/>
        <v>3.1313336918168239E-3</v>
      </c>
      <c r="P27" s="107">
        <f t="shared" si="5"/>
        <v>7.6843300826661853E-2</v>
      </c>
      <c r="Q27" s="109">
        <f>$L27-ABS(D27-$J27)</f>
        <v>2.4320789996826235E-2</v>
      </c>
      <c r="R27" s="154">
        <f>$L27-ABS(E27-$J27)</f>
        <v>4.1829997508761423E-2</v>
      </c>
      <c r="S27" s="154">
        <f>$L27-ABS(F27-$J27)</f>
        <v>3.0429997508761346E-2</v>
      </c>
      <c r="T27" s="153">
        <f>$L27-ABS(G27-$J27)</f>
        <v>-4.7312525856358437E-3</v>
      </c>
      <c r="U27" s="156">
        <f>$L27-ABS(H27-$J27)</f>
        <v>-3.7282317333259769E-2</v>
      </c>
    </row>
    <row r="28" spans="1:24" ht="15.6" x14ac:dyDescent="0.25">
      <c r="A28" s="13" t="s">
        <v>35</v>
      </c>
      <c r="B28" s="14"/>
      <c r="C28" s="15" t="s">
        <v>15</v>
      </c>
      <c r="D28" s="43">
        <v>48.285233252224742</v>
      </c>
      <c r="E28" s="43">
        <v>48.3</v>
      </c>
      <c r="F28" s="43">
        <v>48.2958</v>
      </c>
      <c r="G28" s="43">
        <v>48.294050382109788</v>
      </c>
      <c r="H28" s="43">
        <v>48.280016603187534</v>
      </c>
      <c r="I28" s="43">
        <v>48.284601705737799</v>
      </c>
      <c r="J28" s="43">
        <f t="shared" si="0"/>
        <v>48.289950323876646</v>
      </c>
      <c r="K28" s="1">
        <f t="shared" si="1"/>
        <v>1.9983396812463639E-2</v>
      </c>
      <c r="L28" s="50">
        <f t="shared" si="2"/>
        <v>7.7661118475236997E-3</v>
      </c>
      <c r="M28" s="149">
        <f t="shared" si="3"/>
        <v>5.3486181388464615E-3</v>
      </c>
      <c r="N28" s="146">
        <f t="shared" si="4"/>
        <v>2.4174937086772381E-3</v>
      </c>
      <c r="O28" s="67">
        <f t="shared" si="6"/>
        <v>1.1076048127972235E-2</v>
      </c>
      <c r="P28" s="107">
        <f t="shared" si="5"/>
        <v>2.3186890500210468E-2</v>
      </c>
      <c r="Q28" s="109">
        <f>$L28-ABS(D28-$J28)</f>
        <v>3.0490401956203179E-3</v>
      </c>
      <c r="R28" s="153">
        <f>$L28-ABS(E28-$J28)</f>
        <v>-2.2835642758278034E-3</v>
      </c>
      <c r="S28" s="154">
        <f>$L28-ABS(F28-$J28)</f>
        <v>1.9164357241695136E-3</v>
      </c>
      <c r="T28" s="154">
        <f>$L28-ABS(G28-$J28)</f>
        <v>3.6660536143816209E-3</v>
      </c>
      <c r="U28" s="156">
        <f>$L28-ABS(H28-$J28)</f>
        <v>-2.1676088415884358E-3</v>
      </c>
    </row>
    <row r="29" spans="1:24" ht="15.6" x14ac:dyDescent="0.25">
      <c r="A29" s="16" t="s">
        <v>36</v>
      </c>
      <c r="B29" s="17"/>
      <c r="C29" s="18" t="s">
        <v>32</v>
      </c>
      <c r="D29" s="45">
        <v>2.7718937167562419</v>
      </c>
      <c r="E29" s="45">
        <v>2.7749999999999999</v>
      </c>
      <c r="F29" s="45">
        <v>2.7746</v>
      </c>
      <c r="G29" s="45">
        <v>2.7738749821917454</v>
      </c>
      <c r="H29" s="45">
        <v>2.7697713776508888</v>
      </c>
      <c r="I29" s="45">
        <v>2.7722036480115499</v>
      </c>
      <c r="J29" s="45">
        <f t="shared" si="0"/>
        <v>2.7728906207684045</v>
      </c>
      <c r="K29" s="19">
        <f t="shared" si="1"/>
        <v>5.228622349111145E-3</v>
      </c>
      <c r="L29" s="51">
        <f t="shared" si="2"/>
        <v>1.9766563847140109E-3</v>
      </c>
      <c r="M29" s="151">
        <f t="shared" si="3"/>
        <v>6.8697275685458692E-4</v>
      </c>
      <c r="N29" s="152">
        <f t="shared" si="4"/>
        <v>1.289683627859424E-3</v>
      </c>
      <c r="O29" s="69">
        <f t="shared" si="6"/>
        <v>2.4774607108888329E-2</v>
      </c>
      <c r="P29" s="108">
        <f t="shared" si="5"/>
        <v>8.6367475976717623E-2</v>
      </c>
      <c r="Q29" s="110">
        <f>$L29-ABS(D29-$J29)</f>
        <v>9.7975237255133046E-4</v>
      </c>
      <c r="R29" s="157">
        <f>$L29-ABS(E29-$J29)</f>
        <v>-1.3272284688136543E-4</v>
      </c>
      <c r="S29" s="158">
        <f>$L29-ABS(F29-$J29)</f>
        <v>2.6727715311859052E-4</v>
      </c>
      <c r="T29" s="158">
        <f>$L29-ABS(G29-$J29)</f>
        <v>9.9229496137310386E-4</v>
      </c>
      <c r="U29" s="159">
        <f>$L29-ABS(H29-$J29)</f>
        <v>-1.1425867328017578E-3</v>
      </c>
    </row>
    <row r="31" spans="1:24" x14ac:dyDescent="0.25">
      <c r="B31"/>
      <c r="C31"/>
      <c r="F31"/>
    </row>
    <row r="32" spans="1:24" x14ac:dyDescent="0.25">
      <c r="A32" s="5" t="s">
        <v>71</v>
      </c>
      <c r="B32" s="6"/>
    </row>
    <row r="33" spans="1:15" x14ac:dyDescent="0.25">
      <c r="A33" s="7" t="s">
        <v>1</v>
      </c>
      <c r="B33" s="8"/>
      <c r="C33" s="9" t="s">
        <v>2</v>
      </c>
      <c r="D33" s="10" t="s">
        <v>3</v>
      </c>
      <c r="E33" s="33" t="s">
        <v>4</v>
      </c>
      <c r="F33" s="10" t="s">
        <v>5</v>
      </c>
      <c r="G33" s="10" t="s">
        <v>37</v>
      </c>
      <c r="H33" s="10" t="s">
        <v>7</v>
      </c>
      <c r="I33" s="10" t="s">
        <v>86</v>
      </c>
      <c r="J33" s="10" t="s">
        <v>9</v>
      </c>
      <c r="K33" s="10" t="s">
        <v>10</v>
      </c>
      <c r="L33" s="12" t="s">
        <v>11</v>
      </c>
      <c r="M33" s="70" t="s">
        <v>87</v>
      </c>
      <c r="N33" s="38" t="s">
        <v>88</v>
      </c>
      <c r="O33" s="12" t="s">
        <v>118</v>
      </c>
    </row>
    <row r="34" spans="1:15" x14ac:dyDescent="0.25">
      <c r="A34" s="13" t="s">
        <v>73</v>
      </c>
      <c r="B34" s="14"/>
      <c r="C34" s="15" t="s">
        <v>72</v>
      </c>
      <c r="D34" s="49">
        <v>3341.3866666667031</v>
      </c>
      <c r="E34" s="49">
        <v>3341</v>
      </c>
      <c r="F34" s="49">
        <v>3341.3867</v>
      </c>
      <c r="G34" s="49">
        <v>3341.3866666666668</v>
      </c>
      <c r="H34" s="49">
        <v>3341.38666666671</v>
      </c>
      <c r="I34" s="49">
        <v>3341.3866666666599</v>
      </c>
      <c r="J34" s="49">
        <f t="shared" ref="J34:J36" si="7">AVERAGE(D34:I34)</f>
        <v>3341.3222277777909</v>
      </c>
      <c r="K34" s="1">
        <f t="shared" ref="K34:K36" si="8">ABS(MAX(D34:I34)-MIN(D34:I34))</f>
        <v>0.38670000000001892</v>
      </c>
      <c r="L34" s="50">
        <f t="shared" ref="L34:L36" si="9">STDEV(D34:I34)</f>
        <v>0.15785872787036354</v>
      </c>
      <c r="M34" s="109">
        <f>ABS(I34-J34)</f>
        <v>6.4438888869062794E-2</v>
      </c>
      <c r="N34" s="102">
        <f>L34-M34</f>
        <v>9.3419839001300742E-2</v>
      </c>
      <c r="O34" s="107">
        <f>ABS(F34-I34)/F34*100</f>
        <v>9.9759001466023145E-7</v>
      </c>
    </row>
    <row r="35" spans="1:15" x14ac:dyDescent="0.25">
      <c r="A35" s="13" t="s">
        <v>74</v>
      </c>
      <c r="B35" s="14"/>
      <c r="C35" s="15" t="s">
        <v>72</v>
      </c>
      <c r="D35" s="1">
        <v>388.17000000000564</v>
      </c>
      <c r="E35" s="49">
        <v>388.2</v>
      </c>
      <c r="F35" s="1">
        <v>388.17</v>
      </c>
      <c r="G35" s="1">
        <v>388.17000000000564</v>
      </c>
      <c r="H35" s="1">
        <v>388.16999999999854</v>
      </c>
      <c r="I35" s="1">
        <v>388.16999999999803</v>
      </c>
      <c r="J35" s="1">
        <f t="shared" si="7"/>
        <v>388.17500000000132</v>
      </c>
      <c r="K35" s="1">
        <f t="shared" si="8"/>
        <v>3.0000000001962235E-2</v>
      </c>
      <c r="L35" s="50">
        <f t="shared" si="9"/>
        <v>1.22474487132689E-2</v>
      </c>
      <c r="M35" s="109">
        <f t="shared" ref="M35:M36" si="10">ABS(I35-J35)</f>
        <v>5.0000000032923708E-3</v>
      </c>
      <c r="N35" s="102">
        <f t="shared" ref="N35:N36" si="11">L35-M35</f>
        <v>7.247448709976529E-3</v>
      </c>
      <c r="O35" s="107">
        <f>ABS(F35-I35)/F35*100</f>
        <v>5.125382332813665E-13</v>
      </c>
    </row>
    <row r="36" spans="1:15" x14ac:dyDescent="0.25">
      <c r="A36" s="25" t="s">
        <v>75</v>
      </c>
      <c r="B36" s="17"/>
      <c r="C36" s="18" t="s">
        <v>72</v>
      </c>
      <c r="D36" s="22">
        <v>240</v>
      </c>
      <c r="E36" s="52">
        <v>240</v>
      </c>
      <c r="F36" s="19">
        <v>240</v>
      </c>
      <c r="G36" s="19">
        <v>240</v>
      </c>
      <c r="H36" s="19">
        <v>240</v>
      </c>
      <c r="I36" s="19">
        <v>240</v>
      </c>
      <c r="J36" s="19">
        <f t="shared" si="7"/>
        <v>240</v>
      </c>
      <c r="K36" s="19">
        <f t="shared" si="8"/>
        <v>0</v>
      </c>
      <c r="L36" s="51">
        <f t="shared" si="9"/>
        <v>0</v>
      </c>
      <c r="M36" s="110">
        <f t="shared" si="10"/>
        <v>0</v>
      </c>
      <c r="N36" s="105">
        <f t="shared" si="11"/>
        <v>0</v>
      </c>
      <c r="O36" s="108">
        <f>ABS(F36-I36)/F36*100</f>
        <v>0</v>
      </c>
    </row>
    <row r="37" spans="1:15" x14ac:dyDescent="0.25">
      <c r="A37" s="23"/>
      <c r="M37" s="68"/>
      <c r="N37" s="68"/>
      <c r="O37" s="68"/>
    </row>
    <row r="38" spans="1:15" x14ac:dyDescent="0.25">
      <c r="B38"/>
      <c r="C38"/>
      <c r="D38"/>
      <c r="F38"/>
      <c r="M38" s="68"/>
      <c r="N38" s="68"/>
      <c r="O38" s="68"/>
    </row>
    <row r="39" spans="1:15" x14ac:dyDescent="0.25">
      <c r="A39" s="5" t="s">
        <v>76</v>
      </c>
      <c r="B39" s="6"/>
      <c r="M39" s="68"/>
      <c r="N39" s="68"/>
      <c r="O39" s="68"/>
    </row>
    <row r="40" spans="1:15" x14ac:dyDescent="0.25">
      <c r="A40" s="7" t="s">
        <v>1</v>
      </c>
      <c r="B40" s="8"/>
      <c r="C40" s="9" t="s">
        <v>2</v>
      </c>
      <c r="D40" s="10" t="s">
        <v>3</v>
      </c>
      <c r="E40" s="33" t="s">
        <v>4</v>
      </c>
      <c r="F40" s="10" t="s">
        <v>5</v>
      </c>
      <c r="G40" s="10" t="s">
        <v>37</v>
      </c>
      <c r="H40" s="10" t="s">
        <v>7</v>
      </c>
      <c r="I40" s="10" t="s">
        <v>86</v>
      </c>
      <c r="J40" s="10" t="s">
        <v>9</v>
      </c>
      <c r="K40" s="10" t="s">
        <v>10</v>
      </c>
      <c r="L40" s="12" t="s">
        <v>11</v>
      </c>
      <c r="M40" s="70" t="s">
        <v>87</v>
      </c>
      <c r="N40" s="38" t="s">
        <v>88</v>
      </c>
      <c r="O40" s="117"/>
    </row>
    <row r="41" spans="1:15" x14ac:dyDescent="0.25">
      <c r="A41" s="23" t="s">
        <v>77</v>
      </c>
      <c r="B41" s="14"/>
      <c r="C41" s="15"/>
      <c r="L41" s="14"/>
      <c r="M41" s="112"/>
      <c r="N41" s="113"/>
      <c r="O41" s="118"/>
    </row>
    <row r="42" spans="1:15" x14ac:dyDescent="0.25">
      <c r="A42" s="23" t="s">
        <v>78</v>
      </c>
      <c r="B42" s="14"/>
      <c r="C42" s="15" t="s">
        <v>79</v>
      </c>
      <c r="D42" s="43">
        <v>0.56256128088151947</v>
      </c>
      <c r="E42" s="43">
        <f>E43*7/100</f>
        <v>0.57609999999999995</v>
      </c>
      <c r="F42" s="43">
        <v>0.57291999999999998</v>
      </c>
      <c r="G42" s="43">
        <f>G43*7/100</f>
        <v>0.53124999999999989</v>
      </c>
      <c r="H42" s="43">
        <v>6.25E-2</v>
      </c>
      <c r="I42" s="43">
        <v>0.59375</v>
      </c>
      <c r="J42" s="43">
        <f>AVERAGE(D42:I42)</f>
        <v>0.4831802134802532</v>
      </c>
      <c r="K42" s="1">
        <f>ABS(MAX(D42:I42)-MIN(D42:I42))</f>
        <v>0.53125</v>
      </c>
      <c r="L42" s="50">
        <f>STDEV(D42:I42)</f>
        <v>0.20712165215356768</v>
      </c>
      <c r="M42" s="109">
        <f t="shared" ref="M42:M55" si="12">ABS(I42-J42)</f>
        <v>0.1105697865197468</v>
      </c>
      <c r="N42" s="102">
        <f t="shared" ref="N42:N55" si="13">L42-M42</f>
        <v>9.6551865633820871E-2</v>
      </c>
      <c r="O42" s="118"/>
    </row>
    <row r="43" spans="1:15" x14ac:dyDescent="0.25">
      <c r="A43" s="23" t="s">
        <v>80</v>
      </c>
      <c r="B43" s="14"/>
      <c r="C43" s="15" t="s">
        <v>81</v>
      </c>
      <c r="D43" s="43">
        <v>8.0293658187554016</v>
      </c>
      <c r="E43" s="43">
        <v>8.23</v>
      </c>
      <c r="F43" s="43">
        <v>8.1844999999999999</v>
      </c>
      <c r="G43" s="43">
        <v>7.5892857142857135</v>
      </c>
      <c r="H43" s="43">
        <v>0.89285714285714279</v>
      </c>
      <c r="I43" s="43">
        <v>8.4821428571428505</v>
      </c>
      <c r="J43" s="43">
        <f>AVERAGE(D43:I43)</f>
        <v>6.9013585888401847</v>
      </c>
      <c r="K43" s="1">
        <f>ABS(MAX(D43:I43)-MIN(D43:I43))</f>
        <v>7.5892857142857082</v>
      </c>
      <c r="L43" s="50">
        <f>STDEV(D43:I43)</f>
        <v>2.958322242435405</v>
      </c>
      <c r="M43" s="109">
        <f t="shared" si="12"/>
        <v>1.5807842683026658</v>
      </c>
      <c r="N43" s="102">
        <f t="shared" si="13"/>
        <v>1.3775379741327392</v>
      </c>
      <c r="O43" s="68"/>
    </row>
    <row r="44" spans="1:15" x14ac:dyDescent="0.25">
      <c r="A44" s="23" t="s">
        <v>82</v>
      </c>
      <c r="B44" s="14"/>
      <c r="C44" s="15"/>
      <c r="D44" s="43"/>
      <c r="E44" s="43"/>
      <c r="F44" s="43"/>
      <c r="G44" s="43"/>
      <c r="H44" s="43"/>
      <c r="I44" s="43"/>
      <c r="J44" s="43"/>
      <c r="L44" s="50"/>
      <c r="M44" s="109"/>
      <c r="N44" s="102"/>
      <c r="O44" s="68"/>
    </row>
    <row r="45" spans="1:15" x14ac:dyDescent="0.25">
      <c r="A45" s="23" t="s">
        <v>78</v>
      </c>
      <c r="B45" s="14"/>
      <c r="C45" s="15" t="s">
        <v>79</v>
      </c>
      <c r="D45" s="44">
        <v>0</v>
      </c>
      <c r="E45" s="44">
        <v>0</v>
      </c>
      <c r="F45" s="44">
        <v>0</v>
      </c>
      <c r="G45" s="44">
        <f>G46*7/100</f>
        <v>0</v>
      </c>
      <c r="H45" s="44">
        <v>0</v>
      </c>
      <c r="I45" s="44">
        <v>0</v>
      </c>
      <c r="J45" s="44">
        <f>AVERAGE(D45:I45)</f>
        <v>0</v>
      </c>
      <c r="K45" s="1">
        <f>ABS(MAX(D45:I45)-MIN(D45:I45))</f>
        <v>0</v>
      </c>
      <c r="L45" s="50">
        <f>STDEV(D45:I45)</f>
        <v>0</v>
      </c>
      <c r="M45" s="109">
        <f t="shared" si="12"/>
        <v>0</v>
      </c>
      <c r="N45" s="102">
        <f t="shared" si="13"/>
        <v>0</v>
      </c>
      <c r="O45" s="68"/>
    </row>
    <row r="46" spans="1:15" x14ac:dyDescent="0.25">
      <c r="A46" s="23" t="s">
        <v>80</v>
      </c>
      <c r="B46" s="14"/>
      <c r="C46" s="15" t="s">
        <v>81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f>AVERAGE(D46:I46)</f>
        <v>0</v>
      </c>
      <c r="K46" s="1">
        <f>ABS(MAX(D46:I46)-MIN(D46:I46))</f>
        <v>0</v>
      </c>
      <c r="L46" s="50">
        <f>STDEV(D46:I46)</f>
        <v>0</v>
      </c>
      <c r="M46" s="109">
        <f t="shared" si="12"/>
        <v>0</v>
      </c>
      <c r="N46" s="102">
        <f t="shared" si="13"/>
        <v>0</v>
      </c>
      <c r="O46" s="68"/>
    </row>
    <row r="47" spans="1:15" x14ac:dyDescent="0.25">
      <c r="A47" s="89" t="s">
        <v>83</v>
      </c>
      <c r="B47" s="86"/>
      <c r="C47" s="15"/>
      <c r="D47" s="43"/>
      <c r="E47" s="43"/>
      <c r="F47" s="43"/>
      <c r="G47" s="43"/>
      <c r="H47" s="43"/>
      <c r="I47" s="43"/>
      <c r="J47" s="43"/>
      <c r="L47" s="50"/>
      <c r="M47" s="109"/>
      <c r="N47" s="102"/>
      <c r="O47" s="68"/>
    </row>
    <row r="48" spans="1:15" x14ac:dyDescent="0.25">
      <c r="A48" t="s">
        <v>78</v>
      </c>
      <c r="B48" s="14"/>
      <c r="C48" s="15" t="s">
        <v>79</v>
      </c>
      <c r="D48" s="43">
        <v>4.3750413496029914</v>
      </c>
      <c r="E48" s="43">
        <f>E49*7/100</f>
        <v>4.4030000000000005</v>
      </c>
      <c r="F48" s="43">
        <v>4.375</v>
      </c>
      <c r="G48" s="43">
        <f>G49*7/100</f>
        <v>4.34375</v>
      </c>
      <c r="H48" s="43">
        <v>4.03125</v>
      </c>
      <c r="I48" s="61">
        <v>4.3854166666666599</v>
      </c>
      <c r="J48" s="43">
        <f>AVERAGE(D48:I48)</f>
        <v>4.318909669378276</v>
      </c>
      <c r="K48" s="1">
        <f>ABS(MAX(D48:I48)-MIN(D48:I48))</f>
        <v>0.37175000000000047</v>
      </c>
      <c r="L48" s="50">
        <f>STDEV(D48:I48)</f>
        <v>0.14223669183351226</v>
      </c>
      <c r="M48" s="109">
        <f t="shared" si="12"/>
        <v>6.6506997288383829E-2</v>
      </c>
      <c r="N48" s="102">
        <f t="shared" si="13"/>
        <v>7.5729694545128429E-2</v>
      </c>
      <c r="O48" s="68"/>
    </row>
    <row r="49" spans="1:15" x14ac:dyDescent="0.25">
      <c r="A49" t="s">
        <v>80</v>
      </c>
      <c r="B49" s="14"/>
      <c r="C49" s="15" t="s">
        <v>81</v>
      </c>
      <c r="D49" s="43">
        <v>62.444410346012077</v>
      </c>
      <c r="E49" s="43">
        <v>62.9</v>
      </c>
      <c r="F49" s="43">
        <v>62.5</v>
      </c>
      <c r="G49" s="43">
        <v>62.053571428571431</v>
      </c>
      <c r="H49" s="43">
        <v>57.589285714285708</v>
      </c>
      <c r="I49" s="61">
        <v>62.648809523809497</v>
      </c>
      <c r="J49" s="43">
        <f>AVERAGE(D49:I49)</f>
        <v>61.689346168779792</v>
      </c>
      <c r="K49" s="1">
        <f>ABS(MAX(D49:I49)-MIN(D49:I49))</f>
        <v>5.3107142857142904</v>
      </c>
      <c r="L49" s="50">
        <f>STDEV(D49:I49)</f>
        <v>2.0276434570644324</v>
      </c>
      <c r="M49" s="109">
        <f t="shared" si="12"/>
        <v>0.9594633550297047</v>
      </c>
      <c r="N49" s="102">
        <f t="shared" si="13"/>
        <v>1.0681801020347277</v>
      </c>
      <c r="O49" s="68"/>
    </row>
    <row r="50" spans="1:15" x14ac:dyDescent="0.25">
      <c r="A50" s="89" t="s">
        <v>84</v>
      </c>
      <c r="B50" s="86"/>
      <c r="C50" s="15"/>
      <c r="D50" s="43"/>
      <c r="E50" s="43"/>
      <c r="F50" s="43"/>
      <c r="G50" s="43"/>
      <c r="H50" s="43"/>
      <c r="I50" s="43"/>
      <c r="J50" s="43"/>
      <c r="L50" s="50"/>
      <c r="M50" s="109"/>
      <c r="N50" s="102"/>
      <c r="O50" s="68"/>
    </row>
    <row r="51" spans="1:15" x14ac:dyDescent="0.25">
      <c r="A51" t="s">
        <v>78</v>
      </c>
      <c r="B51" s="14"/>
      <c r="C51" s="15" t="s">
        <v>79</v>
      </c>
      <c r="D51" s="44">
        <v>0</v>
      </c>
      <c r="E51" s="44">
        <v>0</v>
      </c>
      <c r="F51" s="44">
        <v>0</v>
      </c>
      <c r="G51" s="44">
        <f>G52*7/100</f>
        <v>0</v>
      </c>
      <c r="H51" s="44">
        <v>0</v>
      </c>
      <c r="I51" s="44">
        <v>0</v>
      </c>
      <c r="J51" s="44">
        <f>AVERAGE(D51:I51)</f>
        <v>0</v>
      </c>
      <c r="K51" s="1">
        <f>ABS(MAX(D51:I51)-MIN(D51:I51))</f>
        <v>0</v>
      </c>
      <c r="L51" s="50">
        <f>STDEV(D51:I51)</f>
        <v>0</v>
      </c>
      <c r="M51" s="109">
        <f t="shared" si="12"/>
        <v>0</v>
      </c>
      <c r="N51" s="102">
        <f t="shared" si="13"/>
        <v>0</v>
      </c>
      <c r="O51" s="68"/>
    </row>
    <row r="52" spans="1:15" x14ac:dyDescent="0.25">
      <c r="A52" t="s">
        <v>80</v>
      </c>
      <c r="B52" s="14"/>
      <c r="C52" s="15" t="s">
        <v>81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f>AVERAGE(D52:I52)</f>
        <v>0</v>
      </c>
      <c r="K52" s="1">
        <f>ABS(MAX(D52:I52)-MIN(D52:I52))</f>
        <v>0</v>
      </c>
      <c r="L52" s="50">
        <f>STDEV(D52:I52)</f>
        <v>0</v>
      </c>
      <c r="M52" s="109">
        <f t="shared" si="12"/>
        <v>0</v>
      </c>
      <c r="N52" s="102">
        <f t="shared" si="13"/>
        <v>0</v>
      </c>
      <c r="O52" s="68"/>
    </row>
    <row r="53" spans="1:15" x14ac:dyDescent="0.25">
      <c r="A53" s="89" t="s">
        <v>85</v>
      </c>
      <c r="B53" s="86"/>
      <c r="C53" s="15"/>
      <c r="D53" s="44"/>
      <c r="E53" s="44"/>
      <c r="F53" s="44"/>
      <c r="G53" s="44"/>
      <c r="H53" s="44"/>
      <c r="I53" s="44"/>
      <c r="J53" s="44"/>
      <c r="L53" s="50"/>
      <c r="M53" s="109"/>
      <c r="N53" s="102"/>
      <c r="O53" s="68"/>
    </row>
    <row r="54" spans="1:15" x14ac:dyDescent="0.25">
      <c r="A54" t="s">
        <v>78</v>
      </c>
      <c r="B54" s="14"/>
      <c r="C54" s="15" t="s">
        <v>79</v>
      </c>
      <c r="D54" s="44">
        <v>0</v>
      </c>
      <c r="E54" s="44">
        <v>0</v>
      </c>
      <c r="F54" s="44">
        <v>0</v>
      </c>
      <c r="G54" s="44">
        <f>G55*7/100</f>
        <v>0</v>
      </c>
      <c r="H54" s="44">
        <v>0</v>
      </c>
      <c r="I54" s="44">
        <v>0</v>
      </c>
      <c r="J54" s="44">
        <f>AVERAGE(D54:I54)</f>
        <v>0</v>
      </c>
      <c r="K54" s="1">
        <f>ABS(MAX(D54:I54)-MIN(D54:I54))</f>
        <v>0</v>
      </c>
      <c r="L54" s="50">
        <f>STDEV(D54:I54)</f>
        <v>0</v>
      </c>
      <c r="M54" s="109">
        <f t="shared" si="12"/>
        <v>0</v>
      </c>
      <c r="N54" s="102">
        <f t="shared" si="13"/>
        <v>0</v>
      </c>
      <c r="O54" s="68"/>
    </row>
    <row r="55" spans="1:15" x14ac:dyDescent="0.25">
      <c r="A55" s="26" t="s">
        <v>80</v>
      </c>
      <c r="B55" s="17"/>
      <c r="C55" s="18" t="s">
        <v>81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f>AVERAGE(D55:I55)</f>
        <v>0</v>
      </c>
      <c r="K55" s="19">
        <f>ABS(MAX(D55:I55)-MIN(D55:I55))</f>
        <v>0</v>
      </c>
      <c r="L55" s="51">
        <f>STDEV(D55:I55)</f>
        <v>0</v>
      </c>
      <c r="M55" s="110">
        <f t="shared" si="12"/>
        <v>0</v>
      </c>
      <c r="N55" s="105">
        <f t="shared" si="13"/>
        <v>0</v>
      </c>
      <c r="O55" s="68"/>
    </row>
    <row r="56" spans="1:15" x14ac:dyDescent="0.25">
      <c r="B56"/>
      <c r="C56"/>
      <c r="D56"/>
      <c r="F56"/>
    </row>
    <row r="57" spans="1:15" s="23" customFormat="1" ht="13.2" x14ac:dyDescent="0.25">
      <c r="B57" s="27"/>
      <c r="C57" s="27"/>
      <c r="D57" s="27"/>
      <c r="E57" s="34"/>
      <c r="F57" s="27"/>
      <c r="G57" s="27"/>
      <c r="H57" s="27"/>
      <c r="I57" s="27"/>
      <c r="J57" s="27"/>
      <c r="K57" s="27"/>
      <c r="L57" s="27"/>
    </row>
    <row r="58" spans="1:15" x14ac:dyDescent="0.25">
      <c r="A58" s="115"/>
      <c r="B58" s="129"/>
      <c r="C58" s="129"/>
      <c r="D58" s="129"/>
      <c r="E58" s="139"/>
      <c r="F58" s="129"/>
      <c r="G58" s="129"/>
    </row>
    <row r="59" spans="1:15" x14ac:dyDescent="0.25">
      <c r="A59" s="115"/>
      <c r="B59" s="129"/>
      <c r="C59" s="129"/>
      <c r="D59" s="129"/>
      <c r="E59" s="139"/>
      <c r="F59" s="129"/>
      <c r="G59" s="129"/>
    </row>
    <row r="60" spans="1:15" x14ac:dyDescent="0.25">
      <c r="A60" s="115"/>
      <c r="B60" s="129"/>
      <c r="C60" s="162"/>
      <c r="D60" s="129"/>
      <c r="E60" s="139"/>
      <c r="F60" s="129"/>
      <c r="G60" s="129"/>
    </row>
    <row r="61" spans="1:15" x14ac:dyDescent="0.25">
      <c r="A61" s="115"/>
      <c r="B61" s="129"/>
      <c r="C61" s="131"/>
      <c r="D61" s="129"/>
      <c r="E61" s="139"/>
      <c r="F61" s="129"/>
      <c r="G61" s="129"/>
    </row>
    <row r="62" spans="1:15" x14ac:dyDescent="0.25">
      <c r="A62" s="115"/>
      <c r="B62" s="131"/>
      <c r="C62" s="131"/>
      <c r="D62" s="129"/>
      <c r="E62" s="139"/>
      <c r="F62" s="129"/>
      <c r="G62" s="129"/>
    </row>
    <row r="63" spans="1:15" x14ac:dyDescent="0.25">
      <c r="A63" s="115"/>
      <c r="B63" s="129"/>
      <c r="C63" s="162"/>
      <c r="D63" s="129"/>
      <c r="E63" s="139"/>
      <c r="F63" s="129"/>
      <c r="G63" s="129"/>
    </row>
    <row r="64" spans="1:15" x14ac:dyDescent="0.25">
      <c r="A64" s="115"/>
      <c r="B64" s="129"/>
      <c r="C64" s="162"/>
      <c r="D64" s="129"/>
      <c r="E64" s="139"/>
      <c r="F64" s="129"/>
      <c r="G64" s="129"/>
    </row>
    <row r="65" spans="1:7" x14ac:dyDescent="0.25">
      <c r="A65" s="115"/>
      <c r="B65" s="129"/>
      <c r="C65" s="131"/>
      <c r="D65" s="129"/>
      <c r="E65" s="139"/>
      <c r="F65" s="129"/>
      <c r="G65" s="129"/>
    </row>
    <row r="66" spans="1:7" x14ac:dyDescent="0.25">
      <c r="A66" s="115"/>
      <c r="B66" s="129"/>
      <c r="C66" s="129"/>
      <c r="D66" s="129"/>
      <c r="E66" s="139"/>
      <c r="F66" s="129"/>
      <c r="G66" s="129"/>
    </row>
    <row r="67" spans="1:7" x14ac:dyDescent="0.25">
      <c r="A67" s="115"/>
      <c r="B67" s="129"/>
      <c r="C67" s="129"/>
      <c r="D67" s="129"/>
      <c r="E67" s="139"/>
      <c r="F67" s="129"/>
      <c r="G67" s="129"/>
    </row>
    <row r="68" spans="1:7" x14ac:dyDescent="0.25">
      <c r="A68" s="115"/>
      <c r="B68" s="129"/>
      <c r="C68" s="129"/>
      <c r="D68" s="129"/>
      <c r="E68" s="139"/>
      <c r="F68" s="129"/>
      <c r="G68" s="129"/>
    </row>
    <row r="69" spans="1:7" x14ac:dyDescent="0.25">
      <c r="A69" s="115"/>
      <c r="B69" s="129"/>
      <c r="C69" s="129"/>
      <c r="D69" s="129"/>
      <c r="E69" s="139"/>
      <c r="F69" s="129"/>
      <c r="G69" s="129"/>
    </row>
    <row r="70" spans="1:7" x14ac:dyDescent="0.25">
      <c r="A70" s="115"/>
      <c r="B70" s="129"/>
      <c r="C70" s="129"/>
      <c r="D70" s="129"/>
      <c r="E70" s="139"/>
      <c r="F70" s="129"/>
      <c r="G70" s="129"/>
    </row>
    <row r="71" spans="1:7" x14ac:dyDescent="0.25">
      <c r="A71" s="115"/>
      <c r="B71" s="129"/>
      <c r="C71" s="129"/>
      <c r="D71" s="129"/>
      <c r="E71" s="139"/>
      <c r="F71" s="129"/>
      <c r="G71" s="129"/>
    </row>
    <row r="72" spans="1:7" x14ac:dyDescent="0.25">
      <c r="A72" s="115"/>
      <c r="B72" s="129"/>
      <c r="C72" s="129"/>
      <c r="D72" s="129"/>
      <c r="E72" s="139"/>
      <c r="F72" s="129"/>
      <c r="G72" s="129"/>
    </row>
    <row r="73" spans="1:7" x14ac:dyDescent="0.25">
      <c r="A73" s="115"/>
      <c r="B73" s="129"/>
      <c r="C73" s="129"/>
      <c r="D73" s="129"/>
      <c r="E73" s="139"/>
      <c r="F73" s="129"/>
      <c r="G73" s="129"/>
    </row>
    <row r="74" spans="1:7" x14ac:dyDescent="0.25">
      <c r="A74" s="115"/>
      <c r="B74" s="129"/>
      <c r="C74" s="129"/>
      <c r="D74" s="129"/>
      <c r="E74" s="139"/>
      <c r="F74" s="132"/>
      <c r="G74" s="129"/>
    </row>
    <row r="75" spans="1:7" x14ac:dyDescent="0.25">
      <c r="A75" s="115"/>
      <c r="B75" s="129"/>
      <c r="C75" s="129"/>
      <c r="D75" s="129"/>
      <c r="E75" s="139"/>
      <c r="F75" s="132"/>
      <c r="G75" s="129"/>
    </row>
    <row r="76" spans="1:7" x14ac:dyDescent="0.25">
      <c r="A76" s="115"/>
      <c r="B76" s="129"/>
      <c r="C76" s="129"/>
      <c r="D76" s="129"/>
      <c r="E76" s="139"/>
      <c r="F76" s="132"/>
      <c r="G76" s="129"/>
    </row>
    <row r="77" spans="1:7" x14ac:dyDescent="0.25">
      <c r="A77" s="115"/>
      <c r="B77" s="129"/>
      <c r="C77" s="129"/>
      <c r="D77" s="129"/>
      <c r="E77" s="139"/>
      <c r="F77" s="129"/>
      <c r="G77" s="129"/>
    </row>
    <row r="78" spans="1:7" x14ac:dyDescent="0.25">
      <c r="A78" s="115"/>
      <c r="B78" s="129"/>
      <c r="C78" s="129"/>
      <c r="D78" s="129"/>
      <c r="E78" s="139"/>
      <c r="F78" s="129"/>
      <c r="G78" s="129"/>
    </row>
    <row r="79" spans="1:7" x14ac:dyDescent="0.25">
      <c r="A79" s="115"/>
      <c r="B79" s="129"/>
      <c r="C79" s="129"/>
      <c r="D79" s="129"/>
      <c r="E79" s="139"/>
      <c r="F79" s="129"/>
      <c r="G79" s="129"/>
    </row>
  </sheetData>
  <mergeCells count="3">
    <mergeCell ref="A53:B53"/>
    <mergeCell ref="A47:B47"/>
    <mergeCell ref="A50:B5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A7FB-D9AD-42B9-AC95-79B0812DF388}">
  <dimension ref="A1:X81"/>
  <sheetViews>
    <sheetView workbookViewId="0">
      <selection activeCell="A4" sqref="A4"/>
    </sheetView>
  </sheetViews>
  <sheetFormatPr baseColWidth="10" defaultColWidth="11.44140625" defaultRowHeight="13.8" x14ac:dyDescent="0.25"/>
  <cols>
    <col min="1" max="1" width="20.77734375" customWidth="1"/>
    <col min="2" max="2" width="22.77734375" style="1" customWidth="1"/>
    <col min="3" max="4" width="20.77734375" style="1" customWidth="1"/>
    <col min="5" max="5" width="20.77734375" style="24" customWidth="1"/>
    <col min="6" max="12" width="20.77734375" style="1" customWidth="1"/>
    <col min="13" max="13" width="18.88671875" customWidth="1"/>
    <col min="14" max="14" width="16.77734375" customWidth="1"/>
    <col min="15" max="15" width="26.88671875" customWidth="1"/>
    <col min="17" max="17" width="13.77734375" customWidth="1"/>
    <col min="257" max="257" width="20.77734375" customWidth="1"/>
    <col min="258" max="258" width="22.77734375" customWidth="1"/>
    <col min="259" max="268" width="20.77734375" customWidth="1"/>
    <col min="513" max="513" width="20.77734375" customWidth="1"/>
    <col min="514" max="514" width="22.77734375" customWidth="1"/>
    <col min="515" max="524" width="20.77734375" customWidth="1"/>
    <col min="769" max="769" width="20.77734375" customWidth="1"/>
    <col min="770" max="770" width="22.77734375" customWidth="1"/>
    <col min="771" max="780" width="20.77734375" customWidth="1"/>
    <col min="1025" max="1025" width="20.77734375" customWidth="1"/>
    <col min="1026" max="1026" width="22.77734375" customWidth="1"/>
    <col min="1027" max="1036" width="20.77734375" customWidth="1"/>
    <col min="1281" max="1281" width="20.77734375" customWidth="1"/>
    <col min="1282" max="1282" width="22.77734375" customWidth="1"/>
    <col min="1283" max="1292" width="20.77734375" customWidth="1"/>
    <col min="1537" max="1537" width="20.77734375" customWidth="1"/>
    <col min="1538" max="1538" width="22.77734375" customWidth="1"/>
    <col min="1539" max="1548" width="20.77734375" customWidth="1"/>
    <col min="1793" max="1793" width="20.77734375" customWidth="1"/>
    <col min="1794" max="1794" width="22.77734375" customWidth="1"/>
    <col min="1795" max="1804" width="20.77734375" customWidth="1"/>
    <col min="2049" max="2049" width="20.77734375" customWidth="1"/>
    <col min="2050" max="2050" width="22.77734375" customWidth="1"/>
    <col min="2051" max="2060" width="20.77734375" customWidth="1"/>
    <col min="2305" max="2305" width="20.77734375" customWidth="1"/>
    <col min="2306" max="2306" width="22.77734375" customWidth="1"/>
    <col min="2307" max="2316" width="20.77734375" customWidth="1"/>
    <col min="2561" max="2561" width="20.77734375" customWidth="1"/>
    <col min="2562" max="2562" width="22.77734375" customWidth="1"/>
    <col min="2563" max="2572" width="20.77734375" customWidth="1"/>
    <col min="2817" max="2817" width="20.77734375" customWidth="1"/>
    <col min="2818" max="2818" width="22.77734375" customWidth="1"/>
    <col min="2819" max="2828" width="20.77734375" customWidth="1"/>
    <col min="3073" max="3073" width="20.77734375" customWidth="1"/>
    <col min="3074" max="3074" width="22.77734375" customWidth="1"/>
    <col min="3075" max="3084" width="20.77734375" customWidth="1"/>
    <col min="3329" max="3329" width="20.77734375" customWidth="1"/>
    <col min="3330" max="3330" width="22.77734375" customWidth="1"/>
    <col min="3331" max="3340" width="20.77734375" customWidth="1"/>
    <col min="3585" max="3585" width="20.77734375" customWidth="1"/>
    <col min="3586" max="3586" width="22.77734375" customWidth="1"/>
    <col min="3587" max="3596" width="20.77734375" customWidth="1"/>
    <col min="3841" max="3841" width="20.77734375" customWidth="1"/>
    <col min="3842" max="3842" width="22.77734375" customWidth="1"/>
    <col min="3843" max="3852" width="20.77734375" customWidth="1"/>
    <col min="4097" max="4097" width="20.77734375" customWidth="1"/>
    <col min="4098" max="4098" width="22.77734375" customWidth="1"/>
    <col min="4099" max="4108" width="20.77734375" customWidth="1"/>
    <col min="4353" max="4353" width="20.77734375" customWidth="1"/>
    <col min="4354" max="4354" width="22.77734375" customWidth="1"/>
    <col min="4355" max="4364" width="20.77734375" customWidth="1"/>
    <col min="4609" max="4609" width="20.77734375" customWidth="1"/>
    <col min="4610" max="4610" width="22.77734375" customWidth="1"/>
    <col min="4611" max="4620" width="20.77734375" customWidth="1"/>
    <col min="4865" max="4865" width="20.77734375" customWidth="1"/>
    <col min="4866" max="4866" width="22.77734375" customWidth="1"/>
    <col min="4867" max="4876" width="20.77734375" customWidth="1"/>
    <col min="5121" max="5121" width="20.77734375" customWidth="1"/>
    <col min="5122" max="5122" width="22.77734375" customWidth="1"/>
    <col min="5123" max="5132" width="20.77734375" customWidth="1"/>
    <col min="5377" max="5377" width="20.77734375" customWidth="1"/>
    <col min="5378" max="5378" width="22.77734375" customWidth="1"/>
    <col min="5379" max="5388" width="20.77734375" customWidth="1"/>
    <col min="5633" max="5633" width="20.77734375" customWidth="1"/>
    <col min="5634" max="5634" width="22.77734375" customWidth="1"/>
    <col min="5635" max="5644" width="20.77734375" customWidth="1"/>
    <col min="5889" max="5889" width="20.77734375" customWidth="1"/>
    <col min="5890" max="5890" width="22.77734375" customWidth="1"/>
    <col min="5891" max="5900" width="20.77734375" customWidth="1"/>
    <col min="6145" max="6145" width="20.77734375" customWidth="1"/>
    <col min="6146" max="6146" width="22.77734375" customWidth="1"/>
    <col min="6147" max="6156" width="20.77734375" customWidth="1"/>
    <col min="6401" max="6401" width="20.77734375" customWidth="1"/>
    <col min="6402" max="6402" width="22.77734375" customWidth="1"/>
    <col min="6403" max="6412" width="20.77734375" customWidth="1"/>
    <col min="6657" max="6657" width="20.77734375" customWidth="1"/>
    <col min="6658" max="6658" width="22.77734375" customWidth="1"/>
    <col min="6659" max="6668" width="20.77734375" customWidth="1"/>
    <col min="6913" max="6913" width="20.77734375" customWidth="1"/>
    <col min="6914" max="6914" width="22.77734375" customWidth="1"/>
    <col min="6915" max="6924" width="20.77734375" customWidth="1"/>
    <col min="7169" max="7169" width="20.77734375" customWidth="1"/>
    <col min="7170" max="7170" width="22.77734375" customWidth="1"/>
    <col min="7171" max="7180" width="20.77734375" customWidth="1"/>
    <col min="7425" max="7425" width="20.77734375" customWidth="1"/>
    <col min="7426" max="7426" width="22.77734375" customWidth="1"/>
    <col min="7427" max="7436" width="20.77734375" customWidth="1"/>
    <col min="7681" max="7681" width="20.77734375" customWidth="1"/>
    <col min="7682" max="7682" width="22.77734375" customWidth="1"/>
    <col min="7683" max="7692" width="20.77734375" customWidth="1"/>
    <col min="7937" max="7937" width="20.77734375" customWidth="1"/>
    <col min="7938" max="7938" width="22.77734375" customWidth="1"/>
    <col min="7939" max="7948" width="20.77734375" customWidth="1"/>
    <col min="8193" max="8193" width="20.77734375" customWidth="1"/>
    <col min="8194" max="8194" width="22.77734375" customWidth="1"/>
    <col min="8195" max="8204" width="20.77734375" customWidth="1"/>
    <col min="8449" max="8449" width="20.77734375" customWidth="1"/>
    <col min="8450" max="8450" width="22.77734375" customWidth="1"/>
    <col min="8451" max="8460" width="20.77734375" customWidth="1"/>
    <col min="8705" max="8705" width="20.77734375" customWidth="1"/>
    <col min="8706" max="8706" width="22.77734375" customWidth="1"/>
    <col min="8707" max="8716" width="20.77734375" customWidth="1"/>
    <col min="8961" max="8961" width="20.77734375" customWidth="1"/>
    <col min="8962" max="8962" width="22.77734375" customWidth="1"/>
    <col min="8963" max="8972" width="20.77734375" customWidth="1"/>
    <col min="9217" max="9217" width="20.77734375" customWidth="1"/>
    <col min="9218" max="9218" width="22.77734375" customWidth="1"/>
    <col min="9219" max="9228" width="20.77734375" customWidth="1"/>
    <col min="9473" max="9473" width="20.77734375" customWidth="1"/>
    <col min="9474" max="9474" width="22.77734375" customWidth="1"/>
    <col min="9475" max="9484" width="20.77734375" customWidth="1"/>
    <col min="9729" max="9729" width="20.77734375" customWidth="1"/>
    <col min="9730" max="9730" width="22.77734375" customWidth="1"/>
    <col min="9731" max="9740" width="20.77734375" customWidth="1"/>
    <col min="9985" max="9985" width="20.77734375" customWidth="1"/>
    <col min="9986" max="9986" width="22.77734375" customWidth="1"/>
    <col min="9987" max="9996" width="20.77734375" customWidth="1"/>
    <col min="10241" max="10241" width="20.77734375" customWidth="1"/>
    <col min="10242" max="10242" width="22.77734375" customWidth="1"/>
    <col min="10243" max="10252" width="20.77734375" customWidth="1"/>
    <col min="10497" max="10497" width="20.77734375" customWidth="1"/>
    <col min="10498" max="10498" width="22.77734375" customWidth="1"/>
    <col min="10499" max="10508" width="20.77734375" customWidth="1"/>
    <col min="10753" max="10753" width="20.77734375" customWidth="1"/>
    <col min="10754" max="10754" width="22.77734375" customWidth="1"/>
    <col min="10755" max="10764" width="20.77734375" customWidth="1"/>
    <col min="11009" max="11009" width="20.77734375" customWidth="1"/>
    <col min="11010" max="11010" width="22.77734375" customWidth="1"/>
    <col min="11011" max="11020" width="20.77734375" customWidth="1"/>
    <col min="11265" max="11265" width="20.77734375" customWidth="1"/>
    <col min="11266" max="11266" width="22.77734375" customWidth="1"/>
    <col min="11267" max="11276" width="20.77734375" customWidth="1"/>
    <col min="11521" max="11521" width="20.77734375" customWidth="1"/>
    <col min="11522" max="11522" width="22.77734375" customWidth="1"/>
    <col min="11523" max="11532" width="20.77734375" customWidth="1"/>
    <col min="11777" max="11777" width="20.77734375" customWidth="1"/>
    <col min="11778" max="11778" width="22.77734375" customWidth="1"/>
    <col min="11779" max="11788" width="20.77734375" customWidth="1"/>
    <col min="12033" max="12033" width="20.77734375" customWidth="1"/>
    <col min="12034" max="12034" width="22.77734375" customWidth="1"/>
    <col min="12035" max="12044" width="20.77734375" customWidth="1"/>
    <col min="12289" max="12289" width="20.77734375" customWidth="1"/>
    <col min="12290" max="12290" width="22.77734375" customWidth="1"/>
    <col min="12291" max="12300" width="20.77734375" customWidth="1"/>
    <col min="12545" max="12545" width="20.77734375" customWidth="1"/>
    <col min="12546" max="12546" width="22.77734375" customWidth="1"/>
    <col min="12547" max="12556" width="20.77734375" customWidth="1"/>
    <col min="12801" max="12801" width="20.77734375" customWidth="1"/>
    <col min="12802" max="12802" width="22.77734375" customWidth="1"/>
    <col min="12803" max="12812" width="20.77734375" customWidth="1"/>
    <col min="13057" max="13057" width="20.77734375" customWidth="1"/>
    <col min="13058" max="13058" width="22.77734375" customWidth="1"/>
    <col min="13059" max="13068" width="20.77734375" customWidth="1"/>
    <col min="13313" max="13313" width="20.77734375" customWidth="1"/>
    <col min="13314" max="13314" width="22.77734375" customWidth="1"/>
    <col min="13315" max="13324" width="20.77734375" customWidth="1"/>
    <col min="13569" max="13569" width="20.77734375" customWidth="1"/>
    <col min="13570" max="13570" width="22.77734375" customWidth="1"/>
    <col min="13571" max="13580" width="20.77734375" customWidth="1"/>
    <col min="13825" max="13825" width="20.77734375" customWidth="1"/>
    <col min="13826" max="13826" width="22.77734375" customWidth="1"/>
    <col min="13827" max="13836" width="20.77734375" customWidth="1"/>
    <col min="14081" max="14081" width="20.77734375" customWidth="1"/>
    <col min="14082" max="14082" width="22.77734375" customWidth="1"/>
    <col min="14083" max="14092" width="20.77734375" customWidth="1"/>
    <col min="14337" max="14337" width="20.77734375" customWidth="1"/>
    <col min="14338" max="14338" width="22.77734375" customWidth="1"/>
    <col min="14339" max="14348" width="20.77734375" customWidth="1"/>
    <col min="14593" max="14593" width="20.77734375" customWidth="1"/>
    <col min="14594" max="14594" width="22.77734375" customWidth="1"/>
    <col min="14595" max="14604" width="20.77734375" customWidth="1"/>
    <col min="14849" max="14849" width="20.77734375" customWidth="1"/>
    <col min="14850" max="14850" width="22.77734375" customWidth="1"/>
    <col min="14851" max="14860" width="20.77734375" customWidth="1"/>
    <col min="15105" max="15105" width="20.77734375" customWidth="1"/>
    <col min="15106" max="15106" width="22.77734375" customWidth="1"/>
    <col min="15107" max="15116" width="20.77734375" customWidth="1"/>
    <col min="15361" max="15361" width="20.77734375" customWidth="1"/>
    <col min="15362" max="15362" width="22.77734375" customWidth="1"/>
    <col min="15363" max="15372" width="20.77734375" customWidth="1"/>
    <col min="15617" max="15617" width="20.77734375" customWidth="1"/>
    <col min="15618" max="15618" width="22.77734375" customWidth="1"/>
    <col min="15619" max="15628" width="20.77734375" customWidth="1"/>
    <col min="15873" max="15873" width="20.77734375" customWidth="1"/>
    <col min="15874" max="15874" width="22.77734375" customWidth="1"/>
    <col min="15875" max="15884" width="20.77734375" customWidth="1"/>
    <col min="16129" max="16129" width="20.77734375" customWidth="1"/>
    <col min="16130" max="16130" width="22.77734375" customWidth="1"/>
    <col min="16131" max="16140" width="20.77734375" customWidth="1"/>
  </cols>
  <sheetData>
    <row r="1" spans="1:21" ht="20.399999999999999" x14ac:dyDescent="0.35">
      <c r="A1" s="97" t="s">
        <v>120</v>
      </c>
      <c r="B1" s="90"/>
      <c r="C1" s="91"/>
      <c r="D1" s="91"/>
      <c r="E1" s="140"/>
      <c r="F1" s="91"/>
      <c r="G1" s="91"/>
      <c r="H1" s="91"/>
      <c r="I1" s="91"/>
      <c r="J1" s="91"/>
      <c r="K1" s="91"/>
      <c r="L1" s="91"/>
      <c r="M1" s="96"/>
      <c r="N1" s="96"/>
      <c r="O1" s="96"/>
      <c r="P1" s="96"/>
      <c r="Q1" s="96"/>
    </row>
    <row r="2" spans="1:21" x14ac:dyDescent="0.25">
      <c r="A2" s="68"/>
      <c r="B2" s="91"/>
      <c r="C2" s="93"/>
      <c r="D2" s="91"/>
      <c r="E2" s="140"/>
      <c r="F2" s="91"/>
      <c r="G2" s="91"/>
      <c r="H2" s="95"/>
      <c r="I2" s="164"/>
      <c r="J2" s="164"/>
      <c r="K2" s="164"/>
      <c r="L2" s="164"/>
      <c r="M2" s="96"/>
      <c r="N2" s="96"/>
      <c r="O2" s="96"/>
      <c r="P2" s="96"/>
      <c r="Q2" s="96"/>
    </row>
    <row r="3" spans="1:21" ht="15.6" x14ac:dyDescent="0.3">
      <c r="A3" s="98" t="s">
        <v>113</v>
      </c>
      <c r="B3" s="91"/>
      <c r="C3" s="93"/>
      <c r="D3" s="91"/>
      <c r="E3" s="140"/>
      <c r="F3" s="91"/>
      <c r="G3" s="91"/>
      <c r="H3" s="91"/>
      <c r="I3" s="91"/>
      <c r="J3" s="164"/>
      <c r="K3" s="164"/>
      <c r="L3" s="164"/>
      <c r="M3" s="96"/>
      <c r="N3" s="96"/>
      <c r="O3" s="96"/>
      <c r="P3" s="96"/>
      <c r="Q3" s="96"/>
    </row>
    <row r="4" spans="1:21" ht="15.6" x14ac:dyDescent="0.3">
      <c r="A4" s="98" t="s">
        <v>127</v>
      </c>
      <c r="B4" s="91"/>
      <c r="C4" s="93"/>
      <c r="D4" s="91"/>
      <c r="E4" s="140"/>
      <c r="F4" s="91"/>
      <c r="G4" s="91"/>
      <c r="H4" s="118"/>
      <c r="I4" s="164"/>
      <c r="J4" s="164"/>
      <c r="K4" s="164"/>
      <c r="L4" s="164"/>
      <c r="M4" s="96"/>
      <c r="N4" s="96"/>
      <c r="O4" s="96"/>
      <c r="P4" s="96"/>
      <c r="Q4" s="96"/>
    </row>
    <row r="5" spans="1:21" ht="15.6" x14ac:dyDescent="0.3">
      <c r="A5" s="98" t="s">
        <v>119</v>
      </c>
      <c r="B5" s="91"/>
      <c r="C5" s="95"/>
      <c r="D5" s="91"/>
      <c r="E5" s="140"/>
      <c r="F5" s="91"/>
      <c r="G5" s="91"/>
      <c r="H5" s="91"/>
      <c r="I5" s="164"/>
      <c r="J5" s="164"/>
      <c r="K5" s="164"/>
      <c r="L5" s="164"/>
      <c r="M5" s="96"/>
      <c r="N5" s="96"/>
      <c r="O5" s="96"/>
      <c r="P5" s="96"/>
      <c r="Q5" s="96"/>
    </row>
    <row r="6" spans="1:21" ht="15.6" x14ac:dyDescent="0.3">
      <c r="A6" s="98" t="s">
        <v>117</v>
      </c>
      <c r="B6" s="91"/>
      <c r="C6" s="95"/>
      <c r="D6" s="91"/>
      <c r="E6" s="140"/>
      <c r="F6" s="91"/>
      <c r="G6" s="91"/>
      <c r="H6" s="164"/>
      <c r="I6" s="164"/>
      <c r="J6" s="91"/>
      <c r="K6" s="91"/>
      <c r="L6" s="91"/>
      <c r="M6" s="96"/>
      <c r="N6" s="96"/>
      <c r="O6" s="96"/>
      <c r="P6" s="96"/>
      <c r="Q6" s="96"/>
    </row>
    <row r="7" spans="1:21" ht="15.6" x14ac:dyDescent="0.3">
      <c r="A7" s="99" t="s">
        <v>124</v>
      </c>
      <c r="C7" s="4"/>
      <c r="F7"/>
    </row>
    <row r="8" spans="1:21" x14ac:dyDescent="0.25">
      <c r="F8"/>
    </row>
    <row r="9" spans="1:21" x14ac:dyDescent="0.25">
      <c r="A9" s="5" t="s">
        <v>0</v>
      </c>
      <c r="B9" s="6"/>
      <c r="F9"/>
      <c r="P9" s="30"/>
      <c r="Q9" s="30"/>
      <c r="R9" s="30"/>
      <c r="S9" s="30"/>
    </row>
    <row r="10" spans="1:21" x14ac:dyDescent="0.25">
      <c r="A10" s="7" t="s">
        <v>1</v>
      </c>
      <c r="B10" s="8"/>
      <c r="C10" s="9" t="s">
        <v>2</v>
      </c>
      <c r="D10" s="10" t="s">
        <v>3</v>
      </c>
      <c r="E10" s="31" t="s">
        <v>4</v>
      </c>
      <c r="F10" s="11" t="s">
        <v>5</v>
      </c>
      <c r="G10" s="11" t="s">
        <v>6</v>
      </c>
      <c r="H10" s="11" t="s">
        <v>7</v>
      </c>
      <c r="I10" s="10" t="s">
        <v>86</v>
      </c>
      <c r="J10" s="11" t="s">
        <v>9</v>
      </c>
      <c r="K10" s="11" t="s">
        <v>10</v>
      </c>
      <c r="L10" s="12" t="s">
        <v>11</v>
      </c>
      <c r="M10" s="144" t="s">
        <v>89</v>
      </c>
      <c r="N10" s="11" t="s">
        <v>88</v>
      </c>
      <c r="O10" s="12" t="s">
        <v>90</v>
      </c>
      <c r="P10" s="144" t="s">
        <v>103</v>
      </c>
      <c r="Q10" s="11" t="s">
        <v>104</v>
      </c>
      <c r="R10" s="11" t="s">
        <v>105</v>
      </c>
      <c r="S10" s="11" t="s">
        <v>106</v>
      </c>
      <c r="T10" s="12" t="s">
        <v>107</v>
      </c>
      <c r="U10" s="30"/>
    </row>
    <row r="11" spans="1:21" x14ac:dyDescent="0.25">
      <c r="A11" s="13" t="s">
        <v>12</v>
      </c>
      <c r="B11" s="14"/>
      <c r="C11" s="15" t="s">
        <v>13</v>
      </c>
      <c r="D11" s="49">
        <v>18061.893175074183</v>
      </c>
      <c r="E11" s="49">
        <v>18055.2</v>
      </c>
      <c r="F11" s="49">
        <v>18061.3325</v>
      </c>
      <c r="G11" s="49">
        <v>18061.379976201912</v>
      </c>
      <c r="H11" s="49">
        <v>18061.331845238095</v>
      </c>
      <c r="I11" s="54">
        <v>18061.331845238001</v>
      </c>
      <c r="J11" s="49">
        <f>AVERAGE(D11:I11)</f>
        <v>18060.411556958701</v>
      </c>
      <c r="K11" s="1">
        <f>ABS(MAX(D11:I11)-MIN(D11:I11))</f>
        <v>6.6931750741823635</v>
      </c>
      <c r="L11" s="53">
        <f>STDEV(D11:I11)</f>
        <v>2.5626295527854897</v>
      </c>
      <c r="M11" s="112">
        <f>ABS(I11-J11)</f>
        <v>0.92028827929971158</v>
      </c>
      <c r="N11" s="113">
        <f>L11-M11</f>
        <v>1.6423412734857781</v>
      </c>
      <c r="O11" s="67">
        <f>M11/J11*100</f>
        <v>5.0956107860406046E-3</v>
      </c>
      <c r="P11" s="109">
        <f>$L11-ABS(D11-$J11)</f>
        <v>1.0810114373035109</v>
      </c>
      <c r="Q11" s="153">
        <f t="shared" ref="Q11:T26" si="0">$L11-ABS(E11-$J11)</f>
        <v>-2.6489274059148951</v>
      </c>
      <c r="R11" s="154">
        <f t="shared" si="0"/>
        <v>1.6416865114861654</v>
      </c>
      <c r="S11" s="154">
        <f t="shared" si="0"/>
        <v>1.5942103095749705</v>
      </c>
      <c r="T11" s="77">
        <f t="shared" si="0"/>
        <v>1.6423412733911906</v>
      </c>
      <c r="U11" s="30"/>
    </row>
    <row r="12" spans="1:21" ht="15.6" x14ac:dyDescent="0.25">
      <c r="A12" s="13" t="s">
        <v>14</v>
      </c>
      <c r="B12" s="14"/>
      <c r="C12" s="15" t="s">
        <v>15</v>
      </c>
      <c r="D12" s="1">
        <v>29.999999999998991</v>
      </c>
      <c r="E12" s="44">
        <v>30</v>
      </c>
      <c r="F12" s="1">
        <v>30</v>
      </c>
      <c r="G12" s="1">
        <v>30.000000000000071</v>
      </c>
      <c r="H12" s="1">
        <v>30</v>
      </c>
      <c r="I12" s="1">
        <v>29.999999999999901</v>
      </c>
      <c r="J12" s="1">
        <f t="shared" ref="J12:J29" si="1">AVERAGE(D12:I12)</f>
        <v>29.999999999999829</v>
      </c>
      <c r="K12" s="1">
        <f t="shared" ref="K12:K29" si="2">ABS(MAX(D12:I12)-MIN(D12:I12))</f>
        <v>1.0800249583553523E-12</v>
      </c>
      <c r="L12" s="50">
        <f t="shared" ref="L12:L29" si="3">STDEV(D12:I12)</f>
        <v>4.131914451850424E-13</v>
      </c>
      <c r="M12" s="109">
        <f t="shared" ref="M12:M29" si="4">ABS(I12-J12)</f>
        <v>7.1054273576010019E-14</v>
      </c>
      <c r="N12" s="102">
        <f t="shared" ref="N12:N29" si="5">L12-M12</f>
        <v>3.4213717160903238E-13</v>
      </c>
      <c r="O12" s="67">
        <f t="shared" ref="O12:O29" si="6">M12/J12*100</f>
        <v>2.3684757858670139E-13</v>
      </c>
      <c r="P12" s="155">
        <f>$L12-ABS(D12-$J12)</f>
        <v>-4.2524898301187582E-13</v>
      </c>
      <c r="Q12" s="154">
        <f t="shared" si="0"/>
        <v>2.4266118860261835E-13</v>
      </c>
      <c r="R12" s="154">
        <f t="shared" si="0"/>
        <v>2.4266118860261835E-13</v>
      </c>
      <c r="S12" s="154">
        <f t="shared" si="0"/>
        <v>1.7160691502660834E-13</v>
      </c>
      <c r="T12" s="77">
        <f t="shared" si="0"/>
        <v>2.4266118860261835E-13</v>
      </c>
      <c r="U12" s="30"/>
    </row>
    <row r="13" spans="1:21" ht="15.6" x14ac:dyDescent="0.25">
      <c r="A13" s="13" t="s">
        <v>16</v>
      </c>
      <c r="B13" s="14"/>
      <c r="C13" s="15" t="s">
        <v>15</v>
      </c>
      <c r="D13" s="43">
        <v>0.97239907398679837</v>
      </c>
      <c r="E13" s="43">
        <v>0.97260000000000002</v>
      </c>
      <c r="F13" s="43">
        <v>0.97352000000000005</v>
      </c>
      <c r="G13" s="43">
        <v>0.97151006794092887</v>
      </c>
      <c r="H13" s="43">
        <v>0.96754730126497579</v>
      </c>
      <c r="I13" s="43">
        <v>0.97339314911167596</v>
      </c>
      <c r="J13" s="43">
        <f t="shared" si="1"/>
        <v>0.97182826538406308</v>
      </c>
      <c r="K13" s="1">
        <f t="shared" si="2"/>
        <v>5.9726987350242622E-3</v>
      </c>
      <c r="L13" s="50">
        <f t="shared" si="3"/>
        <v>2.2208163936637765E-3</v>
      </c>
      <c r="M13" s="149">
        <f t="shared" si="4"/>
        <v>1.5648837276128758E-3</v>
      </c>
      <c r="N13" s="102">
        <f t="shared" si="5"/>
        <v>6.5593266605090076E-4</v>
      </c>
      <c r="O13" s="67">
        <f t="shared" si="6"/>
        <v>0.1610247183945035</v>
      </c>
      <c r="P13" s="109">
        <f t="shared" ref="P13:T29" si="7">$L13-ABS(D13-$J13)</f>
        <v>1.6500077909284922E-3</v>
      </c>
      <c r="Q13" s="154">
        <f t="shared" si="0"/>
        <v>1.44908177772684E-3</v>
      </c>
      <c r="R13" s="154">
        <f t="shared" si="0"/>
        <v>5.2908177772680812E-4</v>
      </c>
      <c r="S13" s="154">
        <f t="shared" si="0"/>
        <v>1.9026189505295605E-3</v>
      </c>
      <c r="T13" s="156">
        <f>$L13-ABS(H13-$J13)</f>
        <v>-2.0601477254235173E-3</v>
      </c>
      <c r="U13" s="30"/>
    </row>
    <row r="14" spans="1:21" ht="15.6" x14ac:dyDescent="0.25">
      <c r="A14" s="13" t="s">
        <v>17</v>
      </c>
      <c r="B14" s="14"/>
      <c r="C14" s="15" t="s">
        <v>15</v>
      </c>
      <c r="D14" s="43">
        <v>4.5812129660982253</v>
      </c>
      <c r="E14" s="43">
        <v>4.58</v>
      </c>
      <c r="F14" s="43">
        <v>4.5793999999999997</v>
      </c>
      <c r="G14" s="43">
        <v>4.5793747567606804</v>
      </c>
      <c r="H14" s="43">
        <v>4.5834190081168753</v>
      </c>
      <c r="I14" s="43">
        <v>4.5811403405641196</v>
      </c>
      <c r="J14" s="43">
        <f t="shared" si="1"/>
        <v>4.5807578452566498</v>
      </c>
      <c r="K14" s="1">
        <f t="shared" si="2"/>
        <v>4.0442513561949056E-3</v>
      </c>
      <c r="L14" s="50">
        <f t="shared" si="3"/>
        <v>1.534029489353638E-3</v>
      </c>
      <c r="M14" s="149">
        <f t="shared" si="4"/>
        <v>3.8249530746981009E-4</v>
      </c>
      <c r="N14" s="102">
        <f t="shared" si="5"/>
        <v>1.1515341818838279E-3</v>
      </c>
      <c r="O14" s="67">
        <f t="shared" si="6"/>
        <v>8.3500442588529747E-3</v>
      </c>
      <c r="P14" s="109">
        <f t="shared" si="7"/>
        <v>1.078908647778131E-3</v>
      </c>
      <c r="Q14" s="154">
        <f t="shared" si="0"/>
        <v>7.7618423270395731E-4</v>
      </c>
      <c r="R14" s="154">
        <f t="shared" si="0"/>
        <v>1.761842327035793E-4</v>
      </c>
      <c r="S14" s="154">
        <f t="shared" si="0"/>
        <v>1.5094099338428457E-4</v>
      </c>
      <c r="T14" s="156">
        <f t="shared" si="0"/>
        <v>-1.1271333708719141E-3</v>
      </c>
      <c r="U14" s="30"/>
    </row>
    <row r="15" spans="1:21" ht="15.6" x14ac:dyDescent="0.25">
      <c r="A15" s="13" t="s">
        <v>18</v>
      </c>
      <c r="B15" s="14"/>
      <c r="C15" s="15" t="s">
        <v>15</v>
      </c>
      <c r="D15" s="43">
        <v>0.22197052737906905</v>
      </c>
      <c r="E15" s="43">
        <v>0.22320000000000001</v>
      </c>
      <c r="F15" s="43">
        <v>0.22284999999999999</v>
      </c>
      <c r="G15" s="43">
        <v>0.2221799164180403</v>
      </c>
      <c r="H15" s="43">
        <v>0.22359003338862868</v>
      </c>
      <c r="I15" s="43">
        <v>0.222189202394135</v>
      </c>
      <c r="J15" s="43">
        <f t="shared" si="1"/>
        <v>0.22266327992997884</v>
      </c>
      <c r="K15" s="1">
        <f t="shared" si="2"/>
        <v>1.6195060095596236E-3</v>
      </c>
      <c r="L15" s="50">
        <f t="shared" si="3"/>
        <v>6.5116828588146177E-4</v>
      </c>
      <c r="M15" s="149">
        <f t="shared" si="4"/>
        <v>4.7407753584383094E-4</v>
      </c>
      <c r="N15" s="102">
        <f t="shared" si="5"/>
        <v>1.7709075003763083E-4</v>
      </c>
      <c r="O15" s="67">
        <f t="shared" si="6"/>
        <v>0.21291231135772123</v>
      </c>
      <c r="P15" s="155">
        <f t="shared" si="7"/>
        <v>-4.158426502831917E-5</v>
      </c>
      <c r="Q15" s="154">
        <f t="shared" si="0"/>
        <v>1.1444821586028794E-4</v>
      </c>
      <c r="R15" s="154">
        <f t="shared" si="0"/>
        <v>4.644482158603049E-4</v>
      </c>
      <c r="S15" s="154">
        <f t="shared" si="0"/>
        <v>1.67804773942928E-4</v>
      </c>
      <c r="T15" s="156">
        <f t="shared" si="0"/>
        <v>-2.7558517276838094E-4</v>
      </c>
      <c r="U15" s="30"/>
    </row>
    <row r="16" spans="1:21" ht="15.6" x14ac:dyDescent="0.25">
      <c r="A16" s="13" t="s">
        <v>19</v>
      </c>
      <c r="B16" s="14"/>
      <c r="C16" s="15" t="s">
        <v>15</v>
      </c>
      <c r="D16" s="43">
        <v>10.211393578525106</v>
      </c>
      <c r="E16" s="43">
        <v>10.220000000000001</v>
      </c>
      <c r="F16" s="43">
        <v>10.220800000000001</v>
      </c>
      <c r="G16" s="43">
        <v>10.219621396717644</v>
      </c>
      <c r="H16" s="43">
        <v>10.207011058026927</v>
      </c>
      <c r="I16" s="43">
        <v>10.2114222822595</v>
      </c>
      <c r="J16" s="43">
        <f t="shared" si="1"/>
        <v>10.215041385921529</v>
      </c>
      <c r="K16" s="1">
        <f t="shared" si="2"/>
        <v>1.3788941973073676E-2</v>
      </c>
      <c r="L16" s="50">
        <f t="shared" si="3"/>
        <v>5.8243723230790899E-3</v>
      </c>
      <c r="M16" s="149">
        <f t="shared" si="4"/>
        <v>3.6191036620287775E-3</v>
      </c>
      <c r="N16" s="102">
        <f t="shared" si="5"/>
        <v>2.2052686610503124E-3</v>
      </c>
      <c r="O16" s="67">
        <f t="shared" si="6"/>
        <v>3.5429162989164806E-2</v>
      </c>
      <c r="P16" s="109">
        <f t="shared" si="7"/>
        <v>2.1765649266565256E-3</v>
      </c>
      <c r="Q16" s="154">
        <f t="shared" si="0"/>
        <v>8.6575824460722196E-4</v>
      </c>
      <c r="R16" s="154">
        <f t="shared" si="0"/>
        <v>6.5758244607310064E-5</v>
      </c>
      <c r="S16" s="154">
        <f t="shared" si="0"/>
        <v>1.2443615269641705E-3</v>
      </c>
      <c r="T16" s="156">
        <f t="shared" si="0"/>
        <v>-2.2059555715228064E-3</v>
      </c>
      <c r="U16" s="30"/>
    </row>
    <row r="17" spans="1:24" ht="15.6" x14ac:dyDescent="0.25">
      <c r="A17" s="13" t="s">
        <v>20</v>
      </c>
      <c r="B17" s="14"/>
      <c r="C17" s="15" t="s">
        <v>15</v>
      </c>
      <c r="D17" s="43">
        <v>0.54209040588695157</v>
      </c>
      <c r="E17" s="43">
        <v>0.54200000000000004</v>
      </c>
      <c r="F17" s="43">
        <v>0.54217000000000004</v>
      </c>
      <c r="G17" s="43">
        <v>0.54321549937803171</v>
      </c>
      <c r="H17" s="43">
        <v>0.54075869844039104</v>
      </c>
      <c r="I17" s="43">
        <v>0.54158890085428602</v>
      </c>
      <c r="J17" s="43">
        <f t="shared" si="1"/>
        <v>0.54197058409327681</v>
      </c>
      <c r="K17" s="1">
        <f t="shared" si="2"/>
        <v>2.4568009376406685E-3</v>
      </c>
      <c r="L17" s="50">
        <f t="shared" si="3"/>
        <v>8.0239046086992788E-4</v>
      </c>
      <c r="M17" s="109">
        <f t="shared" si="4"/>
        <v>3.8168323899079315E-4</v>
      </c>
      <c r="N17" s="102">
        <f t="shared" si="5"/>
        <v>4.2070722187913473E-4</v>
      </c>
      <c r="O17" s="67">
        <f t="shared" si="6"/>
        <v>7.0425083979300043E-2</v>
      </c>
      <c r="P17" s="109">
        <f t="shared" si="7"/>
        <v>6.825686671951709E-4</v>
      </c>
      <c r="Q17" s="154">
        <f t="shared" si="0"/>
        <v>7.7297455414669875E-4</v>
      </c>
      <c r="R17" s="154">
        <f t="shared" si="0"/>
        <v>6.0297455414669526E-4</v>
      </c>
      <c r="S17" s="153">
        <f>$L17-ABS(G17-$J17)</f>
        <v>-4.4252482388497155E-4</v>
      </c>
      <c r="T17" s="156">
        <f t="shared" si="0"/>
        <v>-4.0949519201584122E-4</v>
      </c>
      <c r="U17" s="30"/>
    </row>
    <row r="18" spans="1:24" ht="15.6" x14ac:dyDescent="0.25">
      <c r="A18" s="13" t="s">
        <v>21</v>
      </c>
      <c r="B18" s="14"/>
      <c r="C18" s="15" t="s">
        <v>15</v>
      </c>
      <c r="D18" s="43">
        <v>1.7561667003498662</v>
      </c>
      <c r="E18" s="43">
        <v>1.7569999999999999</v>
      </c>
      <c r="F18" s="43">
        <v>1.7572000000000001</v>
      </c>
      <c r="G18" s="43">
        <v>1.7581487448943773</v>
      </c>
      <c r="H18" s="43">
        <v>1.7576905039497113</v>
      </c>
      <c r="I18" s="43">
        <v>1.7550443338609001</v>
      </c>
      <c r="J18" s="43">
        <f t="shared" si="1"/>
        <v>1.756875047175809</v>
      </c>
      <c r="K18" s="1">
        <f t="shared" si="2"/>
        <v>3.1044110334772501E-3</v>
      </c>
      <c r="L18" s="50">
        <f t="shared" si="3"/>
        <v>1.1190844152091774E-3</v>
      </c>
      <c r="M18" s="147">
        <f t="shared" si="4"/>
        <v>1.8307133149089161E-3</v>
      </c>
      <c r="N18" s="166">
        <f t="shared" si="5"/>
        <v>-7.1162889969973871E-4</v>
      </c>
      <c r="O18" s="167">
        <f>M18/J18*100</f>
        <v>0.1042028183991686</v>
      </c>
      <c r="P18" s="109">
        <f t="shared" si="7"/>
        <v>4.107375892663924E-4</v>
      </c>
      <c r="Q18" s="154">
        <f t="shared" si="0"/>
        <v>9.9413159101828367E-4</v>
      </c>
      <c r="R18" s="154">
        <f t="shared" si="0"/>
        <v>7.9413159101808365E-4</v>
      </c>
      <c r="S18" s="153">
        <f t="shared" si="0"/>
        <v>-1.5461330335915665E-4</v>
      </c>
      <c r="T18" s="77">
        <f t="shared" si="0"/>
        <v>3.0362764130690959E-4</v>
      </c>
      <c r="U18" s="30"/>
    </row>
    <row r="19" spans="1:24" ht="15.6" x14ac:dyDescent="0.25">
      <c r="A19" s="13" t="s">
        <v>22</v>
      </c>
      <c r="B19" s="14"/>
      <c r="C19" s="15" t="s">
        <v>23</v>
      </c>
      <c r="D19" s="43">
        <v>0.74639707505077246</v>
      </c>
      <c r="E19" s="43">
        <v>0.74529999999999996</v>
      </c>
      <c r="F19" s="43">
        <v>0.74639</v>
      </c>
      <c r="G19" s="43">
        <v>0.74591277402818879</v>
      </c>
      <c r="H19" s="43">
        <v>0.80667725427789272</v>
      </c>
      <c r="I19" s="43">
        <v>0.746585505127496</v>
      </c>
      <c r="J19" s="43">
        <f t="shared" si="1"/>
        <v>0.75621043474739169</v>
      </c>
      <c r="K19" s="1">
        <f t="shared" si="2"/>
        <v>6.1377254277892757E-2</v>
      </c>
      <c r="L19" s="50">
        <f t="shared" si="3"/>
        <v>2.4727966004263358E-2</v>
      </c>
      <c r="M19" s="109">
        <f t="shared" si="4"/>
        <v>9.6249296198956946E-3</v>
      </c>
      <c r="N19" s="102">
        <f t="shared" si="5"/>
        <v>1.5103036384367663E-2</v>
      </c>
      <c r="O19" s="67">
        <f t="shared" si="6"/>
        <v>1.2727845554142418</v>
      </c>
      <c r="P19" s="109">
        <f t="shared" si="7"/>
        <v>1.4914606307644129E-2</v>
      </c>
      <c r="Q19" s="154">
        <f t="shared" si="0"/>
        <v>1.3817531256871629E-2</v>
      </c>
      <c r="R19" s="154">
        <f t="shared" si="0"/>
        <v>1.4907531256871664E-2</v>
      </c>
      <c r="S19" s="154">
        <f t="shared" si="0"/>
        <v>1.4430305285060452E-2</v>
      </c>
      <c r="T19" s="156">
        <f t="shared" si="0"/>
        <v>-2.5738853526237671E-2</v>
      </c>
      <c r="U19" s="30"/>
    </row>
    <row r="20" spans="1:24" ht="15.6" x14ac:dyDescent="0.25">
      <c r="A20" s="13" t="s">
        <v>24</v>
      </c>
      <c r="B20" s="14"/>
      <c r="C20" s="15" t="s">
        <v>25</v>
      </c>
      <c r="D20" s="43">
        <v>8.8398134281116771</v>
      </c>
      <c r="E20" s="43">
        <v>8.7970000000000006</v>
      </c>
      <c r="F20" s="43">
        <v>8.8238000000000003</v>
      </c>
      <c r="G20" s="43">
        <v>8.841852803410859</v>
      </c>
      <c r="H20" s="43">
        <v>8.8598890682568801</v>
      </c>
      <c r="I20" s="43">
        <v>8.8259486884546998</v>
      </c>
      <c r="J20" s="43">
        <f t="shared" si="1"/>
        <v>8.831383998039021</v>
      </c>
      <c r="K20" s="1">
        <f t="shared" si="2"/>
        <v>6.2889068256879455E-2</v>
      </c>
      <c r="L20" s="50">
        <f t="shared" si="3"/>
        <v>2.1272090367751548E-2</v>
      </c>
      <c r="M20" s="149">
        <f t="shared" si="4"/>
        <v>5.4353095843211463E-3</v>
      </c>
      <c r="N20" s="102">
        <f t="shared" si="5"/>
        <v>1.5836780783430402E-2</v>
      </c>
      <c r="O20" s="67">
        <f t="shared" si="6"/>
        <v>6.1545388418486148E-2</v>
      </c>
      <c r="P20" s="109">
        <f t="shared" si="7"/>
        <v>1.2842660295095374E-2</v>
      </c>
      <c r="Q20" s="153">
        <f t="shared" si="0"/>
        <v>-1.3111907671268821E-2</v>
      </c>
      <c r="R20" s="154">
        <f t="shared" si="0"/>
        <v>1.3688092328730892E-2</v>
      </c>
      <c r="S20" s="154">
        <f t="shared" si="0"/>
        <v>1.0803284995913518E-2</v>
      </c>
      <c r="T20" s="156">
        <f t="shared" si="0"/>
        <v>-7.2329798501075369E-3</v>
      </c>
      <c r="U20" s="30"/>
    </row>
    <row r="21" spans="1:24" ht="15.6" x14ac:dyDescent="0.25">
      <c r="A21" s="13" t="s">
        <v>26</v>
      </c>
      <c r="B21" s="14"/>
      <c r="C21" s="15" t="s">
        <v>25</v>
      </c>
      <c r="D21" s="43">
        <v>4.7380390587472059</v>
      </c>
      <c r="E21" s="43">
        <v>4.798</v>
      </c>
      <c r="F21" s="43">
        <v>4.7588999999999997</v>
      </c>
      <c r="G21" s="43">
        <v>4.7066179776873653</v>
      </c>
      <c r="H21" s="43">
        <v>4.8204718923079586</v>
      </c>
      <c r="I21" s="43">
        <v>4.7645929371482296</v>
      </c>
      <c r="J21" s="43">
        <f t="shared" si="1"/>
        <v>4.7644369776484607</v>
      </c>
      <c r="K21" s="1">
        <f t="shared" si="2"/>
        <v>0.11385391462059324</v>
      </c>
      <c r="L21" s="50">
        <f t="shared" si="3"/>
        <v>4.0833705327659495E-2</v>
      </c>
      <c r="M21" s="149">
        <f t="shared" si="4"/>
        <v>1.5595949976887624E-4</v>
      </c>
      <c r="N21" s="102">
        <f t="shared" si="5"/>
        <v>4.0677745827890618E-2</v>
      </c>
      <c r="O21" s="166">
        <f t="shared" si="6"/>
        <v>3.2734088099083585E-3</v>
      </c>
      <c r="P21" s="109">
        <f t="shared" si="7"/>
        <v>1.4435786426404626E-2</v>
      </c>
      <c r="Q21" s="154">
        <f t="shared" si="0"/>
        <v>7.2706829761201991E-3</v>
      </c>
      <c r="R21" s="154">
        <f t="shared" si="0"/>
        <v>3.5296727679198434E-2</v>
      </c>
      <c r="S21" s="153">
        <f t="shared" si="0"/>
        <v>-1.6985294633435913E-2</v>
      </c>
      <c r="T21" s="156">
        <f t="shared" si="0"/>
        <v>-1.5201209331838342E-2</v>
      </c>
      <c r="U21" s="30"/>
      <c r="V21" s="30"/>
      <c r="W21" s="30"/>
      <c r="X21" s="30"/>
    </row>
    <row r="22" spans="1:24" ht="15.6" x14ac:dyDescent="0.25">
      <c r="A22" s="13" t="s">
        <v>27</v>
      </c>
      <c r="B22" s="14"/>
      <c r="C22" s="15" t="s">
        <v>25</v>
      </c>
      <c r="D22" s="43">
        <v>0.7284801169946642</v>
      </c>
      <c r="E22" s="43">
        <v>0.73089999999999999</v>
      </c>
      <c r="F22" s="43">
        <v>0.72901000000000005</v>
      </c>
      <c r="G22" s="43">
        <v>0.72804044425940473</v>
      </c>
      <c r="H22" s="43">
        <v>0.72482436840980746</v>
      </c>
      <c r="I22" s="43">
        <v>0.728974157982204</v>
      </c>
      <c r="J22" s="43">
        <f t="shared" si="1"/>
        <v>0.72837151460768013</v>
      </c>
      <c r="K22" s="1">
        <f t="shared" si="2"/>
        <v>6.0756315901925317E-3</v>
      </c>
      <c r="L22" s="50">
        <f t="shared" si="3"/>
        <v>1.9933754897302576E-3</v>
      </c>
      <c r="M22" s="109">
        <f t="shared" si="4"/>
        <v>6.0264337452387018E-4</v>
      </c>
      <c r="N22" s="102">
        <f t="shared" si="5"/>
        <v>1.3907321152063874E-3</v>
      </c>
      <c r="O22" s="67">
        <f t="shared" si="6"/>
        <v>8.2738460035531397E-2</v>
      </c>
      <c r="P22" s="109">
        <f t="shared" si="7"/>
        <v>1.8847731027461885E-3</v>
      </c>
      <c r="Q22" s="153">
        <f t="shared" si="0"/>
        <v>-5.3510990258961045E-4</v>
      </c>
      <c r="R22" s="154">
        <f t="shared" si="0"/>
        <v>1.3548900974103368E-3</v>
      </c>
      <c r="S22" s="154">
        <f t="shared" si="0"/>
        <v>1.6623051414548602E-3</v>
      </c>
      <c r="T22" s="156">
        <f t="shared" si="0"/>
        <v>-1.5537707081424061E-3</v>
      </c>
      <c r="U22" s="30"/>
    </row>
    <row r="23" spans="1:24" ht="15.6" x14ac:dyDescent="0.25">
      <c r="A23" s="13" t="s">
        <v>28</v>
      </c>
      <c r="B23" s="14"/>
      <c r="C23" s="15" t="s">
        <v>25</v>
      </c>
      <c r="D23" s="43">
        <v>1.5636689894645929E-2</v>
      </c>
      <c r="E23" s="43">
        <v>1.5709999999999998E-2</v>
      </c>
      <c r="F23" s="43">
        <v>1.5691E-2</v>
      </c>
      <c r="G23" s="43">
        <v>1.5649162761036131E-2</v>
      </c>
      <c r="H23" s="43">
        <v>1.5741476310083463E-2</v>
      </c>
      <c r="I23" s="43">
        <v>1.5650785522398101E-2</v>
      </c>
      <c r="J23" s="43">
        <f t="shared" si="1"/>
        <v>1.5679852414693937E-2</v>
      </c>
      <c r="K23" s="1">
        <f t="shared" si="2"/>
        <v>1.0478641543753414E-4</v>
      </c>
      <c r="L23" s="50">
        <f t="shared" si="3"/>
        <v>4.1183473013309513E-5</v>
      </c>
      <c r="M23" s="149">
        <f t="shared" si="4"/>
        <v>2.9066892295835645E-5</v>
      </c>
      <c r="N23" s="102">
        <f t="shared" si="5"/>
        <v>1.2116580717473868E-5</v>
      </c>
      <c r="O23" s="67">
        <f t="shared" si="6"/>
        <v>0.18537733345370278</v>
      </c>
      <c r="P23" s="155">
        <f t="shared" si="7"/>
        <v>-1.9790470346979841E-6</v>
      </c>
      <c r="Q23" s="154">
        <f t="shared" si="0"/>
        <v>1.1035887707247749E-5</v>
      </c>
      <c r="R23" s="154">
        <f t="shared" si="0"/>
        <v>3.0035887707245934E-5</v>
      </c>
      <c r="S23" s="154">
        <f t="shared" si="0"/>
        <v>1.0493819355504136E-5</v>
      </c>
      <c r="T23" s="156">
        <f t="shared" si="0"/>
        <v>-2.0440422376217133E-5</v>
      </c>
      <c r="U23" s="30"/>
    </row>
    <row r="24" spans="1:24" x14ac:dyDescent="0.35">
      <c r="A24" s="13" t="s">
        <v>29</v>
      </c>
      <c r="B24" s="14"/>
      <c r="C24" s="15" t="s">
        <v>30</v>
      </c>
      <c r="D24" s="43">
        <v>4.4532740631163596</v>
      </c>
      <c r="E24" s="43">
        <v>4.4610000000000003</v>
      </c>
      <c r="F24" s="43">
        <v>4.4561999999999999</v>
      </c>
      <c r="G24" s="43">
        <v>4.4511570174290611</v>
      </c>
      <c r="H24" s="43">
        <v>4.4757324121416842</v>
      </c>
      <c r="I24" s="43">
        <v>4.4558477651503798</v>
      </c>
      <c r="J24" s="43">
        <f t="shared" si="1"/>
        <v>4.4588685429729145</v>
      </c>
      <c r="K24" s="1">
        <f t="shared" si="2"/>
        <v>2.4575394712623044E-2</v>
      </c>
      <c r="L24" s="50">
        <f t="shared" si="3"/>
        <v>8.8988228854158403E-3</v>
      </c>
      <c r="M24" s="109">
        <f t="shared" si="4"/>
        <v>3.020777822534626E-3</v>
      </c>
      <c r="N24" s="102">
        <f t="shared" si="5"/>
        <v>5.8780450628812143E-3</v>
      </c>
      <c r="O24" s="67">
        <f t="shared" si="6"/>
        <v>6.7747631342379669E-2</v>
      </c>
      <c r="P24" s="109">
        <f t="shared" si="7"/>
        <v>3.3043430288610277E-3</v>
      </c>
      <c r="Q24" s="154">
        <f t="shared" si="0"/>
        <v>6.7673658583300034E-3</v>
      </c>
      <c r="R24" s="154">
        <f t="shared" si="0"/>
        <v>6.2302799125013176E-3</v>
      </c>
      <c r="S24" s="154">
        <f t="shared" si="0"/>
        <v>1.1872973415624922E-3</v>
      </c>
      <c r="T24" s="156">
        <f t="shared" si="0"/>
        <v>-7.9650462833538559E-3</v>
      </c>
      <c r="U24" s="30"/>
    </row>
    <row r="25" spans="1:24" ht="15.6" x14ac:dyDescent="0.25">
      <c r="A25" s="13" t="s">
        <v>31</v>
      </c>
      <c r="B25" s="14"/>
      <c r="C25" s="15" t="s">
        <v>32</v>
      </c>
      <c r="D25" s="43">
        <v>12.984625633679443</v>
      </c>
      <c r="E25" s="43">
        <v>12.99</v>
      </c>
      <c r="F25" s="43">
        <v>12.9917</v>
      </c>
      <c r="G25" s="43">
        <v>12.991905235626591</v>
      </c>
      <c r="H25" s="43">
        <v>12.968543474038373</v>
      </c>
      <c r="I25" s="43">
        <v>12.9835387949497</v>
      </c>
      <c r="J25" s="43">
        <f t="shared" si="1"/>
        <v>12.985052189715683</v>
      </c>
      <c r="K25" s="1">
        <f t="shared" si="2"/>
        <v>2.3361761588217789E-2</v>
      </c>
      <c r="L25" s="50">
        <f t="shared" si="3"/>
        <v>8.8391001072154942E-3</v>
      </c>
      <c r="M25" s="149">
        <f t="shared" si="4"/>
        <v>1.5133947659826674E-3</v>
      </c>
      <c r="N25" s="102">
        <f t="shared" si="5"/>
        <v>7.3257053412328268E-3</v>
      </c>
      <c r="O25" s="67">
        <f t="shared" si="6"/>
        <v>1.1654899370995939E-2</v>
      </c>
      <c r="P25" s="109">
        <f t="shared" si="7"/>
        <v>8.4125440709752943E-3</v>
      </c>
      <c r="Q25" s="154">
        <f t="shared" si="0"/>
        <v>3.8912898228980388E-3</v>
      </c>
      <c r="R25" s="154">
        <f t="shared" si="0"/>
        <v>2.1912898228984481E-3</v>
      </c>
      <c r="S25" s="154">
        <f t="shared" si="0"/>
        <v>1.9860541963070879E-3</v>
      </c>
      <c r="T25" s="156">
        <f t="shared" si="0"/>
        <v>-7.6696155700938882E-3</v>
      </c>
      <c r="U25" s="30"/>
    </row>
    <row r="26" spans="1:24" ht="15.6" x14ac:dyDescent="0.25">
      <c r="A26" s="13" t="s">
        <v>33</v>
      </c>
      <c r="B26" s="14"/>
      <c r="C26" s="15" t="s">
        <v>25</v>
      </c>
      <c r="D26" s="43">
        <v>6.7226773643763655</v>
      </c>
      <c r="E26" s="43">
        <v>6.7859999999999996</v>
      </c>
      <c r="F26" s="43">
        <v>6.7447999999999997</v>
      </c>
      <c r="G26" s="43">
        <v>6.6915859464947678</v>
      </c>
      <c r="H26" s="43">
        <v>6.8013258882692424</v>
      </c>
      <c r="I26" s="43">
        <v>6.7496298557674503</v>
      </c>
      <c r="J26" s="43">
        <f t="shared" si="1"/>
        <v>6.7493365091513047</v>
      </c>
      <c r="K26" s="1">
        <f t="shared" si="2"/>
        <v>0.10973994177447466</v>
      </c>
      <c r="L26" s="50">
        <f t="shared" si="3"/>
        <v>4.0283025102580951E-2</v>
      </c>
      <c r="M26" s="149">
        <f>ABS(I26-J26)</f>
        <v>2.9334661614566215E-4</v>
      </c>
      <c r="N26" s="102">
        <f t="shared" si="5"/>
        <v>3.9989678486435289E-2</v>
      </c>
      <c r="O26" s="67">
        <f t="shared" si="6"/>
        <v>4.3463030143469465E-3</v>
      </c>
      <c r="P26" s="109">
        <f t="shared" si="7"/>
        <v>1.3623880327641814E-2</v>
      </c>
      <c r="Q26" s="154">
        <f t="shared" si="0"/>
        <v>3.6195342538860378E-3</v>
      </c>
      <c r="R26" s="154">
        <f t="shared" si="0"/>
        <v>3.574651595127596E-2</v>
      </c>
      <c r="S26" s="153">
        <f t="shared" si="0"/>
        <v>-1.7467537553955935E-2</v>
      </c>
      <c r="T26" s="156">
        <f t="shared" si="0"/>
        <v>-1.1706354015356822E-2</v>
      </c>
      <c r="U26" s="30"/>
    </row>
    <row r="27" spans="1:24" ht="15.6" x14ac:dyDescent="0.25">
      <c r="A27" s="13" t="s">
        <v>34</v>
      </c>
      <c r="B27" s="14"/>
      <c r="C27" s="15" t="s">
        <v>25</v>
      </c>
      <c r="D27" s="43">
        <v>15.562490792488065</v>
      </c>
      <c r="E27" s="43">
        <v>15.58</v>
      </c>
      <c r="F27" s="43">
        <v>15.5686</v>
      </c>
      <c r="G27" s="43">
        <v>15.533438749905603</v>
      </c>
      <c r="H27" s="43">
        <v>15.661214956526118</v>
      </c>
      <c r="I27" s="43">
        <v>15.5755785442221</v>
      </c>
      <c r="J27" s="43">
        <f t="shared" si="1"/>
        <v>15.580220507190313</v>
      </c>
      <c r="K27" s="1">
        <f t="shared" si="2"/>
        <v>0.12777620662051525</v>
      </c>
      <c r="L27" s="50">
        <f t="shared" si="3"/>
        <v>4.29409106849361E-2</v>
      </c>
      <c r="M27" s="109">
        <f t="shared" si="4"/>
        <v>4.6419629682130648E-3</v>
      </c>
      <c r="N27" s="102">
        <f t="shared" si="5"/>
        <v>3.8298947716723035E-2</v>
      </c>
      <c r="O27" s="67">
        <f t="shared" si="6"/>
        <v>2.9793949104062977E-2</v>
      </c>
      <c r="P27" s="109">
        <f t="shared" si="7"/>
        <v>2.52111959826875E-2</v>
      </c>
      <c r="Q27" s="154">
        <f t="shared" si="7"/>
        <v>4.2720403494622687E-2</v>
      </c>
      <c r="R27" s="154">
        <f t="shared" si="7"/>
        <v>3.132040349462261E-2</v>
      </c>
      <c r="S27" s="153">
        <f t="shared" si="7"/>
        <v>-3.8408465997745792E-3</v>
      </c>
      <c r="T27" s="156">
        <f t="shared" si="7"/>
        <v>-3.8053538650868475E-2</v>
      </c>
      <c r="U27" s="30"/>
    </row>
    <row r="28" spans="1:24" ht="15.6" x14ac:dyDescent="0.25">
      <c r="A28" s="13" t="s">
        <v>35</v>
      </c>
      <c r="B28" s="14"/>
      <c r="C28" s="15" t="s">
        <v>15</v>
      </c>
      <c r="D28" s="43">
        <v>48.285233252224742</v>
      </c>
      <c r="E28" s="43">
        <v>48.3</v>
      </c>
      <c r="F28" s="43">
        <v>48.2958</v>
      </c>
      <c r="G28" s="43">
        <v>48.294050382109788</v>
      </c>
      <c r="H28" s="43">
        <v>48.280016603187534</v>
      </c>
      <c r="I28" s="43">
        <v>48.284778209044603</v>
      </c>
      <c r="J28" s="43">
        <f t="shared" si="1"/>
        <v>48.289979741094442</v>
      </c>
      <c r="K28" s="1">
        <f t="shared" si="2"/>
        <v>1.9983396812463639E-2</v>
      </c>
      <c r="L28" s="50">
        <f t="shared" si="3"/>
        <v>7.7420969994654353E-3</v>
      </c>
      <c r="M28" s="149">
        <f t="shared" si="4"/>
        <v>5.2015320498384199E-3</v>
      </c>
      <c r="N28" s="102">
        <f t="shared" si="5"/>
        <v>2.5405649496270154E-3</v>
      </c>
      <c r="O28" s="67">
        <f t="shared" si="6"/>
        <v>1.0771452126768966E-2</v>
      </c>
      <c r="P28" s="109">
        <f t="shared" si="7"/>
        <v>2.9956081297661296E-3</v>
      </c>
      <c r="Q28" s="153">
        <f t="shared" si="7"/>
        <v>-2.2781619060901438E-3</v>
      </c>
      <c r="R28" s="154">
        <f t="shared" si="7"/>
        <v>1.9218380939071732E-3</v>
      </c>
      <c r="S28" s="154">
        <f t="shared" si="7"/>
        <v>3.6714559841192805E-3</v>
      </c>
      <c r="T28" s="156">
        <f t="shared" si="7"/>
        <v>-2.2210409074426242E-3</v>
      </c>
      <c r="U28" s="30"/>
    </row>
    <row r="29" spans="1:24" ht="15.6" x14ac:dyDescent="0.25">
      <c r="A29" s="16" t="s">
        <v>36</v>
      </c>
      <c r="B29" s="17"/>
      <c r="C29" s="18" t="s">
        <v>32</v>
      </c>
      <c r="D29" s="45">
        <v>2.7718937167562419</v>
      </c>
      <c r="E29" s="45">
        <v>2.7749999999999999</v>
      </c>
      <c r="F29" s="45">
        <v>2.7746</v>
      </c>
      <c r="G29" s="45">
        <v>2.7738749821917454</v>
      </c>
      <c r="H29" s="45">
        <v>2.7697713776508888</v>
      </c>
      <c r="I29" s="45">
        <v>2.7720881599926401</v>
      </c>
      <c r="J29" s="45">
        <f t="shared" si="1"/>
        <v>2.7728713727652532</v>
      </c>
      <c r="K29" s="19">
        <f t="shared" si="2"/>
        <v>5.228622349111145E-3</v>
      </c>
      <c r="L29" s="51">
        <f t="shared" si="3"/>
        <v>1.9852274998287392E-3</v>
      </c>
      <c r="M29" s="151">
        <f t="shared" si="4"/>
        <v>7.8321277261306221E-4</v>
      </c>
      <c r="N29" s="105">
        <f t="shared" si="5"/>
        <v>1.2020147272156769E-3</v>
      </c>
      <c r="O29" s="69">
        <f t="shared" si="6"/>
        <v>2.8245550093151321E-2</v>
      </c>
      <c r="P29" s="110">
        <f t="shared" si="7"/>
        <v>1.0075714908173985E-3</v>
      </c>
      <c r="Q29" s="157">
        <f t="shared" si="7"/>
        <v>-1.4339973491797695E-4</v>
      </c>
      <c r="R29" s="158">
        <f t="shared" si="7"/>
        <v>2.5660026508197899E-4</v>
      </c>
      <c r="S29" s="158">
        <f t="shared" si="7"/>
        <v>9.8161807333649233E-4</v>
      </c>
      <c r="T29" s="159">
        <f t="shared" si="7"/>
        <v>-1.1147676145356897E-3</v>
      </c>
      <c r="U29" s="30"/>
    </row>
    <row r="31" spans="1:24" x14ac:dyDescent="0.25">
      <c r="B31"/>
      <c r="C31"/>
      <c r="F31"/>
    </row>
    <row r="32" spans="1:24" x14ac:dyDescent="0.25">
      <c r="A32" s="5" t="s">
        <v>71</v>
      </c>
      <c r="B32" s="6"/>
    </row>
    <row r="33" spans="1:15" x14ac:dyDescent="0.25">
      <c r="A33" s="7" t="s">
        <v>1</v>
      </c>
      <c r="B33" s="8"/>
      <c r="C33" s="9" t="s">
        <v>2</v>
      </c>
      <c r="D33" s="10" t="s">
        <v>3</v>
      </c>
      <c r="E33" s="33" t="s">
        <v>4</v>
      </c>
      <c r="F33" s="10" t="s">
        <v>5</v>
      </c>
      <c r="G33" s="10" t="s">
        <v>37</v>
      </c>
      <c r="H33" s="10" t="s">
        <v>7</v>
      </c>
      <c r="I33" s="10" t="s">
        <v>86</v>
      </c>
      <c r="J33" s="10" t="s">
        <v>9</v>
      </c>
      <c r="K33" s="10" t="s">
        <v>10</v>
      </c>
      <c r="L33" s="12" t="s">
        <v>11</v>
      </c>
      <c r="M33" s="70" t="s">
        <v>87</v>
      </c>
      <c r="N33" s="38" t="s">
        <v>88</v>
      </c>
      <c r="O33" s="12" t="s">
        <v>118</v>
      </c>
    </row>
    <row r="34" spans="1:15" x14ac:dyDescent="0.25">
      <c r="A34" s="13" t="s">
        <v>73</v>
      </c>
      <c r="B34" s="14"/>
      <c r="C34" s="15" t="s">
        <v>72</v>
      </c>
      <c r="D34" s="49">
        <v>3341.3866666667031</v>
      </c>
      <c r="E34" s="49">
        <v>3341</v>
      </c>
      <c r="F34" s="49">
        <v>3341.3867</v>
      </c>
      <c r="G34" s="49">
        <v>3341.3866666666668</v>
      </c>
      <c r="H34" s="49">
        <v>3341.38666666671</v>
      </c>
      <c r="I34" s="60">
        <v>3341.3866666666599</v>
      </c>
      <c r="J34" s="49">
        <f t="shared" ref="J34:J36" si="8">AVERAGE(D34:I34)</f>
        <v>3341.3222277777909</v>
      </c>
      <c r="K34" s="1">
        <f t="shared" ref="K34:K36" si="9">ABS(MAX(D34:I34)-MIN(D34:I34))</f>
        <v>0.38670000000001892</v>
      </c>
      <c r="L34" s="50">
        <f t="shared" ref="L34:L36" si="10">STDEV(D34:I34)</f>
        <v>0.15785872787036354</v>
      </c>
      <c r="M34" s="109">
        <f>ABS(I34-J34)</f>
        <v>6.4438888869062794E-2</v>
      </c>
      <c r="N34" s="102">
        <f>L34-M34</f>
        <v>9.3419839001300742E-2</v>
      </c>
      <c r="O34" s="107">
        <f>ABS(F34-I34)/F34*100</f>
        <v>9.9759001466023145E-7</v>
      </c>
    </row>
    <row r="35" spans="1:15" x14ac:dyDescent="0.25">
      <c r="A35" s="13" t="s">
        <v>74</v>
      </c>
      <c r="B35" s="14"/>
      <c r="C35" s="15" t="s">
        <v>72</v>
      </c>
      <c r="D35" s="49">
        <v>388.17000000000564</v>
      </c>
      <c r="E35" s="49">
        <v>388.2</v>
      </c>
      <c r="F35" s="49">
        <v>388.17</v>
      </c>
      <c r="G35" s="49">
        <v>388.17000000000564</v>
      </c>
      <c r="H35" s="49">
        <v>388.16999999999854</v>
      </c>
      <c r="I35" s="60">
        <v>388.16999999999803</v>
      </c>
      <c r="J35" s="49">
        <f t="shared" si="8"/>
        <v>388.17500000000132</v>
      </c>
      <c r="K35" s="1">
        <f t="shared" si="9"/>
        <v>3.0000000001962235E-2</v>
      </c>
      <c r="L35" s="50">
        <f t="shared" si="10"/>
        <v>1.22474487132689E-2</v>
      </c>
      <c r="M35" s="109">
        <f t="shared" ref="M35:M36" si="11">ABS(I35-J35)</f>
        <v>5.0000000032923708E-3</v>
      </c>
      <c r="N35" s="102">
        <f t="shared" ref="N35:N36" si="12">L35-M35</f>
        <v>7.247448709976529E-3</v>
      </c>
      <c r="O35" s="107">
        <f>ABS(F35-I35)/F35*100</f>
        <v>5.125382332813665E-13</v>
      </c>
    </row>
    <row r="36" spans="1:15" x14ac:dyDescent="0.25">
      <c r="A36" s="25" t="s">
        <v>75</v>
      </c>
      <c r="B36" s="17"/>
      <c r="C36" s="18" t="s">
        <v>72</v>
      </c>
      <c r="D36" s="22">
        <v>240</v>
      </c>
      <c r="E36" s="32">
        <v>240</v>
      </c>
      <c r="F36" s="19">
        <v>240</v>
      </c>
      <c r="G36" s="19">
        <v>240</v>
      </c>
      <c r="H36" s="19">
        <v>240</v>
      </c>
      <c r="I36" s="55">
        <v>240</v>
      </c>
      <c r="J36" s="19">
        <f t="shared" si="8"/>
        <v>240</v>
      </c>
      <c r="K36" s="19">
        <f t="shared" si="9"/>
        <v>0</v>
      </c>
      <c r="L36" s="51">
        <f t="shared" si="10"/>
        <v>0</v>
      </c>
      <c r="M36" s="110">
        <f t="shared" si="11"/>
        <v>0</v>
      </c>
      <c r="N36" s="105">
        <f t="shared" si="12"/>
        <v>0</v>
      </c>
      <c r="O36" s="108">
        <f>ABS(F36-I36)/F36*100</f>
        <v>0</v>
      </c>
    </row>
    <row r="37" spans="1:15" x14ac:dyDescent="0.25">
      <c r="A37" s="23"/>
      <c r="M37" s="68"/>
      <c r="N37" s="68"/>
      <c r="O37" s="68"/>
    </row>
    <row r="38" spans="1:15" x14ac:dyDescent="0.25">
      <c r="B38"/>
      <c r="C38"/>
      <c r="D38"/>
      <c r="F38"/>
      <c r="M38" s="68"/>
      <c r="N38" s="68"/>
      <c r="O38" s="68"/>
    </row>
    <row r="39" spans="1:15" x14ac:dyDescent="0.25">
      <c r="A39" s="5" t="s">
        <v>76</v>
      </c>
      <c r="B39" s="6"/>
      <c r="M39" s="68"/>
      <c r="N39" s="68"/>
      <c r="O39" s="68"/>
    </row>
    <row r="40" spans="1:15" x14ac:dyDescent="0.25">
      <c r="A40" s="7" t="s">
        <v>1</v>
      </c>
      <c r="B40" s="8"/>
      <c r="C40" s="9" t="s">
        <v>2</v>
      </c>
      <c r="D40" s="10" t="s">
        <v>3</v>
      </c>
      <c r="E40" s="33" t="s">
        <v>4</v>
      </c>
      <c r="F40" s="10" t="s">
        <v>5</v>
      </c>
      <c r="G40" s="10" t="s">
        <v>37</v>
      </c>
      <c r="H40" s="10" t="s">
        <v>7</v>
      </c>
      <c r="I40" s="10" t="s">
        <v>8</v>
      </c>
      <c r="J40" s="10" t="s">
        <v>9</v>
      </c>
      <c r="K40" s="10" t="s">
        <v>10</v>
      </c>
      <c r="L40" s="12" t="s">
        <v>11</v>
      </c>
      <c r="M40" s="70" t="s">
        <v>87</v>
      </c>
      <c r="N40" s="38" t="s">
        <v>88</v>
      </c>
      <c r="O40" s="117"/>
    </row>
    <row r="41" spans="1:15" x14ac:dyDescent="0.25">
      <c r="A41" s="23" t="s">
        <v>77</v>
      </c>
      <c r="B41" s="14"/>
      <c r="C41" s="15"/>
      <c r="L41" s="14"/>
      <c r="M41" s="112"/>
      <c r="N41" s="113"/>
      <c r="O41" s="118"/>
    </row>
    <row r="42" spans="1:15" x14ac:dyDescent="0.25">
      <c r="A42" s="23" t="s">
        <v>78</v>
      </c>
      <c r="B42" s="14"/>
      <c r="C42" s="15" t="s">
        <v>79</v>
      </c>
      <c r="D42" s="43">
        <v>0.56256128088151947</v>
      </c>
      <c r="E42" s="43">
        <f>E43*7/100</f>
        <v>0.57609999999999995</v>
      </c>
      <c r="F42" s="43">
        <v>0.57291999999999998</v>
      </c>
      <c r="G42" s="43">
        <f>G43*7/100</f>
        <v>0.53124999999999989</v>
      </c>
      <c r="H42" s="43">
        <v>6.25E-2</v>
      </c>
      <c r="I42" s="61">
        <v>0.57291666666666596</v>
      </c>
      <c r="J42" s="43">
        <f>AVERAGE(D42:I42)</f>
        <v>0.47970799125803087</v>
      </c>
      <c r="K42" s="1">
        <f>ABS(MAX(D42:I42)-MIN(D42:I42))</f>
        <v>0.51359999999999995</v>
      </c>
      <c r="L42" s="50">
        <f>STDEV(D42:I42)</f>
        <v>0.20506170258271494</v>
      </c>
      <c r="M42" s="109">
        <f t="shared" ref="M42:M55" si="13">ABS(I42-J42)</f>
        <v>9.3208675408635089E-2</v>
      </c>
      <c r="N42" s="102">
        <f t="shared" ref="N42:N55" si="14">L42-M42</f>
        <v>0.11185302717407986</v>
      </c>
      <c r="O42" s="118"/>
    </row>
    <row r="43" spans="1:15" x14ac:dyDescent="0.25">
      <c r="A43" s="23" t="s">
        <v>80</v>
      </c>
      <c r="B43" s="14"/>
      <c r="C43" s="15" t="s">
        <v>81</v>
      </c>
      <c r="D43" s="43">
        <v>8.0293658187554016</v>
      </c>
      <c r="E43" s="43">
        <v>8.23</v>
      </c>
      <c r="F43" s="43">
        <v>8.1844999999999999</v>
      </c>
      <c r="G43" s="43">
        <v>7.5892857142857135</v>
      </c>
      <c r="H43" s="43">
        <v>0.89285714285714279</v>
      </c>
      <c r="I43" s="61">
        <v>8.1845238095238102</v>
      </c>
      <c r="J43" s="43">
        <f>AVERAGE(D43:I43)</f>
        <v>6.8517554142370116</v>
      </c>
      <c r="K43" s="1">
        <f>ABS(MAX(D43:I43)-MIN(D43:I43))</f>
        <v>7.3371428571428581</v>
      </c>
      <c r="L43" s="50">
        <f>STDEV(D43:I43)</f>
        <v>2.9288640692771919</v>
      </c>
      <c r="M43" s="109">
        <f t="shared" si="13"/>
        <v>1.3327683952867986</v>
      </c>
      <c r="N43" s="102">
        <f t="shared" si="14"/>
        <v>1.5960956739903933</v>
      </c>
      <c r="O43" s="68"/>
    </row>
    <row r="44" spans="1:15" x14ac:dyDescent="0.25">
      <c r="A44" s="23" t="s">
        <v>82</v>
      </c>
      <c r="B44" s="14"/>
      <c r="C44" s="15"/>
      <c r="I44" s="55"/>
      <c r="L44" s="14"/>
      <c r="M44" s="109"/>
      <c r="N44" s="102"/>
      <c r="O44" s="68"/>
    </row>
    <row r="45" spans="1:15" x14ac:dyDescent="0.25">
      <c r="A45" s="23" t="s">
        <v>78</v>
      </c>
      <c r="B45" s="14"/>
      <c r="C45" s="15" t="s">
        <v>79</v>
      </c>
      <c r="D45" s="1">
        <v>0</v>
      </c>
      <c r="E45" s="44">
        <v>0</v>
      </c>
      <c r="F45" s="1">
        <v>0</v>
      </c>
      <c r="G45" s="1">
        <f>G46*7/100</f>
        <v>0</v>
      </c>
      <c r="H45" s="1">
        <v>0</v>
      </c>
      <c r="I45" s="55">
        <v>0</v>
      </c>
      <c r="J45" s="1">
        <f>AVERAGE(D45:I45)</f>
        <v>0</v>
      </c>
      <c r="K45" s="1">
        <f>ABS(MAX(D45:I45)-MIN(D45:I45))</f>
        <v>0</v>
      </c>
      <c r="L45" s="14">
        <f>STDEV(D45:I45)</f>
        <v>0</v>
      </c>
      <c r="M45" s="109">
        <f t="shared" si="13"/>
        <v>0</v>
      </c>
      <c r="N45" s="102">
        <f t="shared" si="14"/>
        <v>0</v>
      </c>
      <c r="O45" s="68"/>
    </row>
    <row r="46" spans="1:15" x14ac:dyDescent="0.25">
      <c r="A46" s="23" t="s">
        <v>80</v>
      </c>
      <c r="B46" s="14"/>
      <c r="C46" s="15" t="s">
        <v>81</v>
      </c>
      <c r="D46" s="1">
        <v>0</v>
      </c>
      <c r="E46" s="44">
        <v>0</v>
      </c>
      <c r="F46" s="1">
        <v>0</v>
      </c>
      <c r="G46" s="1">
        <v>0</v>
      </c>
      <c r="H46" s="1">
        <v>0</v>
      </c>
      <c r="I46" s="55">
        <v>0</v>
      </c>
      <c r="J46" s="1">
        <f>AVERAGE(D46:I46)</f>
        <v>0</v>
      </c>
      <c r="K46" s="1">
        <f>ABS(MAX(D46:I46)-MIN(D46:I46))</f>
        <v>0</v>
      </c>
      <c r="L46" s="14">
        <f>STDEV(D46:I46)</f>
        <v>0</v>
      </c>
      <c r="M46" s="109">
        <f t="shared" si="13"/>
        <v>0</v>
      </c>
      <c r="N46" s="102">
        <f t="shared" si="14"/>
        <v>0</v>
      </c>
      <c r="O46" s="68"/>
    </row>
    <row r="47" spans="1:15" x14ac:dyDescent="0.25">
      <c r="A47" s="89" t="s">
        <v>83</v>
      </c>
      <c r="B47" s="86"/>
      <c r="C47" s="15"/>
      <c r="E47" s="44"/>
      <c r="I47" s="55"/>
      <c r="L47" s="14"/>
      <c r="M47" s="109"/>
      <c r="N47" s="102"/>
      <c r="O47" s="68"/>
    </row>
    <row r="48" spans="1:15" x14ac:dyDescent="0.25">
      <c r="A48" t="s">
        <v>78</v>
      </c>
      <c r="B48" s="14"/>
      <c r="C48" s="15" t="s">
        <v>79</v>
      </c>
      <c r="D48" s="43">
        <v>4.3750413496029914</v>
      </c>
      <c r="E48" s="43">
        <f>E49*7/100</f>
        <v>4.4030000000000005</v>
      </c>
      <c r="F48" s="43">
        <v>4.375</v>
      </c>
      <c r="G48" s="43">
        <f>G49*7/100</f>
        <v>4.34375</v>
      </c>
      <c r="H48" s="43">
        <v>4.03125</v>
      </c>
      <c r="I48" s="61">
        <v>4.3854166666666599</v>
      </c>
      <c r="J48" s="43">
        <f>AVERAGE(D48:I48)</f>
        <v>4.318909669378276</v>
      </c>
      <c r="K48" s="1">
        <f>ABS(MAX(D48:I48)-MIN(D48:I48))</f>
        <v>0.37175000000000047</v>
      </c>
      <c r="L48" s="50">
        <f>STDEV(D48:I48)</f>
        <v>0.14223669183351226</v>
      </c>
      <c r="M48" s="109">
        <f t="shared" si="13"/>
        <v>6.6506997288383829E-2</v>
      </c>
      <c r="N48" s="102">
        <f t="shared" si="14"/>
        <v>7.5729694545128429E-2</v>
      </c>
      <c r="O48" s="68"/>
    </row>
    <row r="49" spans="1:15" x14ac:dyDescent="0.25">
      <c r="A49" t="s">
        <v>80</v>
      </c>
      <c r="B49" s="14"/>
      <c r="C49" s="15" t="s">
        <v>81</v>
      </c>
      <c r="D49" s="43">
        <v>62.444410346012077</v>
      </c>
      <c r="E49" s="43">
        <v>62.9</v>
      </c>
      <c r="F49" s="43">
        <v>62.5</v>
      </c>
      <c r="G49" s="43">
        <v>62.053571428571431</v>
      </c>
      <c r="H49" s="43">
        <v>57.589285714285708</v>
      </c>
      <c r="I49" s="61">
        <v>62.648809523809497</v>
      </c>
      <c r="J49" s="43">
        <f>AVERAGE(D49:I49)</f>
        <v>61.689346168779792</v>
      </c>
      <c r="K49" s="1">
        <f>ABS(MAX(D49:I49)-MIN(D49:I49))</f>
        <v>5.3107142857142904</v>
      </c>
      <c r="L49" s="50">
        <f>STDEV(D49:I49)</f>
        <v>2.0276434570644324</v>
      </c>
      <c r="M49" s="109">
        <f t="shared" si="13"/>
        <v>0.9594633550297047</v>
      </c>
      <c r="N49" s="102">
        <f t="shared" si="14"/>
        <v>1.0681801020347277</v>
      </c>
      <c r="O49" s="68"/>
    </row>
    <row r="50" spans="1:15" x14ac:dyDescent="0.25">
      <c r="A50" s="89" t="s">
        <v>84</v>
      </c>
      <c r="B50" s="86"/>
      <c r="C50" s="15"/>
      <c r="E50" s="44"/>
      <c r="L50" s="14"/>
      <c r="M50" s="109"/>
      <c r="N50" s="102"/>
      <c r="O50" s="68"/>
    </row>
    <row r="51" spans="1:15" x14ac:dyDescent="0.25">
      <c r="A51" t="s">
        <v>78</v>
      </c>
      <c r="B51" s="14"/>
      <c r="C51" s="15" t="s">
        <v>79</v>
      </c>
      <c r="D51" s="1">
        <v>0</v>
      </c>
      <c r="E51" s="44">
        <v>0</v>
      </c>
      <c r="F51" s="1">
        <v>0</v>
      </c>
      <c r="G51" s="1">
        <f>G52*7/100</f>
        <v>0</v>
      </c>
      <c r="H51" s="1">
        <v>0</v>
      </c>
      <c r="I51" s="1">
        <v>0</v>
      </c>
      <c r="J51" s="1">
        <f>AVERAGE(D51:I51)</f>
        <v>0</v>
      </c>
      <c r="K51" s="1">
        <f>ABS(MAX(D51:I51)-MIN(D51:I51))</f>
        <v>0</v>
      </c>
      <c r="L51" s="14">
        <f>STDEV(D51:I51)</f>
        <v>0</v>
      </c>
      <c r="M51" s="109">
        <f t="shared" si="13"/>
        <v>0</v>
      </c>
      <c r="N51" s="102">
        <f t="shared" si="14"/>
        <v>0</v>
      </c>
      <c r="O51" s="68"/>
    </row>
    <row r="52" spans="1:15" x14ac:dyDescent="0.25">
      <c r="A52" t="s">
        <v>80</v>
      </c>
      <c r="B52" s="14"/>
      <c r="C52" s="15" t="s">
        <v>81</v>
      </c>
      <c r="D52" s="1">
        <v>0</v>
      </c>
      <c r="E52" s="44">
        <v>0</v>
      </c>
      <c r="F52" s="1">
        <v>0</v>
      </c>
      <c r="G52" s="1">
        <v>0</v>
      </c>
      <c r="H52" s="1">
        <v>0</v>
      </c>
      <c r="I52" s="1">
        <v>0</v>
      </c>
      <c r="J52" s="1">
        <f>AVERAGE(D52:I52)</f>
        <v>0</v>
      </c>
      <c r="K52" s="1">
        <f>ABS(MAX(D52:I52)-MIN(D52:I52))</f>
        <v>0</v>
      </c>
      <c r="L52" s="14">
        <f>STDEV(D52:I52)</f>
        <v>0</v>
      </c>
      <c r="M52" s="109">
        <f t="shared" si="13"/>
        <v>0</v>
      </c>
      <c r="N52" s="102">
        <f t="shared" si="14"/>
        <v>0</v>
      </c>
      <c r="O52" s="68"/>
    </row>
    <row r="53" spans="1:15" x14ac:dyDescent="0.25">
      <c r="A53" s="89" t="s">
        <v>85</v>
      </c>
      <c r="B53" s="86"/>
      <c r="C53" s="15"/>
      <c r="E53" s="44"/>
      <c r="L53" s="14"/>
      <c r="M53" s="109"/>
      <c r="N53" s="102"/>
      <c r="O53" s="68"/>
    </row>
    <row r="54" spans="1:15" x14ac:dyDescent="0.25">
      <c r="A54" t="s">
        <v>78</v>
      </c>
      <c r="B54" s="14"/>
      <c r="C54" s="15" t="s">
        <v>79</v>
      </c>
      <c r="D54" s="1">
        <v>0</v>
      </c>
      <c r="E54" s="44">
        <v>0</v>
      </c>
      <c r="F54" s="1">
        <v>0</v>
      </c>
      <c r="G54" s="1">
        <f>G55*7/100</f>
        <v>0</v>
      </c>
      <c r="H54" s="1">
        <v>0</v>
      </c>
      <c r="I54" s="1">
        <v>0</v>
      </c>
      <c r="J54" s="1">
        <f>AVERAGE(D54:I54)</f>
        <v>0</v>
      </c>
      <c r="K54" s="1">
        <f>ABS(MAX(D54:I54)-MIN(D54:I54))</f>
        <v>0</v>
      </c>
      <c r="L54" s="14">
        <f>STDEV(D54:I54)</f>
        <v>0</v>
      </c>
      <c r="M54" s="109">
        <f t="shared" si="13"/>
        <v>0</v>
      </c>
      <c r="N54" s="102">
        <f t="shared" si="14"/>
        <v>0</v>
      </c>
      <c r="O54" s="68"/>
    </row>
    <row r="55" spans="1:15" x14ac:dyDescent="0.25">
      <c r="A55" s="26" t="s">
        <v>80</v>
      </c>
      <c r="B55" s="17"/>
      <c r="C55" s="18" t="s">
        <v>81</v>
      </c>
      <c r="D55" s="19">
        <v>0</v>
      </c>
      <c r="E55" s="52">
        <v>0</v>
      </c>
      <c r="F55" s="19">
        <v>0</v>
      </c>
      <c r="G55" s="19">
        <v>0</v>
      </c>
      <c r="H55" s="19">
        <v>0</v>
      </c>
      <c r="I55" s="19">
        <v>0</v>
      </c>
      <c r="J55" s="19">
        <f>AVERAGE(D55:I55)</f>
        <v>0</v>
      </c>
      <c r="K55" s="19">
        <f>ABS(MAX(D55:I55)-MIN(D55:I55))</f>
        <v>0</v>
      </c>
      <c r="L55" s="17">
        <f>STDEV(D55:I55)</f>
        <v>0</v>
      </c>
      <c r="M55" s="110">
        <f t="shared" si="13"/>
        <v>0</v>
      </c>
      <c r="N55" s="105">
        <f t="shared" si="14"/>
        <v>0</v>
      </c>
      <c r="O55" s="68"/>
    </row>
    <row r="56" spans="1:15" x14ac:dyDescent="0.25">
      <c r="B56"/>
      <c r="C56"/>
      <c r="D56"/>
      <c r="F56"/>
    </row>
    <row r="57" spans="1:15" s="23" customFormat="1" ht="13.2" x14ac:dyDescent="0.25">
      <c r="B57" s="27"/>
      <c r="C57" s="27"/>
      <c r="D57" s="27"/>
      <c r="E57" s="34"/>
      <c r="F57" s="27"/>
      <c r="G57" s="27"/>
      <c r="H57" s="27"/>
      <c r="I57" s="27"/>
      <c r="J57" s="27"/>
      <c r="K57" s="27"/>
      <c r="L57" s="27"/>
    </row>
    <row r="58" spans="1:15" x14ac:dyDescent="0.25">
      <c r="A58" s="115"/>
      <c r="B58" s="129"/>
      <c r="C58" s="129"/>
      <c r="D58" s="129"/>
      <c r="E58" s="139"/>
      <c r="F58" s="129"/>
      <c r="G58" s="129"/>
    </row>
    <row r="59" spans="1:15" x14ac:dyDescent="0.25">
      <c r="A59" s="115"/>
      <c r="B59" s="129"/>
      <c r="C59" s="129"/>
      <c r="D59" s="129"/>
      <c r="E59" s="139"/>
      <c r="F59" s="129"/>
      <c r="G59" s="129"/>
    </row>
    <row r="60" spans="1:15" x14ac:dyDescent="0.25">
      <c r="A60" s="115"/>
      <c r="B60" s="129"/>
      <c r="C60" s="162"/>
      <c r="D60" s="129"/>
      <c r="E60" s="139"/>
      <c r="F60" s="129"/>
      <c r="G60" s="129"/>
    </row>
    <row r="61" spans="1:15" x14ac:dyDescent="0.25">
      <c r="A61" s="115"/>
      <c r="B61" s="129"/>
      <c r="C61" s="131"/>
      <c r="D61" s="129"/>
      <c r="E61" s="139"/>
      <c r="F61" s="129"/>
      <c r="G61" s="129"/>
    </row>
    <row r="62" spans="1:15" x14ac:dyDescent="0.25">
      <c r="A62" s="115"/>
      <c r="B62" s="131"/>
      <c r="C62" s="131"/>
      <c r="D62" s="129"/>
      <c r="E62" s="139"/>
      <c r="F62" s="129"/>
      <c r="G62" s="129"/>
    </row>
    <row r="63" spans="1:15" x14ac:dyDescent="0.25">
      <c r="A63" s="115"/>
      <c r="B63" s="129"/>
      <c r="C63" s="162"/>
      <c r="D63" s="129"/>
      <c r="E63" s="139"/>
      <c r="F63" s="129"/>
      <c r="G63" s="129"/>
    </row>
    <row r="64" spans="1:15" x14ac:dyDescent="0.25">
      <c r="A64" s="115"/>
      <c r="B64" s="129"/>
      <c r="C64" s="162"/>
      <c r="D64" s="129"/>
      <c r="E64" s="139"/>
      <c r="F64" s="129"/>
      <c r="G64" s="129"/>
    </row>
    <row r="65" spans="1:7" x14ac:dyDescent="0.25">
      <c r="A65" s="115"/>
      <c r="B65" s="129"/>
      <c r="C65" s="131"/>
      <c r="D65" s="129"/>
      <c r="E65" s="139"/>
      <c r="F65" s="129"/>
      <c r="G65" s="129"/>
    </row>
    <row r="66" spans="1:7" x14ac:dyDescent="0.25">
      <c r="A66" s="115"/>
      <c r="B66" s="129"/>
      <c r="C66" s="129"/>
      <c r="D66" s="129"/>
      <c r="E66" s="139"/>
      <c r="F66" s="129"/>
      <c r="G66" s="129"/>
    </row>
    <row r="67" spans="1:7" x14ac:dyDescent="0.25">
      <c r="A67" s="115"/>
      <c r="B67" s="129"/>
      <c r="C67" s="129"/>
      <c r="D67" s="129"/>
      <c r="E67" s="139"/>
      <c r="F67" s="129"/>
      <c r="G67" s="129"/>
    </row>
    <row r="68" spans="1:7" x14ac:dyDescent="0.25">
      <c r="A68" s="115"/>
      <c r="B68" s="129"/>
      <c r="C68" s="129"/>
      <c r="D68" s="129"/>
      <c r="E68" s="139"/>
      <c r="F68" s="129"/>
      <c r="G68" s="129"/>
    </row>
    <row r="69" spans="1:7" x14ac:dyDescent="0.25">
      <c r="A69" s="115"/>
      <c r="B69" s="129"/>
      <c r="C69" s="129"/>
      <c r="D69" s="129"/>
      <c r="E69" s="139"/>
      <c r="F69" s="129"/>
      <c r="G69" s="129"/>
    </row>
    <row r="70" spans="1:7" x14ac:dyDescent="0.25">
      <c r="A70" s="115"/>
      <c r="B70" s="129"/>
      <c r="C70" s="129"/>
      <c r="D70" s="129"/>
      <c r="E70" s="139"/>
      <c r="F70" s="129"/>
      <c r="G70" s="129"/>
    </row>
    <row r="71" spans="1:7" x14ac:dyDescent="0.25">
      <c r="A71" s="115"/>
      <c r="B71" s="129"/>
      <c r="C71" s="129"/>
      <c r="D71" s="129"/>
      <c r="E71" s="139"/>
      <c r="F71" s="129"/>
      <c r="G71" s="129"/>
    </row>
    <row r="72" spans="1:7" x14ac:dyDescent="0.25">
      <c r="A72" s="115"/>
      <c r="B72" s="129"/>
      <c r="C72" s="129"/>
      <c r="D72" s="129"/>
      <c r="E72" s="139"/>
      <c r="F72" s="129"/>
      <c r="G72" s="129"/>
    </row>
    <row r="73" spans="1:7" x14ac:dyDescent="0.25">
      <c r="A73" s="115"/>
      <c r="B73" s="129"/>
      <c r="C73" s="129"/>
      <c r="D73" s="129"/>
      <c r="E73" s="139"/>
      <c r="F73" s="129"/>
      <c r="G73" s="129"/>
    </row>
    <row r="74" spans="1:7" x14ac:dyDescent="0.25">
      <c r="A74" s="115"/>
      <c r="B74" s="129"/>
      <c r="C74" s="129"/>
      <c r="D74" s="129"/>
      <c r="E74" s="139"/>
      <c r="F74" s="132"/>
      <c r="G74" s="129"/>
    </row>
    <row r="75" spans="1:7" x14ac:dyDescent="0.25">
      <c r="A75" s="115"/>
      <c r="B75" s="129"/>
      <c r="C75" s="129"/>
      <c r="D75" s="129"/>
      <c r="E75" s="139"/>
      <c r="F75" s="132"/>
      <c r="G75" s="129"/>
    </row>
    <row r="76" spans="1:7" x14ac:dyDescent="0.25">
      <c r="A76" s="115"/>
      <c r="B76" s="129"/>
      <c r="C76" s="129"/>
      <c r="D76" s="129"/>
      <c r="E76" s="139"/>
      <c r="F76" s="132"/>
      <c r="G76" s="129"/>
    </row>
    <row r="77" spans="1:7" x14ac:dyDescent="0.25">
      <c r="A77" s="115"/>
      <c r="B77" s="129"/>
      <c r="C77" s="129"/>
      <c r="D77" s="129"/>
      <c r="E77" s="139"/>
      <c r="F77" s="129"/>
      <c r="G77" s="129"/>
    </row>
    <row r="78" spans="1:7" x14ac:dyDescent="0.25">
      <c r="A78" s="115"/>
      <c r="B78" s="129"/>
      <c r="C78" s="129"/>
      <c r="D78" s="129"/>
      <c r="E78" s="139"/>
      <c r="F78" s="129"/>
      <c r="G78" s="129"/>
    </row>
    <row r="79" spans="1:7" x14ac:dyDescent="0.25">
      <c r="A79" s="115"/>
      <c r="B79" s="129"/>
      <c r="C79" s="129"/>
      <c r="D79" s="129"/>
      <c r="E79" s="139"/>
      <c r="F79" s="129"/>
      <c r="G79" s="129"/>
    </row>
    <row r="80" spans="1:7" x14ac:dyDescent="0.25">
      <c r="A80" s="115"/>
      <c r="B80" s="129"/>
      <c r="C80" s="129"/>
      <c r="D80" s="129"/>
      <c r="E80" s="139"/>
      <c r="F80" s="129"/>
      <c r="G80" s="129"/>
    </row>
    <row r="81" spans="1:7" x14ac:dyDescent="0.25">
      <c r="A81" s="115"/>
      <c r="B81" s="129"/>
      <c r="C81" s="129"/>
      <c r="D81" s="129"/>
      <c r="E81" s="139"/>
      <c r="F81" s="129"/>
      <c r="G81" s="129"/>
    </row>
  </sheetData>
  <mergeCells count="3">
    <mergeCell ref="A53:B53"/>
    <mergeCell ref="A47:B47"/>
    <mergeCell ref="A50:B50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5F0-D46E-4919-8F77-39739B93B4F2}">
  <dimension ref="A1:F205"/>
  <sheetViews>
    <sheetView workbookViewId="0">
      <selection activeCell="A3" sqref="A3"/>
    </sheetView>
  </sheetViews>
  <sheetFormatPr baseColWidth="10" defaultRowHeight="13.8" x14ac:dyDescent="0.25"/>
  <cols>
    <col min="1" max="1" width="24.88671875" customWidth="1"/>
    <col min="2" max="2" width="22.44140625" style="1" customWidth="1"/>
    <col min="3" max="4" width="20.77734375" style="1" customWidth="1"/>
    <col min="5" max="5" width="20.77734375" style="2" customWidth="1"/>
    <col min="6" max="6" width="22.6640625" customWidth="1"/>
  </cols>
  <sheetData>
    <row r="1" spans="1:6" ht="20.399999999999999" x14ac:dyDescent="0.35">
      <c r="A1" s="97" t="s">
        <v>115</v>
      </c>
      <c r="B1" s="90"/>
      <c r="C1" s="90"/>
      <c r="D1" s="91"/>
      <c r="E1" s="92"/>
    </row>
    <row r="2" spans="1:6" x14ac:dyDescent="0.25">
      <c r="A2" s="68"/>
      <c r="B2" s="91"/>
      <c r="C2" s="93"/>
      <c r="D2" s="91"/>
      <c r="E2" s="92"/>
    </row>
    <row r="3" spans="1:6" ht="15.6" x14ac:dyDescent="0.3">
      <c r="A3" s="98" t="s">
        <v>125</v>
      </c>
      <c r="B3" s="91"/>
      <c r="C3" s="93"/>
      <c r="D3" s="91"/>
      <c r="E3" s="92"/>
    </row>
    <row r="4" spans="1:6" ht="15.6" x14ac:dyDescent="0.3">
      <c r="A4" s="98" t="s">
        <v>116</v>
      </c>
      <c r="B4" s="91"/>
      <c r="C4" s="93"/>
      <c r="D4" s="91"/>
      <c r="E4" s="92"/>
    </row>
    <row r="5" spans="1:6" ht="15.6" x14ac:dyDescent="0.3">
      <c r="A5" s="98" t="s">
        <v>114</v>
      </c>
      <c r="B5" s="96"/>
      <c r="C5" s="96"/>
      <c r="D5" s="96"/>
      <c r="E5" s="96"/>
    </row>
    <row r="6" spans="1:6" ht="15.6" x14ac:dyDescent="0.3">
      <c r="A6" s="99"/>
      <c r="B6" s="96"/>
      <c r="C6" s="96"/>
      <c r="D6" s="96"/>
      <c r="E6" s="96"/>
    </row>
    <row r="8" spans="1:6" x14ac:dyDescent="0.25">
      <c r="A8" s="5" t="s">
        <v>0</v>
      </c>
      <c r="B8" s="6"/>
    </row>
    <row r="9" spans="1:6" x14ac:dyDescent="0.25">
      <c r="A9" s="7" t="s">
        <v>1</v>
      </c>
      <c r="B9" s="8"/>
      <c r="C9" s="9" t="s">
        <v>2</v>
      </c>
      <c r="D9" s="70" t="s">
        <v>5</v>
      </c>
      <c r="E9" s="42" t="s">
        <v>86</v>
      </c>
      <c r="F9" s="76" t="s">
        <v>91</v>
      </c>
    </row>
    <row r="10" spans="1:6" x14ac:dyDescent="0.25">
      <c r="A10" s="13" t="s">
        <v>12</v>
      </c>
      <c r="B10" s="14"/>
      <c r="C10" s="15" t="s">
        <v>13</v>
      </c>
      <c r="D10" s="79">
        <v>18061</v>
      </c>
      <c r="E10" s="80">
        <v>18061</v>
      </c>
      <c r="F10" s="77">
        <f>ABS(D10-E10)/D10*100</f>
        <v>0</v>
      </c>
    </row>
    <row r="11" spans="1:6" ht="15.6" x14ac:dyDescent="0.25">
      <c r="A11" s="13" t="s">
        <v>14</v>
      </c>
      <c r="B11" s="14"/>
      <c r="C11" s="15" t="s">
        <v>15</v>
      </c>
      <c r="D11" s="79">
        <v>30</v>
      </c>
      <c r="E11" s="71">
        <v>29.999999999998401</v>
      </c>
      <c r="F11" s="77">
        <f t="shared" ref="F11:F28" si="0">ABS(D11-E11)/D11*100</f>
        <v>5.3290705182007514E-12</v>
      </c>
    </row>
    <row r="12" spans="1:6" ht="15.6" x14ac:dyDescent="0.25">
      <c r="A12" s="13" t="s">
        <v>16</v>
      </c>
      <c r="B12" s="14"/>
      <c r="C12" s="15" t="s">
        <v>15</v>
      </c>
      <c r="D12" s="72">
        <v>0.85640121122555701</v>
      </c>
      <c r="E12" s="73">
        <v>0.85640121041193695</v>
      </c>
      <c r="F12" s="77">
        <f t="shared" si="0"/>
        <v>9.5004543378617897E-8</v>
      </c>
    </row>
    <row r="13" spans="1:6" ht="15.6" x14ac:dyDescent="0.25">
      <c r="A13" s="13" t="s">
        <v>17</v>
      </c>
      <c r="B13" s="14"/>
      <c r="C13" s="15" t="s">
        <v>15</v>
      </c>
      <c r="D13" s="72">
        <v>4.3901576084029497</v>
      </c>
      <c r="E13" s="73">
        <v>4.3901576569834502</v>
      </c>
      <c r="F13" s="77">
        <f t="shared" si="0"/>
        <v>1.1065775957172625E-6</v>
      </c>
    </row>
    <row r="14" spans="1:6" ht="15.6" x14ac:dyDescent="0.25">
      <c r="A14" s="13" t="s">
        <v>18</v>
      </c>
      <c r="B14" s="14"/>
      <c r="C14" s="15" t="s">
        <v>15</v>
      </c>
      <c r="D14" s="72">
        <v>0.18077846982929499</v>
      </c>
      <c r="E14" s="73">
        <v>0.18077846915953399</v>
      </c>
      <c r="F14" s="77">
        <f t="shared" si="0"/>
        <v>3.7048714777578949E-7</v>
      </c>
    </row>
    <row r="15" spans="1:6" ht="15.6" x14ac:dyDescent="0.25">
      <c r="A15" s="13" t="s">
        <v>19</v>
      </c>
      <c r="B15" s="14"/>
      <c r="C15" s="15" t="s">
        <v>15</v>
      </c>
      <c r="D15" s="72">
        <v>9.7828121076018899</v>
      </c>
      <c r="E15" s="73">
        <v>9.7828120810455701</v>
      </c>
      <c r="F15" s="77">
        <f t="shared" si="0"/>
        <v>2.7145895799450308E-7</v>
      </c>
    </row>
    <row r="16" spans="1:6" ht="15.6" x14ac:dyDescent="0.25">
      <c r="A16" s="13" t="s">
        <v>20</v>
      </c>
      <c r="B16" s="14"/>
      <c r="C16" s="15" t="s">
        <v>15</v>
      </c>
      <c r="D16" s="72">
        <v>0.58546265078272097</v>
      </c>
      <c r="E16" s="73">
        <v>0.58546265191741098</v>
      </c>
      <c r="F16" s="77">
        <f t="shared" si="0"/>
        <v>1.9381082757414934E-7</v>
      </c>
    </row>
    <row r="17" spans="1:6" ht="15.6" x14ac:dyDescent="0.25">
      <c r="A17" s="13" t="s">
        <v>21</v>
      </c>
      <c r="B17" s="14"/>
      <c r="C17" s="15" t="s">
        <v>15</v>
      </c>
      <c r="D17" s="72">
        <v>1.7290556730027999</v>
      </c>
      <c r="E17" s="73">
        <v>1.7290557218223299</v>
      </c>
      <c r="F17" s="77">
        <f t="shared" si="0"/>
        <v>2.82347935560513E-6</v>
      </c>
    </row>
    <row r="18" spans="1:6" ht="15.6" x14ac:dyDescent="0.25">
      <c r="A18" s="13" t="s">
        <v>22</v>
      </c>
      <c r="B18" s="14"/>
      <c r="C18" s="15" t="s">
        <v>23</v>
      </c>
      <c r="D18" s="72">
        <v>2.0000000000048499</v>
      </c>
      <c r="E18" s="73">
        <v>2.0000000000009202</v>
      </c>
      <c r="F18" s="77">
        <f t="shared" si="0"/>
        <v>1.9648727089768372E-10</v>
      </c>
    </row>
    <row r="19" spans="1:6" ht="15.6" x14ac:dyDescent="0.25">
      <c r="A19" s="13" t="s">
        <v>24</v>
      </c>
      <c r="B19" s="14"/>
      <c r="C19" s="15" t="s">
        <v>25</v>
      </c>
      <c r="D19" s="72">
        <v>13.783847463699701</v>
      </c>
      <c r="E19" s="73">
        <v>13.7838474624882</v>
      </c>
      <c r="F19" s="77">
        <f t="shared" si="0"/>
        <v>8.7892748135617106E-9</v>
      </c>
    </row>
    <row r="20" spans="1:6" ht="15.6" x14ac:dyDescent="0.25">
      <c r="A20" s="13" t="s">
        <v>26</v>
      </c>
      <c r="B20" s="14"/>
      <c r="C20" s="15" t="s">
        <v>25</v>
      </c>
      <c r="D20" s="72">
        <v>0.84618633116133801</v>
      </c>
      <c r="E20" s="73">
        <v>0.84618630867428402</v>
      </c>
      <c r="F20" s="77">
        <f t="shared" si="0"/>
        <v>2.6574589033828848E-6</v>
      </c>
    </row>
    <row r="21" spans="1:6" ht="15.6" x14ac:dyDescent="0.25">
      <c r="A21" s="13" t="s">
        <v>27</v>
      </c>
      <c r="B21" s="14"/>
      <c r="C21" s="15" t="s">
        <v>25</v>
      </c>
      <c r="D21" s="72">
        <v>0.69047858701271803</v>
      </c>
      <c r="E21" s="73">
        <v>0.69047858643219095</v>
      </c>
      <c r="F21" s="77">
        <f t="shared" si="0"/>
        <v>8.4076042585302068E-8</v>
      </c>
    </row>
    <row r="22" spans="1:6" ht="15.6" x14ac:dyDescent="0.25">
      <c r="A22" s="13" t="s">
        <v>28</v>
      </c>
      <c r="B22" s="14"/>
      <c r="C22" s="15" t="s">
        <v>25</v>
      </c>
      <c r="D22" s="72">
        <v>1.29549060346819E-2</v>
      </c>
      <c r="E22" s="73">
        <v>1.2954905989829299E-2</v>
      </c>
      <c r="F22" s="77">
        <f t="shared" si="0"/>
        <v>3.4622096586451485E-7</v>
      </c>
    </row>
    <row r="23" spans="1:6" ht="16.8" x14ac:dyDescent="0.35">
      <c r="A23" s="13" t="s">
        <v>29</v>
      </c>
      <c r="B23" s="14"/>
      <c r="C23" s="15" t="s">
        <v>30</v>
      </c>
      <c r="D23" s="72">
        <v>3.8215956333901202</v>
      </c>
      <c r="E23" s="73">
        <v>3.8215956318704198</v>
      </c>
      <c r="F23" s="77">
        <f t="shared" si="0"/>
        <v>3.9766121571595888E-8</v>
      </c>
    </row>
    <row r="24" spans="1:6" ht="15.6" x14ac:dyDescent="0.25">
      <c r="A24" s="13" t="s">
        <v>31</v>
      </c>
      <c r="B24" s="14"/>
      <c r="C24" s="15" t="s">
        <v>32</v>
      </c>
      <c r="D24" s="72">
        <v>12.501199882214699</v>
      </c>
      <c r="E24" s="73">
        <v>12.501199935696199</v>
      </c>
      <c r="F24" s="77">
        <f t="shared" si="0"/>
        <v>4.2781093512072614E-7</v>
      </c>
    </row>
    <row r="25" spans="1:6" ht="15.6" x14ac:dyDescent="0.25">
      <c r="A25" s="13" t="s">
        <v>33</v>
      </c>
      <c r="B25" s="14"/>
      <c r="C25" s="15" t="s">
        <v>25</v>
      </c>
      <c r="D25" s="72">
        <f>(D20+D21+D22)+0.08*(D15+D16)+0.06*(D13+D17)</f>
        <v>2.7462346017638519</v>
      </c>
      <c r="E25" s="73">
        <v>2.7462345824616898</v>
      </c>
      <c r="F25" s="77">
        <f t="shared" si="0"/>
        <v>7.0285918320662356E-7</v>
      </c>
    </row>
    <row r="26" spans="1:6" ht="15.6" x14ac:dyDescent="0.25">
      <c r="A26" s="13" t="s">
        <v>34</v>
      </c>
      <c r="B26" s="14"/>
      <c r="C26" s="15" t="s">
        <v>25</v>
      </c>
      <c r="D26" s="72">
        <f>D25+D19</f>
        <v>16.530082065463553</v>
      </c>
      <c r="E26" s="73">
        <v>16.5300820449499</v>
      </c>
      <c r="F26" s="77">
        <f t="shared" si="0"/>
        <v>1.2409891806494871E-7</v>
      </c>
    </row>
    <row r="27" spans="1:6" ht="15.6" x14ac:dyDescent="0.25">
      <c r="A27" s="13" t="s">
        <v>35</v>
      </c>
      <c r="B27" s="14"/>
      <c r="C27" s="15" t="s">
        <v>15</v>
      </c>
      <c r="D27" s="72">
        <f>D11+D12+D13+D14+D15+D16+D17</f>
        <v>47.524667720845208</v>
      </c>
      <c r="E27" s="73">
        <v>47.524667791338601</v>
      </c>
      <c r="F27" s="77">
        <f t="shared" si="0"/>
        <v>1.4833011115565012E-7</v>
      </c>
    </row>
    <row r="28" spans="1:6" ht="15.6" x14ac:dyDescent="0.25">
      <c r="A28" s="16" t="s">
        <v>36</v>
      </c>
      <c r="B28" s="17"/>
      <c r="C28" s="18" t="s">
        <v>32</v>
      </c>
      <c r="D28" s="74">
        <f>0.25*(D12+D14+0.92*(D15+D16))</f>
        <v>2.6439981146921738</v>
      </c>
      <c r="E28" s="75">
        <v>2.6439981084743498</v>
      </c>
      <c r="F28" s="78">
        <f t="shared" si="0"/>
        <v>2.351674911898165E-7</v>
      </c>
    </row>
    <row r="32" spans="1:6" x14ac:dyDescent="0.25">
      <c r="A32" s="5" t="s">
        <v>38</v>
      </c>
      <c r="B32" s="6"/>
    </row>
    <row r="33" spans="1:6" x14ac:dyDescent="0.25">
      <c r="A33" s="7" t="s">
        <v>1</v>
      </c>
      <c r="B33" s="8"/>
      <c r="C33" s="9" t="s">
        <v>2</v>
      </c>
      <c r="D33" s="70" t="s">
        <v>5</v>
      </c>
      <c r="E33" s="42" t="s">
        <v>86</v>
      </c>
      <c r="F33" s="76" t="s">
        <v>91</v>
      </c>
    </row>
    <row r="34" spans="1:6" ht="15.6" x14ac:dyDescent="0.25">
      <c r="A34" s="13" t="s">
        <v>39</v>
      </c>
      <c r="B34" s="14"/>
      <c r="C34" s="15" t="s">
        <v>15</v>
      </c>
      <c r="D34" s="65">
        <v>30</v>
      </c>
      <c r="E34" s="71">
        <v>29.999999999998899</v>
      </c>
      <c r="F34" s="77">
        <f>ABS(D34-E34)/D34*100</f>
        <v>3.6711374680938515E-12</v>
      </c>
    </row>
    <row r="35" spans="1:6" ht="15.6" x14ac:dyDescent="0.25">
      <c r="A35" s="13" t="s">
        <v>40</v>
      </c>
      <c r="B35" s="14"/>
      <c r="C35" s="15" t="s">
        <v>15</v>
      </c>
      <c r="D35" s="72">
        <v>2.6949065666134699</v>
      </c>
      <c r="E35" s="73">
        <v>2.69490656155484</v>
      </c>
      <c r="F35" s="77">
        <f t="shared" ref="F35:F47" si="1">ABS(D35-E35)/D35*100</f>
        <v>1.8771077342846664E-7</v>
      </c>
    </row>
    <row r="36" spans="1:6" ht="15.6" x14ac:dyDescent="0.25">
      <c r="A36" s="13" t="s">
        <v>41</v>
      </c>
      <c r="B36" s="14"/>
      <c r="C36" s="15" t="s">
        <v>15</v>
      </c>
      <c r="D36" s="72">
        <v>1149.1643440636101</v>
      </c>
      <c r="E36" s="73">
        <v>1149.1643626176201</v>
      </c>
      <c r="F36" s="77">
        <f t="shared" si="1"/>
        <v>1.6145654107514369E-6</v>
      </c>
    </row>
    <row r="37" spans="1:6" ht="15.6" x14ac:dyDescent="0.25">
      <c r="A37" s="13" t="s">
        <v>42</v>
      </c>
      <c r="B37" s="14"/>
      <c r="C37" s="15" t="s">
        <v>15</v>
      </c>
      <c r="D37" s="72">
        <v>79.742144050666596</v>
      </c>
      <c r="E37" s="73">
        <v>79.742144122824797</v>
      </c>
      <c r="F37" s="77">
        <f t="shared" si="1"/>
        <v>9.0489416921306299E-8</v>
      </c>
    </row>
    <row r="38" spans="1:6" ht="15.6" x14ac:dyDescent="0.25">
      <c r="A38" s="85" t="s">
        <v>43</v>
      </c>
      <c r="B38" s="86"/>
      <c r="C38" s="15" t="s">
        <v>15</v>
      </c>
      <c r="D38" s="72">
        <v>2553.4940832401799</v>
      </c>
      <c r="E38" s="73">
        <v>2553.4940895609302</v>
      </c>
      <c r="F38" s="77">
        <f t="shared" si="1"/>
        <v>2.4753338517380898E-7</v>
      </c>
    </row>
    <row r="39" spans="1:6" ht="15.6" x14ac:dyDescent="0.25">
      <c r="A39" s="85" t="s">
        <v>44</v>
      </c>
      <c r="B39" s="86"/>
      <c r="C39" s="15" t="s">
        <v>15</v>
      </c>
      <c r="D39" s="72">
        <v>151.83478891320101</v>
      </c>
      <c r="E39" s="73">
        <v>151.83478999890499</v>
      </c>
      <c r="F39" s="77">
        <f t="shared" si="1"/>
        <v>7.1505614303085125E-7</v>
      </c>
    </row>
    <row r="40" spans="1:6" ht="15.6" x14ac:dyDescent="0.25">
      <c r="A40" s="13" t="s">
        <v>45</v>
      </c>
      <c r="B40" s="14"/>
      <c r="C40" s="15" t="s">
        <v>15</v>
      </c>
      <c r="D40" s="72">
        <v>449.23435592074401</v>
      </c>
      <c r="E40" s="73">
        <v>449.23437094108698</v>
      </c>
      <c r="F40" s="77">
        <f t="shared" si="1"/>
        <v>3.3435428019297944E-6</v>
      </c>
    </row>
    <row r="41" spans="1:6" ht="15.6" x14ac:dyDescent="0.25">
      <c r="A41" s="13" t="s">
        <v>46</v>
      </c>
      <c r="B41" s="14"/>
      <c r="C41" s="15" t="s">
        <v>23</v>
      </c>
      <c r="D41" s="72">
        <v>1.88255693585083E-2</v>
      </c>
      <c r="E41" s="73">
        <v>1.8825570250759E-2</v>
      </c>
      <c r="F41" s="77">
        <f t="shared" si="1"/>
        <v>4.739568208618131E-6</v>
      </c>
    </row>
    <row r="42" spans="1:6" ht="15.6" x14ac:dyDescent="0.25">
      <c r="A42" s="85" t="s">
        <v>47</v>
      </c>
      <c r="B42" s="86"/>
      <c r="C42" s="15" t="s">
        <v>25</v>
      </c>
      <c r="D42" s="72">
        <v>8.3688056519194998</v>
      </c>
      <c r="E42" s="73">
        <v>8.3688056478784105</v>
      </c>
      <c r="F42" s="77">
        <f t="shared" si="1"/>
        <v>4.828752642961391E-8</v>
      </c>
    </row>
    <row r="43" spans="1:6" ht="15.6" x14ac:dyDescent="0.25">
      <c r="A43" s="85" t="s">
        <v>48</v>
      </c>
      <c r="B43" s="86"/>
      <c r="C43" s="15" t="s">
        <v>25</v>
      </c>
      <c r="D43" s="72">
        <v>7.09177214096675</v>
      </c>
      <c r="E43" s="73">
        <v>7.0917721238966296</v>
      </c>
      <c r="F43" s="77">
        <f t="shared" si="1"/>
        <v>2.4070317106888002E-7</v>
      </c>
    </row>
    <row r="44" spans="1:6" ht="15.6" x14ac:dyDescent="0.25">
      <c r="A44" s="85" t="s">
        <v>49</v>
      </c>
      <c r="B44" s="86"/>
      <c r="C44" s="15" t="s">
        <v>25</v>
      </c>
      <c r="D44" s="72">
        <v>1.22801025796063</v>
      </c>
      <c r="E44" s="73">
        <v>1.2280102565839901</v>
      </c>
      <c r="F44" s="77">
        <f t="shared" si="1"/>
        <v>1.1210329101497755E-7</v>
      </c>
    </row>
    <row r="45" spans="1:6" ht="15.6" x14ac:dyDescent="0.25">
      <c r="A45" s="85" t="s">
        <v>50</v>
      </c>
      <c r="B45" s="86"/>
      <c r="C45" s="15" t="s">
        <v>25</v>
      </c>
      <c r="D45" s="72">
        <v>5.1240673342421301</v>
      </c>
      <c r="E45" s="73">
        <v>5.1240673402862296</v>
      </c>
      <c r="F45" s="77">
        <f t="shared" si="1"/>
        <v>1.1795511356317302E-7</v>
      </c>
    </row>
    <row r="46" spans="1:6" ht="16.8" x14ac:dyDescent="0.35">
      <c r="A46" s="85" t="s">
        <v>51</v>
      </c>
      <c r="B46" s="86"/>
      <c r="C46" s="15" t="s">
        <v>30</v>
      </c>
      <c r="D46" s="72">
        <v>4.6544976063605201</v>
      </c>
      <c r="E46" s="73">
        <v>4.6544976054298699</v>
      </c>
      <c r="F46" s="77">
        <f t="shared" si="1"/>
        <v>1.9994643939229923E-8</v>
      </c>
    </row>
    <row r="47" spans="1:6" ht="15.6" x14ac:dyDescent="0.25">
      <c r="A47" s="87" t="s">
        <v>52</v>
      </c>
      <c r="B47" s="88"/>
      <c r="C47" s="18" t="s">
        <v>32</v>
      </c>
      <c r="D47" s="74">
        <v>3287.6022871413002</v>
      </c>
      <c r="E47" s="75">
        <v>3287.60231793102</v>
      </c>
      <c r="F47" s="78">
        <f t="shared" si="1"/>
        <v>9.3654028586655703E-7</v>
      </c>
    </row>
    <row r="48" spans="1:6" x14ac:dyDescent="0.25">
      <c r="B48"/>
    </row>
    <row r="49" spans="1:6" x14ac:dyDescent="0.25">
      <c r="A49" s="5" t="s">
        <v>53</v>
      </c>
      <c r="B49" s="6"/>
    </row>
    <row r="50" spans="1:6" x14ac:dyDescent="0.25">
      <c r="A50" s="7" t="s">
        <v>1</v>
      </c>
      <c r="B50" s="8"/>
      <c r="C50" s="9" t="s">
        <v>2</v>
      </c>
      <c r="D50" s="70" t="s">
        <v>5</v>
      </c>
      <c r="E50" s="42" t="s">
        <v>86</v>
      </c>
      <c r="F50" s="76" t="s">
        <v>91</v>
      </c>
    </row>
    <row r="51" spans="1:6" ht="15.6" x14ac:dyDescent="0.25">
      <c r="A51" s="13" t="s">
        <v>39</v>
      </c>
      <c r="B51" s="14"/>
      <c r="C51" s="15" t="s">
        <v>15</v>
      </c>
      <c r="D51" s="65">
        <v>30</v>
      </c>
      <c r="E51" s="71">
        <v>29.999999999998799</v>
      </c>
      <c r="F51" s="77">
        <f>ABS(D51-E51)/D51*100</f>
        <v>4.0027240781152313E-12</v>
      </c>
    </row>
    <row r="52" spans="1:6" ht="15.6" x14ac:dyDescent="0.25">
      <c r="A52" s="13" t="s">
        <v>40</v>
      </c>
      <c r="B52" s="14"/>
      <c r="C52" s="15" t="s">
        <v>15</v>
      </c>
      <c r="D52" s="72">
        <v>1.4013257140604101</v>
      </c>
      <c r="E52" s="73">
        <v>1.4013257118129401</v>
      </c>
      <c r="F52" s="77">
        <f t="shared" ref="F52:F64" si="2">ABS(D52-E52)/D52*100</f>
        <v>1.6038169893996731E-7</v>
      </c>
    </row>
    <row r="53" spans="1:6" ht="15.6" x14ac:dyDescent="0.25">
      <c r="A53" s="13" t="s">
        <v>41</v>
      </c>
      <c r="B53" s="14"/>
      <c r="C53" s="15" t="s">
        <v>15</v>
      </c>
      <c r="D53" s="72">
        <v>1149.1643440347</v>
      </c>
      <c r="E53" s="73">
        <v>1149.1643626125599</v>
      </c>
      <c r="F53" s="77">
        <f t="shared" si="2"/>
        <v>1.6166408238573901E-6</v>
      </c>
    </row>
    <row r="54" spans="1:6" ht="15.6" x14ac:dyDescent="0.25">
      <c r="A54" s="13" t="s">
        <v>42</v>
      </c>
      <c r="B54" s="14"/>
      <c r="C54" s="15" t="s">
        <v>15</v>
      </c>
      <c r="D54" s="72">
        <v>73.627609613241702</v>
      </c>
      <c r="E54" s="73">
        <v>73.627609687591701</v>
      </c>
      <c r="F54" s="77">
        <f t="shared" si="2"/>
        <v>1.0098113812018852E-7</v>
      </c>
    </row>
    <row r="55" spans="1:6" ht="15.6" x14ac:dyDescent="0.25">
      <c r="A55" s="85" t="s">
        <v>43</v>
      </c>
      <c r="B55" s="86"/>
      <c r="C55" s="15" t="s">
        <v>15</v>
      </c>
      <c r="D55" s="72">
        <v>2555.3198301597699</v>
      </c>
      <c r="E55" s="73">
        <v>2555.31983647776</v>
      </c>
      <c r="F55" s="77">
        <f t="shared" si="2"/>
        <v>2.4724850304325418E-7</v>
      </c>
    </row>
    <row r="56" spans="1:6" ht="15.6" x14ac:dyDescent="0.25">
      <c r="A56" s="85" t="s">
        <v>44</v>
      </c>
      <c r="B56" s="86"/>
      <c r="C56" s="15" t="s">
        <v>15</v>
      </c>
      <c r="D56" s="72">
        <v>151.75302810665801</v>
      </c>
      <c r="E56" s="73">
        <v>151.75302919315101</v>
      </c>
      <c r="F56" s="77">
        <f t="shared" si="2"/>
        <v>7.1596133139013016E-7</v>
      </c>
    </row>
    <row r="57" spans="1:6" ht="15.6" x14ac:dyDescent="0.25">
      <c r="A57" s="13" t="s">
        <v>45</v>
      </c>
      <c r="B57" s="14"/>
      <c r="C57" s="15" t="s">
        <v>15</v>
      </c>
      <c r="D57" s="72">
        <v>449.90588021695999</v>
      </c>
      <c r="E57" s="73">
        <v>449.90589525826903</v>
      </c>
      <c r="F57" s="77">
        <f t="shared" si="2"/>
        <v>3.3432123700404803E-6</v>
      </c>
    </row>
    <row r="58" spans="1:6" ht="15.6" x14ac:dyDescent="0.25">
      <c r="A58" s="13" t="s">
        <v>46</v>
      </c>
      <c r="B58" s="14"/>
      <c r="C58" s="15" t="s">
        <v>23</v>
      </c>
      <c r="D58" s="81">
        <v>2.8003091320742397E-4</v>
      </c>
      <c r="E58" s="82">
        <v>2.8003222241508601E-4</v>
      </c>
      <c r="F58" s="77">
        <f t="shared" si="2"/>
        <v>4.6752254850903068E-4</v>
      </c>
    </row>
    <row r="59" spans="1:6" ht="15.6" x14ac:dyDescent="0.25">
      <c r="A59" s="85" t="s">
        <v>47</v>
      </c>
      <c r="B59" s="86"/>
      <c r="C59" s="15" t="s">
        <v>25</v>
      </c>
      <c r="D59" s="72">
        <v>6.6283585292254497</v>
      </c>
      <c r="E59" s="73">
        <v>6.6283585233879601</v>
      </c>
      <c r="F59" s="77">
        <f t="shared" si="2"/>
        <v>8.8068404523878537E-8</v>
      </c>
    </row>
    <row r="60" spans="1:6" ht="15.6" x14ac:dyDescent="0.25">
      <c r="A60" s="85" t="s">
        <v>48</v>
      </c>
      <c r="B60" s="86"/>
      <c r="C60" s="15" t="s">
        <v>25</v>
      </c>
      <c r="D60" s="72">
        <v>7.5205835374159804</v>
      </c>
      <c r="E60" s="73">
        <v>7.5205835209292298</v>
      </c>
      <c r="F60" s="77">
        <f t="shared" si="2"/>
        <v>2.1922169402611737E-7</v>
      </c>
    </row>
    <row r="61" spans="1:6" ht="15.6" x14ac:dyDescent="0.25">
      <c r="A61" s="85" t="s">
        <v>49</v>
      </c>
      <c r="B61" s="86"/>
      <c r="C61" s="15" t="s">
        <v>25</v>
      </c>
      <c r="D61" s="72">
        <v>0.89653754675411701</v>
      </c>
      <c r="E61" s="73">
        <v>0.89653754545586295</v>
      </c>
      <c r="F61" s="77">
        <f t="shared" si="2"/>
        <v>1.4480755039339266E-7</v>
      </c>
    </row>
    <row r="62" spans="1:6" ht="15.6" x14ac:dyDescent="0.25">
      <c r="A62" s="85" t="s">
        <v>50</v>
      </c>
      <c r="B62" s="86"/>
      <c r="C62" s="15" t="s">
        <v>25</v>
      </c>
      <c r="D62" s="72">
        <v>4.8448016541246997</v>
      </c>
      <c r="E62" s="73">
        <v>4.8448016603707096</v>
      </c>
      <c r="F62" s="77">
        <f t="shared" si="2"/>
        <v>1.2892189149105755E-7</v>
      </c>
    </row>
    <row r="63" spans="1:6" ht="16.8" x14ac:dyDescent="0.35">
      <c r="A63" s="85" t="s">
        <v>51</v>
      </c>
      <c r="B63" s="86"/>
      <c r="C63" s="15" t="s">
        <v>30</v>
      </c>
      <c r="D63" s="72">
        <v>4.8094446434421796</v>
      </c>
      <c r="E63" s="73">
        <v>4.8094446426815098</v>
      </c>
      <c r="F63" s="77">
        <f t="shared" si="2"/>
        <v>1.5816166019258201E-8</v>
      </c>
    </row>
    <row r="64" spans="1:6" ht="15.6" x14ac:dyDescent="0.25">
      <c r="A64" s="87" t="s">
        <v>52</v>
      </c>
      <c r="B64" s="88"/>
      <c r="C64" s="18" t="s">
        <v>32</v>
      </c>
      <c r="D64" s="74">
        <v>3284.8280190985001</v>
      </c>
      <c r="E64" s="75">
        <v>3284.828049922</v>
      </c>
      <c r="F64" s="78">
        <f t="shared" si="2"/>
        <v>9.383596241995589E-7</v>
      </c>
    </row>
    <row r="65" spans="1:6" x14ac:dyDescent="0.25">
      <c r="B65"/>
    </row>
    <row r="66" spans="1:6" x14ac:dyDescent="0.25">
      <c r="A66" s="5" t="s">
        <v>54</v>
      </c>
      <c r="B66" s="6"/>
    </row>
    <row r="67" spans="1:6" x14ac:dyDescent="0.25">
      <c r="A67" s="7" t="s">
        <v>1</v>
      </c>
      <c r="B67" s="8"/>
      <c r="C67" s="9" t="s">
        <v>2</v>
      </c>
      <c r="D67" s="70" t="s">
        <v>5</v>
      </c>
      <c r="E67" s="42" t="s">
        <v>86</v>
      </c>
      <c r="F67" s="76" t="s">
        <v>91</v>
      </c>
    </row>
    <row r="68" spans="1:6" ht="15.6" x14ac:dyDescent="0.25">
      <c r="A68" s="13" t="s">
        <v>39</v>
      </c>
      <c r="B68" s="14"/>
      <c r="C68" s="15" t="s">
        <v>15</v>
      </c>
      <c r="D68" s="65">
        <v>30</v>
      </c>
      <c r="E68" s="71">
        <v>29.999999999998799</v>
      </c>
      <c r="F68" s="77">
        <f>ABS(D68-E68)/D68*100</f>
        <v>4.0027240781152313E-12</v>
      </c>
    </row>
    <row r="69" spans="1:6" ht="15.6" x14ac:dyDescent="0.25">
      <c r="A69" s="13" t="s">
        <v>40</v>
      </c>
      <c r="B69" s="14"/>
      <c r="C69" s="15" t="s">
        <v>15</v>
      </c>
      <c r="D69" s="72">
        <v>1.11327645198642</v>
      </c>
      <c r="E69" s="73">
        <v>1.113276450624</v>
      </c>
      <c r="F69" s="77">
        <f t="shared" ref="F69:F81" si="3">ABS(D69-E69)/D69*100</f>
        <v>1.2237930230181467E-7</v>
      </c>
    </row>
    <row r="70" spans="1:6" ht="15.6" x14ac:dyDescent="0.25">
      <c r="A70" s="13" t="s">
        <v>41</v>
      </c>
      <c r="B70" s="14"/>
      <c r="C70" s="15" t="s">
        <v>15</v>
      </c>
      <c r="D70" s="72">
        <v>1149.1643439960999</v>
      </c>
      <c r="E70" s="73">
        <v>1149.16436260563</v>
      </c>
      <c r="F70" s="77">
        <f t="shared" si="3"/>
        <v>1.6193967567159887E-6</v>
      </c>
    </row>
    <row r="71" spans="1:6" ht="15.6" x14ac:dyDescent="0.25">
      <c r="A71" s="13" t="s">
        <v>42</v>
      </c>
      <c r="B71" s="14"/>
      <c r="C71" s="15" t="s">
        <v>15</v>
      </c>
      <c r="D71" s="72">
        <v>62.6500022015517</v>
      </c>
      <c r="E71" s="73">
        <v>62.650002274955398</v>
      </c>
      <c r="F71" s="77">
        <f t="shared" si="3"/>
        <v>1.1716471630201708E-7</v>
      </c>
    </row>
    <row r="72" spans="1:6" ht="15.6" x14ac:dyDescent="0.25">
      <c r="A72" s="85" t="s">
        <v>43</v>
      </c>
      <c r="B72" s="86"/>
      <c r="C72" s="15" t="s">
        <v>15</v>
      </c>
      <c r="D72" s="72">
        <v>2558.6799709445199</v>
      </c>
      <c r="E72" s="73">
        <v>2558.6799772632999</v>
      </c>
      <c r="F72" s="77">
        <f t="shared" si="3"/>
        <v>2.4695467959806678E-7</v>
      </c>
    </row>
    <row r="73" spans="1:6" ht="15.6" x14ac:dyDescent="0.25">
      <c r="A73" s="85" t="s">
        <v>44</v>
      </c>
      <c r="B73" s="86"/>
      <c r="C73" s="15" t="s">
        <v>15</v>
      </c>
      <c r="D73" s="72">
        <v>152.38335497943399</v>
      </c>
      <c r="E73" s="73">
        <v>152.38335607037999</v>
      </c>
      <c r="F73" s="77">
        <f t="shared" si="3"/>
        <v>7.1592202465369117E-7</v>
      </c>
    </row>
    <row r="74" spans="1:6" ht="15.6" x14ac:dyDescent="0.25">
      <c r="A74" s="13" t="s">
        <v>45</v>
      </c>
      <c r="B74" s="14"/>
      <c r="C74" s="15" t="s">
        <v>15</v>
      </c>
      <c r="D74" s="72">
        <v>450.80222408279701</v>
      </c>
      <c r="E74" s="73">
        <v>450.80223915194898</v>
      </c>
      <c r="F74" s="77">
        <f t="shared" si="3"/>
        <v>3.3427412656075944E-6</v>
      </c>
    </row>
    <row r="75" spans="1:6" ht="15.6" x14ac:dyDescent="0.25">
      <c r="A75" s="13" t="s">
        <v>46</v>
      </c>
      <c r="B75" s="14"/>
      <c r="C75" s="15" t="s">
        <v>23</v>
      </c>
      <c r="D75" s="72">
        <v>1.7543167225926599</v>
      </c>
      <c r="E75" s="73">
        <v>1.7543167083237201</v>
      </c>
      <c r="F75" s="77">
        <f t="shared" si="3"/>
        <v>8.1336167088493873E-7</v>
      </c>
    </row>
    <row r="76" spans="1:6" ht="15.6" x14ac:dyDescent="0.25">
      <c r="A76" s="85" t="s">
        <v>47</v>
      </c>
      <c r="B76" s="86"/>
      <c r="C76" s="15" t="s">
        <v>25</v>
      </c>
      <c r="D76" s="72">
        <v>9.5150574603542495</v>
      </c>
      <c r="E76" s="73">
        <v>9.5150574670924293</v>
      </c>
      <c r="F76" s="77">
        <f t="shared" si="3"/>
        <v>7.0815965326381232E-8</v>
      </c>
    </row>
    <row r="77" spans="1:6" ht="15.6" x14ac:dyDescent="0.25">
      <c r="A77" s="85" t="s">
        <v>48</v>
      </c>
      <c r="B77" s="86"/>
      <c r="C77" s="15" t="s">
        <v>25</v>
      </c>
      <c r="D77" s="72">
        <v>4.7377093850202598</v>
      </c>
      <c r="E77" s="73">
        <v>4.7377093546145899</v>
      </c>
      <c r="F77" s="77">
        <f t="shared" si="3"/>
        <v>6.4177997236260117E-7</v>
      </c>
    </row>
    <row r="78" spans="1:6" ht="15.6" x14ac:dyDescent="0.25">
      <c r="A78" s="85" t="s">
        <v>49</v>
      </c>
      <c r="B78" s="86"/>
      <c r="C78" s="15" t="s">
        <v>25</v>
      </c>
      <c r="D78" s="72">
        <v>0.82091791593890096</v>
      </c>
      <c r="E78" s="73">
        <v>0.82091791494795396</v>
      </c>
      <c r="F78" s="77">
        <f t="shared" si="3"/>
        <v>1.2071206778296502E-7</v>
      </c>
    </row>
    <row r="79" spans="1:6" ht="15.6" x14ac:dyDescent="0.25">
      <c r="A79" s="85" t="s">
        <v>50</v>
      </c>
      <c r="B79" s="86"/>
      <c r="C79" s="15" t="s">
        <v>25</v>
      </c>
      <c r="D79" s="72">
        <v>4.24508284445914</v>
      </c>
      <c r="E79" s="73">
        <v>4.24508285060746</v>
      </c>
      <c r="F79" s="77">
        <f t="shared" si="3"/>
        <v>1.448339243439796E-7</v>
      </c>
    </row>
    <row r="80" spans="1:6" ht="16.8" x14ac:dyDescent="0.35">
      <c r="A80" s="85" t="s">
        <v>51</v>
      </c>
      <c r="B80" s="86"/>
      <c r="C80" s="15" t="s">
        <v>30</v>
      </c>
      <c r="D80" s="72">
        <v>4.4044751374761404</v>
      </c>
      <c r="E80" s="73">
        <v>4.4044751348229996</v>
      </c>
      <c r="F80" s="77">
        <f t="shared" si="3"/>
        <v>6.0237388913366642E-8</v>
      </c>
    </row>
    <row r="81" spans="1:6" ht="15.6" x14ac:dyDescent="0.25">
      <c r="A81" s="87" t="s">
        <v>52</v>
      </c>
      <c r="B81" s="88"/>
      <c r="C81" s="18" t="s">
        <v>32</v>
      </c>
      <c r="D81" s="74">
        <v>3280.2599221533101</v>
      </c>
      <c r="E81" s="75">
        <v>3280.2599530246698</v>
      </c>
      <c r="F81" s="78">
        <f t="shared" si="3"/>
        <v>9.4112541302194117E-7</v>
      </c>
    </row>
    <row r="82" spans="1:6" x14ac:dyDescent="0.25">
      <c r="B82"/>
    </row>
    <row r="83" spans="1:6" x14ac:dyDescent="0.25">
      <c r="A83" s="5" t="s">
        <v>55</v>
      </c>
      <c r="B83" s="6"/>
    </row>
    <row r="84" spans="1:6" x14ac:dyDescent="0.25">
      <c r="A84" s="7" t="s">
        <v>1</v>
      </c>
      <c r="B84" s="8"/>
      <c r="C84" s="9" t="s">
        <v>2</v>
      </c>
      <c r="D84" s="70" t="s">
        <v>5</v>
      </c>
      <c r="E84" s="42" t="s">
        <v>86</v>
      </c>
      <c r="F84" s="76" t="s">
        <v>91</v>
      </c>
    </row>
    <row r="85" spans="1:6" ht="15.6" x14ac:dyDescent="0.25">
      <c r="A85" s="13" t="s">
        <v>39</v>
      </c>
      <c r="B85" s="14"/>
      <c r="C85" s="15" t="s">
        <v>15</v>
      </c>
      <c r="D85" s="65">
        <v>30</v>
      </c>
      <c r="E85" s="71">
        <v>29.999999999998799</v>
      </c>
      <c r="F85" s="77">
        <f>ABS(D85-E85)/D85*100</f>
        <v>4.0027240781152313E-12</v>
      </c>
    </row>
    <row r="86" spans="1:6" ht="15.6" x14ac:dyDescent="0.25">
      <c r="A86" s="13" t="s">
        <v>40</v>
      </c>
      <c r="B86" s="14"/>
      <c r="C86" s="15" t="s">
        <v>15</v>
      </c>
      <c r="D86" s="72">
        <v>0.96665691572176904</v>
      </c>
      <c r="E86" s="73">
        <v>0.96665691469141501</v>
      </c>
      <c r="F86" s="77">
        <f t="shared" ref="F86:F98" si="4">ABS(D86-E86)/D86*100</f>
        <v>1.0658942253089901E-7</v>
      </c>
    </row>
    <row r="87" spans="1:6" ht="15.6" x14ac:dyDescent="0.25">
      <c r="A87" s="13" t="s">
        <v>41</v>
      </c>
      <c r="B87" s="14"/>
      <c r="C87" s="15" t="s">
        <v>15</v>
      </c>
      <c r="D87" s="72">
        <v>1149.16434395744</v>
      </c>
      <c r="E87" s="73">
        <v>1149.1643625987001</v>
      </c>
      <c r="F87" s="77">
        <f t="shared" si="4"/>
        <v>1.6221578932932768E-6</v>
      </c>
    </row>
    <row r="88" spans="1:6" ht="15.6" x14ac:dyDescent="0.25">
      <c r="A88" s="13" t="s">
        <v>42</v>
      </c>
      <c r="B88" s="14"/>
      <c r="C88" s="15" t="s">
        <v>15</v>
      </c>
      <c r="D88" s="72">
        <v>53.962256207316699</v>
      </c>
      <c r="E88" s="73">
        <v>53.962256278897897</v>
      </c>
      <c r="F88" s="77">
        <f t="shared" si="4"/>
        <v>1.3265049108211558E-7</v>
      </c>
    </row>
    <row r="89" spans="1:6" ht="15.6" x14ac:dyDescent="0.25">
      <c r="A89" s="85" t="s">
        <v>43</v>
      </c>
      <c r="B89" s="86"/>
      <c r="C89" s="15" t="s">
        <v>15</v>
      </c>
      <c r="D89" s="72">
        <v>2560.4085187207902</v>
      </c>
      <c r="E89" s="73">
        <v>2560.4085250413</v>
      </c>
      <c r="F89" s="77">
        <f t="shared" si="4"/>
        <v>2.468555207848831E-7</v>
      </c>
    </row>
    <row r="90" spans="1:6" ht="15.6" x14ac:dyDescent="0.25">
      <c r="A90" s="85" t="s">
        <v>44</v>
      </c>
      <c r="B90" s="86"/>
      <c r="C90" s="15" t="s">
        <v>15</v>
      </c>
      <c r="D90" s="72">
        <v>152.93801003872599</v>
      </c>
      <c r="E90" s="73">
        <v>152.938011132013</v>
      </c>
      <c r="F90" s="77">
        <f t="shared" si="4"/>
        <v>7.1485630738088195E-7</v>
      </c>
    </row>
    <row r="91" spans="1:6" ht="15.6" x14ac:dyDescent="0.25">
      <c r="A91" s="13" t="s">
        <v>45</v>
      </c>
      <c r="B91" s="14"/>
      <c r="C91" s="15" t="s">
        <v>15</v>
      </c>
      <c r="D91" s="72">
        <v>451.69919959902802</v>
      </c>
      <c r="E91" s="73">
        <v>451.699214696073</v>
      </c>
      <c r="F91" s="77">
        <f t="shared" si="4"/>
        <v>3.3422784439037422E-6</v>
      </c>
    </row>
    <row r="92" spans="1:6" ht="15.6" x14ac:dyDescent="0.25">
      <c r="A92" s="13" t="s">
        <v>46</v>
      </c>
      <c r="B92" s="14"/>
      <c r="C92" s="15" t="s">
        <v>23</v>
      </c>
      <c r="D92" s="72">
        <v>2.5821305074501701</v>
      </c>
      <c r="E92" s="73">
        <v>2.5821304974866899</v>
      </c>
      <c r="F92" s="77">
        <f t="shared" si="4"/>
        <v>3.8586276852799796E-7</v>
      </c>
    </row>
    <row r="93" spans="1:6" ht="15.6" x14ac:dyDescent="0.25">
      <c r="A93" s="85" t="s">
        <v>47</v>
      </c>
      <c r="B93" s="86"/>
      <c r="C93" s="15" t="s">
        <v>25</v>
      </c>
      <c r="D93" s="72">
        <v>12.1625021517685</v>
      </c>
      <c r="E93" s="73">
        <v>12.1625021631896</v>
      </c>
      <c r="F93" s="77">
        <f t="shared" si="4"/>
        <v>9.390420134986723E-8</v>
      </c>
    </row>
    <row r="94" spans="1:6" ht="15.6" x14ac:dyDescent="0.25">
      <c r="A94" s="85" t="s">
        <v>48</v>
      </c>
      <c r="B94" s="86"/>
      <c r="C94" s="15" t="s">
        <v>25</v>
      </c>
      <c r="D94" s="72">
        <v>2.2796633615877799</v>
      </c>
      <c r="E94" s="73">
        <v>2.2796633262944801</v>
      </c>
      <c r="F94" s="77">
        <f t="shared" si="4"/>
        <v>1.5481803336796152E-6</v>
      </c>
    </row>
    <row r="95" spans="1:6" ht="15.6" x14ac:dyDescent="0.25">
      <c r="A95" s="85" t="s">
        <v>49</v>
      </c>
      <c r="B95" s="86"/>
      <c r="C95" s="15" t="s">
        <v>25</v>
      </c>
      <c r="D95" s="72">
        <v>0.75294115115921001</v>
      </c>
      <c r="E95" s="73">
        <v>0.75294115040986398</v>
      </c>
      <c r="F95" s="77">
        <f t="shared" si="4"/>
        <v>9.9522522911358559E-8</v>
      </c>
    </row>
    <row r="96" spans="1:6" ht="15.6" x14ac:dyDescent="0.25">
      <c r="A96" s="85" t="s">
        <v>50</v>
      </c>
      <c r="B96" s="86"/>
      <c r="C96" s="15" t="s">
        <v>25</v>
      </c>
      <c r="D96" s="72">
        <v>3.7630654601058899</v>
      </c>
      <c r="E96" s="73">
        <v>3.76306546609054</v>
      </c>
      <c r="F96" s="77">
        <f t="shared" si="4"/>
        <v>1.5903656665717809E-7</v>
      </c>
    </row>
    <row r="97" spans="1:6" ht="16.8" x14ac:dyDescent="0.35">
      <c r="A97" s="85" t="s">
        <v>51</v>
      </c>
      <c r="B97" s="86"/>
      <c r="C97" s="15" t="s">
        <v>30</v>
      </c>
      <c r="D97" s="72">
        <v>4.0397972292727999</v>
      </c>
      <c r="E97" s="73">
        <v>4.0397972259360504</v>
      </c>
      <c r="F97" s="77">
        <f t="shared" si="4"/>
        <v>8.2596956083792887E-8</v>
      </c>
    </row>
    <row r="98" spans="1:6" ht="15.6" x14ac:dyDescent="0.25">
      <c r="A98" s="87" t="s">
        <v>52</v>
      </c>
      <c r="B98" s="88"/>
      <c r="C98" s="18" t="s">
        <v>32</v>
      </c>
      <c r="D98" s="74">
        <v>3276.1292463924701</v>
      </c>
      <c r="E98" s="75">
        <v>3276.12927731024</v>
      </c>
      <c r="F98" s="78">
        <f t="shared" si="4"/>
        <v>9.4372863723228436E-7</v>
      </c>
    </row>
    <row r="99" spans="1:6" x14ac:dyDescent="0.25">
      <c r="B99"/>
    </row>
    <row r="100" spans="1:6" x14ac:dyDescent="0.25">
      <c r="A100" s="5" t="s">
        <v>56</v>
      </c>
      <c r="B100" s="6"/>
    </row>
    <row r="101" spans="1:6" x14ac:dyDescent="0.25">
      <c r="A101" s="7" t="s">
        <v>1</v>
      </c>
      <c r="B101" s="8"/>
      <c r="C101" s="9" t="s">
        <v>2</v>
      </c>
      <c r="D101" s="70" t="s">
        <v>5</v>
      </c>
      <c r="E101" s="42" t="s">
        <v>86</v>
      </c>
      <c r="F101" s="76" t="s">
        <v>91</v>
      </c>
    </row>
    <row r="102" spans="1:6" ht="15.6" x14ac:dyDescent="0.25">
      <c r="A102" s="13" t="s">
        <v>39</v>
      </c>
      <c r="B102" s="14"/>
      <c r="C102" s="15" t="s">
        <v>15</v>
      </c>
      <c r="D102" s="65">
        <v>30</v>
      </c>
      <c r="E102" s="71">
        <v>29.9999999999987</v>
      </c>
      <c r="F102" s="77">
        <f>ABS(D102-E102)/D102*100</f>
        <v>4.3343106881366111E-12</v>
      </c>
    </row>
    <row r="103" spans="1:6" ht="15.6" x14ac:dyDescent="0.25">
      <c r="A103" s="13" t="s">
        <v>40</v>
      </c>
      <c r="B103" s="14"/>
      <c r="C103" s="15" t="s">
        <v>15</v>
      </c>
      <c r="D103" s="72">
        <v>0.85640121120818202</v>
      </c>
      <c r="E103" s="73">
        <v>0.85640121040863904</v>
      </c>
      <c r="F103" s="77">
        <f t="shared" ref="F103:F115" si="5">ABS(D103-E103)/D103*100</f>
        <v>9.3360795957433351E-8</v>
      </c>
    </row>
    <row r="104" spans="1:6" ht="15.6" x14ac:dyDescent="0.25">
      <c r="A104" s="13" t="s">
        <v>41</v>
      </c>
      <c r="B104" s="14"/>
      <c r="C104" s="15" t="s">
        <v>15</v>
      </c>
      <c r="D104" s="72">
        <v>1149.1643439187001</v>
      </c>
      <c r="E104" s="73">
        <v>1149.16436259176</v>
      </c>
      <c r="F104" s="77">
        <f t="shared" si="5"/>
        <v>1.6249251041733541E-6</v>
      </c>
    </row>
    <row r="105" spans="1:6" ht="15.6" x14ac:dyDescent="0.25">
      <c r="A105" s="13" t="s">
        <v>42</v>
      </c>
      <c r="B105" s="14"/>
      <c r="C105" s="15" t="s">
        <v>15</v>
      </c>
      <c r="D105" s="72">
        <v>47.320435894688103</v>
      </c>
      <c r="E105" s="73">
        <v>47.320435964656397</v>
      </c>
      <c r="F105" s="77">
        <f t="shared" si="5"/>
        <v>1.4786062923267196E-7</v>
      </c>
    </row>
    <row r="106" spans="1:6" ht="15.6" x14ac:dyDescent="0.25">
      <c r="A106" s="85" t="s">
        <v>43</v>
      </c>
      <c r="B106" s="86"/>
      <c r="C106" s="15" t="s">
        <v>15</v>
      </c>
      <c r="D106" s="72">
        <v>2560.7415177520002</v>
      </c>
      <c r="E106" s="73">
        <v>2560.7415240741798</v>
      </c>
      <c r="F106" s="77">
        <f t="shared" si="5"/>
        <v>2.4688862860829587E-7</v>
      </c>
    </row>
    <row r="107" spans="1:6" ht="15.6" x14ac:dyDescent="0.25">
      <c r="A107" s="85" t="s">
        <v>44</v>
      </c>
      <c r="B107" s="86"/>
      <c r="C107" s="15" t="s">
        <v>15</v>
      </c>
      <c r="D107" s="72">
        <v>153.25026183294099</v>
      </c>
      <c r="E107" s="73">
        <v>153.250262924325</v>
      </c>
      <c r="F107" s="77">
        <f t="shared" si="5"/>
        <v>7.1215800489642307E-7</v>
      </c>
    </row>
    <row r="108" spans="1:6" ht="15.6" x14ac:dyDescent="0.25">
      <c r="A108" s="13" t="s">
        <v>45</v>
      </c>
      <c r="B108" s="14"/>
      <c r="C108" s="15" t="s">
        <v>15</v>
      </c>
      <c r="D108" s="72">
        <v>452.59630867512197</v>
      </c>
      <c r="E108" s="73">
        <v>452.59632380010697</v>
      </c>
      <c r="F108" s="77">
        <f t="shared" si="5"/>
        <v>3.3418268571518318E-6</v>
      </c>
    </row>
    <row r="109" spans="1:6" ht="15.6" x14ac:dyDescent="0.25">
      <c r="A109" s="13" t="s">
        <v>46</v>
      </c>
      <c r="B109" s="14"/>
      <c r="C109" s="15" t="s">
        <v>23</v>
      </c>
      <c r="D109" s="72">
        <v>2.0000000000047602</v>
      </c>
      <c r="E109" s="73">
        <v>2.0000000000021401</v>
      </c>
      <c r="F109" s="77">
        <f t="shared" si="5"/>
        <v>1.3100631690545668E-10</v>
      </c>
    </row>
    <row r="110" spans="1:6" ht="15.6" x14ac:dyDescent="0.25">
      <c r="A110" s="85" t="s">
        <v>47</v>
      </c>
      <c r="B110" s="86"/>
      <c r="C110" s="15" t="s">
        <v>25</v>
      </c>
      <c r="D110" s="72">
        <v>13.783847463679001</v>
      </c>
      <c r="E110" s="73">
        <v>13.783847462490099</v>
      </c>
      <c r="F110" s="77">
        <f t="shared" si="5"/>
        <v>8.625323407623859E-9</v>
      </c>
    </row>
    <row r="111" spans="1:6" ht="15.6" x14ac:dyDescent="0.25">
      <c r="A111" s="85" t="s">
        <v>48</v>
      </c>
      <c r="B111" s="86"/>
      <c r="C111" s="15" t="s">
        <v>25</v>
      </c>
      <c r="D111" s="72">
        <v>0.84618633067094895</v>
      </c>
      <c r="E111" s="73">
        <v>0.84618630857913901</v>
      </c>
      <c r="F111" s="77">
        <f t="shared" si="5"/>
        <v>2.6107500365121594E-6</v>
      </c>
    </row>
    <row r="112" spans="1:6" ht="15.6" x14ac:dyDescent="0.25">
      <c r="A112" s="85" t="s">
        <v>49</v>
      </c>
      <c r="B112" s="86"/>
      <c r="C112" s="15" t="s">
        <v>25</v>
      </c>
      <c r="D112" s="72">
        <v>0.69047858700030196</v>
      </c>
      <c r="E112" s="73">
        <v>0.69047858643003801</v>
      </c>
      <c r="F112" s="77">
        <f t="shared" si="5"/>
        <v>8.2589664315645967E-8</v>
      </c>
    </row>
    <row r="113" spans="1:6" ht="15.6" x14ac:dyDescent="0.25">
      <c r="A113" s="85" t="s">
        <v>50</v>
      </c>
      <c r="B113" s="86"/>
      <c r="C113" s="15" t="s">
        <v>25</v>
      </c>
      <c r="D113" s="72">
        <v>3.3910664312777099</v>
      </c>
      <c r="E113" s="73">
        <v>3.3910664371146302</v>
      </c>
      <c r="F113" s="77">
        <f t="shared" si="5"/>
        <v>1.721263914680955E-7</v>
      </c>
    </row>
    <row r="114" spans="1:6" ht="16.8" x14ac:dyDescent="0.35">
      <c r="A114" s="85" t="s">
        <v>51</v>
      </c>
      <c r="B114" s="86"/>
      <c r="C114" s="15" t="s">
        <v>30</v>
      </c>
      <c r="D114" s="72">
        <v>3.8215956333565599</v>
      </c>
      <c r="E114" s="73">
        <v>3.8215956318634898</v>
      </c>
      <c r="F114" s="77">
        <f t="shared" si="5"/>
        <v>3.9069285587378126E-8</v>
      </c>
    </row>
    <row r="115" spans="1:6" ht="15.6" x14ac:dyDescent="0.25">
      <c r="A115" s="87" t="s">
        <v>52</v>
      </c>
      <c r="B115" s="88"/>
      <c r="C115" s="18" t="s">
        <v>32</v>
      </c>
      <c r="D115" s="74">
        <v>3272.3046510550998</v>
      </c>
      <c r="E115" s="75">
        <v>3272.3046820162699</v>
      </c>
      <c r="F115" s="78">
        <f t="shared" si="5"/>
        <v>9.46157933633684E-7</v>
      </c>
    </row>
    <row r="116" spans="1:6" x14ac:dyDescent="0.25">
      <c r="B116"/>
    </row>
    <row r="117" spans="1:6" x14ac:dyDescent="0.25">
      <c r="A117" s="5" t="s">
        <v>57</v>
      </c>
      <c r="B117" s="6"/>
    </row>
    <row r="118" spans="1:6" x14ac:dyDescent="0.25">
      <c r="A118" s="7" t="s">
        <v>1</v>
      </c>
      <c r="B118" s="8"/>
      <c r="C118" s="9" t="s">
        <v>2</v>
      </c>
      <c r="D118" s="70" t="s">
        <v>5</v>
      </c>
      <c r="E118" s="42" t="s">
        <v>86</v>
      </c>
      <c r="F118" s="76" t="s">
        <v>91</v>
      </c>
    </row>
    <row r="119" spans="1:6" ht="15.6" x14ac:dyDescent="0.25">
      <c r="A119" s="13" t="s">
        <v>39</v>
      </c>
      <c r="B119" s="14"/>
      <c r="C119" s="15" t="s">
        <v>15</v>
      </c>
      <c r="D119" s="65">
        <v>30</v>
      </c>
      <c r="E119" s="71">
        <v>29.999999999998298</v>
      </c>
      <c r="F119" s="77">
        <f>ABS(D119-E119)/D119*100</f>
        <v>5.6724995071514668E-12</v>
      </c>
    </row>
    <row r="120" spans="1:6" ht="15.6" x14ac:dyDescent="0.25">
      <c r="A120" s="13" t="s">
        <v>40</v>
      </c>
      <c r="B120" s="14"/>
      <c r="C120" s="15" t="s">
        <v>15</v>
      </c>
      <c r="D120" s="72">
        <v>0.85640121122866797</v>
      </c>
      <c r="E120" s="73">
        <v>0.85640121041251305</v>
      </c>
      <c r="F120" s="77">
        <f t="shared" ref="F120:F132" si="6">ABS(D120-E120)/D120*100</f>
        <v>9.5300533292414475E-8</v>
      </c>
    </row>
    <row r="121" spans="1:6" ht="15.6" x14ac:dyDescent="0.25">
      <c r="A121" s="13" t="s">
        <v>41</v>
      </c>
      <c r="B121" s="14"/>
      <c r="C121" s="15" t="s">
        <v>15</v>
      </c>
      <c r="D121" s="72">
        <v>2247.1286887076399</v>
      </c>
      <c r="E121" s="73">
        <v>2247.12872533988</v>
      </c>
      <c r="F121" s="77">
        <f t="shared" si="6"/>
        <v>1.6301798974554876E-6</v>
      </c>
    </row>
    <row r="122" spans="1:6" ht="15.6" x14ac:dyDescent="0.25">
      <c r="A122" s="13" t="s">
        <v>42</v>
      </c>
      <c r="B122" s="14"/>
      <c r="C122" s="15" t="s">
        <v>15</v>
      </c>
      <c r="D122" s="72">
        <v>92.532551696214895</v>
      </c>
      <c r="E122" s="73">
        <v>92.532551837896804</v>
      </c>
      <c r="F122" s="77">
        <f t="shared" si="6"/>
        <v>1.5311574821464243E-7</v>
      </c>
    </row>
    <row r="123" spans="1:6" ht="15.6" x14ac:dyDescent="0.25">
      <c r="A123" s="85" t="s">
        <v>43</v>
      </c>
      <c r="B123" s="86"/>
      <c r="C123" s="15" t="s">
        <v>15</v>
      </c>
      <c r="D123" s="72">
        <v>5007.3914661177096</v>
      </c>
      <c r="E123" s="73">
        <v>5007.3914787435197</v>
      </c>
      <c r="F123" s="77">
        <f t="shared" si="6"/>
        <v>2.521434597584724E-7</v>
      </c>
    </row>
    <row r="124" spans="1:6" ht="15.6" x14ac:dyDescent="0.25">
      <c r="A124" s="85" t="s">
        <v>44</v>
      </c>
      <c r="B124" s="86"/>
      <c r="C124" s="15" t="s">
        <v>15</v>
      </c>
      <c r="D124" s="72">
        <v>299.67259403683897</v>
      </c>
      <c r="E124" s="73">
        <v>299.67259618673</v>
      </c>
      <c r="F124" s="77">
        <f t="shared" si="6"/>
        <v>7.1741329511028618E-7</v>
      </c>
    </row>
    <row r="125" spans="1:6" ht="15.6" x14ac:dyDescent="0.25">
      <c r="A125" s="13" t="s">
        <v>45</v>
      </c>
      <c r="B125" s="14"/>
      <c r="C125" s="15" t="s">
        <v>15</v>
      </c>
      <c r="D125" s="72">
        <v>885.02758983879005</v>
      </c>
      <c r="E125" s="73">
        <v>885.02761946138901</v>
      </c>
      <c r="F125" s="77">
        <f t="shared" si="6"/>
        <v>3.3470819778695482E-6</v>
      </c>
    </row>
    <row r="126" spans="1:6" ht="15.6" x14ac:dyDescent="0.25">
      <c r="A126" s="13" t="s">
        <v>46</v>
      </c>
      <c r="B126" s="14"/>
      <c r="C126" s="15" t="s">
        <v>23</v>
      </c>
      <c r="D126" s="72">
        <v>2.0000000000048601</v>
      </c>
      <c r="E126" s="73">
        <v>2.0000000000009499</v>
      </c>
      <c r="F126" s="77">
        <f t="shared" si="6"/>
        <v>1.9551027463601495E-10</v>
      </c>
    </row>
    <row r="127" spans="1:6" ht="15.6" x14ac:dyDescent="0.25">
      <c r="A127" s="85" t="s">
        <v>47</v>
      </c>
      <c r="B127" s="86"/>
      <c r="C127" s="15" t="s">
        <v>25</v>
      </c>
      <c r="D127" s="72">
        <v>13.7838474637035</v>
      </c>
      <c r="E127" s="73">
        <v>13.783847462488101</v>
      </c>
      <c r="F127" s="77">
        <f t="shared" si="6"/>
        <v>8.8175622947778014E-9</v>
      </c>
    </row>
    <row r="128" spans="1:6" ht="15.6" x14ac:dyDescent="0.25">
      <c r="A128" s="85" t="s">
        <v>48</v>
      </c>
      <c r="B128" s="86"/>
      <c r="C128" s="15" t="s">
        <v>25</v>
      </c>
      <c r="D128" s="72">
        <v>0.84618633124904696</v>
      </c>
      <c r="E128" s="73">
        <v>0.84618630869106104</v>
      </c>
      <c r="F128" s="77">
        <f t="shared" si="6"/>
        <v>2.6658414453891073E-6</v>
      </c>
    </row>
    <row r="129" spans="1:6" ht="15.6" x14ac:dyDescent="0.25">
      <c r="A129" s="85" t="s">
        <v>49</v>
      </c>
      <c r="B129" s="86"/>
      <c r="C129" s="15" t="s">
        <v>25</v>
      </c>
      <c r="D129" s="72">
        <v>0.69047858701494103</v>
      </c>
      <c r="E129" s="73">
        <v>0.69047858643261295</v>
      </c>
      <c r="F129" s="77">
        <f t="shared" si="6"/>
        <v>8.4336876711449836E-8</v>
      </c>
    </row>
    <row r="130" spans="1:6" ht="15.6" x14ac:dyDescent="0.25">
      <c r="A130" s="85" t="s">
        <v>50</v>
      </c>
      <c r="B130" s="86"/>
      <c r="C130" s="15" t="s">
        <v>25</v>
      </c>
      <c r="D130" s="72">
        <v>6.6310469023538197</v>
      </c>
      <c r="E130" s="73">
        <v>6.6310469141160802</v>
      </c>
      <c r="F130" s="77">
        <f t="shared" si="6"/>
        <v>1.7738165137621386E-7</v>
      </c>
    </row>
    <row r="131" spans="1:6" ht="16.8" x14ac:dyDescent="0.35">
      <c r="A131" s="85" t="s">
        <v>51</v>
      </c>
      <c r="B131" s="86"/>
      <c r="C131" s="15" t="s">
        <v>30</v>
      </c>
      <c r="D131" s="72">
        <v>3.8215956333961101</v>
      </c>
      <c r="E131" s="73">
        <v>3.82159563187163</v>
      </c>
      <c r="F131" s="77">
        <f t="shared" si="6"/>
        <v>3.9891193207157361E-8</v>
      </c>
    </row>
    <row r="132" spans="1:6" ht="15.6" x14ac:dyDescent="0.25">
      <c r="A132" s="87" t="s">
        <v>52</v>
      </c>
      <c r="B132" s="88"/>
      <c r="C132" s="18" t="s">
        <v>32</v>
      </c>
      <c r="D132" s="74">
        <v>6398.8146677979003</v>
      </c>
      <c r="E132" s="75">
        <v>6398.81472867707</v>
      </c>
      <c r="F132" s="78">
        <f t="shared" si="6"/>
        <v>9.5141323641656123E-7</v>
      </c>
    </row>
    <row r="133" spans="1:6" x14ac:dyDescent="0.25">
      <c r="B133"/>
    </row>
    <row r="134" spans="1:6" x14ac:dyDescent="0.25">
      <c r="A134" s="5" t="s">
        <v>58</v>
      </c>
      <c r="B134" s="6"/>
    </row>
    <row r="135" spans="1:6" x14ac:dyDescent="0.25">
      <c r="A135" s="7" t="s">
        <v>1</v>
      </c>
      <c r="B135" s="8"/>
      <c r="C135" s="9" t="s">
        <v>2</v>
      </c>
      <c r="D135" s="70" t="s">
        <v>5</v>
      </c>
      <c r="E135" s="42" t="s">
        <v>86</v>
      </c>
      <c r="F135" s="76" t="s">
        <v>91</v>
      </c>
    </row>
    <row r="136" spans="1:6" ht="15.6" x14ac:dyDescent="0.25">
      <c r="A136" s="13" t="s">
        <v>59</v>
      </c>
      <c r="B136" s="14"/>
      <c r="C136" s="15" t="s">
        <v>60</v>
      </c>
      <c r="D136" s="72">
        <v>12.501199882214699</v>
      </c>
      <c r="E136" s="73">
        <v>12.501199935696199</v>
      </c>
      <c r="F136" s="77">
        <f>ABS(D136-E136)/D136*100</f>
        <v>4.2781093512072614E-7</v>
      </c>
    </row>
    <row r="137" spans="1:6" x14ac:dyDescent="0.25">
      <c r="A137" s="13" t="s">
        <v>61</v>
      </c>
      <c r="B137" s="14"/>
      <c r="C137" s="15" t="s">
        <v>62</v>
      </c>
      <c r="D137" s="72">
        <v>18.117852976098401</v>
      </c>
      <c r="E137" s="73">
        <v>18.1178530344983</v>
      </c>
      <c r="F137" s="77">
        <f t="shared" ref="F137:F145" si="7">ABS(D137-E137)/D137*100</f>
        <v>3.223334372327127E-7</v>
      </c>
    </row>
    <row r="138" spans="1:6" x14ac:dyDescent="0.25">
      <c r="A138" s="13" t="s">
        <v>63</v>
      </c>
      <c r="B138" s="14"/>
      <c r="C138" s="15" t="s">
        <v>62</v>
      </c>
      <c r="D138" s="72">
        <v>29.547293987393999</v>
      </c>
      <c r="E138" s="73">
        <v>29.547294076239599</v>
      </c>
      <c r="F138" s="77">
        <f t="shared" si="7"/>
        <v>3.006894619855541E-7</v>
      </c>
    </row>
    <row r="139" spans="1:6" x14ac:dyDescent="0.25">
      <c r="A139" s="13" t="s">
        <v>64</v>
      </c>
      <c r="B139" s="14"/>
      <c r="C139" s="15" t="s">
        <v>62</v>
      </c>
      <c r="D139" s="72">
        <v>68.999357789211103</v>
      </c>
      <c r="E139" s="73">
        <v>68.999358056724702</v>
      </c>
      <c r="F139" s="77">
        <f t="shared" si="7"/>
        <v>3.8770447638891184E-7</v>
      </c>
    </row>
    <row r="140" spans="1:6" x14ac:dyDescent="0.25">
      <c r="A140" s="85" t="s">
        <v>65</v>
      </c>
      <c r="B140" s="86"/>
      <c r="C140" s="15" t="s">
        <v>62</v>
      </c>
      <c r="D140" s="72">
        <v>356.26356770317398</v>
      </c>
      <c r="E140" s="73">
        <v>356.26357007317898</v>
      </c>
      <c r="F140" s="77">
        <f t="shared" si="7"/>
        <v>6.6523922772917477E-7</v>
      </c>
    </row>
    <row r="141" spans="1:6" x14ac:dyDescent="0.25">
      <c r="A141" s="85" t="s">
        <v>66</v>
      </c>
      <c r="B141" s="86"/>
      <c r="C141" s="15" t="s">
        <v>62</v>
      </c>
      <c r="D141" s="72">
        <v>356.263567713253</v>
      </c>
      <c r="E141" s="73">
        <v>356.26357007502799</v>
      </c>
      <c r="F141" s="77">
        <f t="shared" si="7"/>
        <v>6.6292913532308945E-7</v>
      </c>
    </row>
    <row r="142" spans="1:6" x14ac:dyDescent="0.25">
      <c r="A142" s="13" t="s">
        <v>67</v>
      </c>
      <c r="B142" s="14"/>
      <c r="C142" s="15" t="s">
        <v>62</v>
      </c>
      <c r="D142" s="72">
        <v>356.263567702329</v>
      </c>
      <c r="E142" s="73">
        <v>356.26357007300101</v>
      </c>
      <c r="F142" s="77">
        <f t="shared" si="7"/>
        <v>6.6542644886066343E-7</v>
      </c>
    </row>
    <row r="143" spans="1:6" x14ac:dyDescent="0.25">
      <c r="A143" s="13" t="s">
        <v>68</v>
      </c>
      <c r="B143" s="14"/>
      <c r="C143" s="15" t="s">
        <v>62</v>
      </c>
      <c r="D143" s="72">
        <v>356.26356771241097</v>
      </c>
      <c r="E143" s="73">
        <v>356.263570074889</v>
      </c>
      <c r="F143" s="77">
        <f t="shared" si="7"/>
        <v>6.6312647220335657E-7</v>
      </c>
    </row>
    <row r="144" spans="1:6" x14ac:dyDescent="0.25">
      <c r="A144" s="85" t="s">
        <v>69</v>
      </c>
      <c r="B144" s="86"/>
      <c r="C144" s="15" t="s">
        <v>62</v>
      </c>
      <c r="D144" s="72">
        <v>356.263567701483</v>
      </c>
      <c r="E144" s="73">
        <v>356.26357007284298</v>
      </c>
      <c r="F144" s="77">
        <f t="shared" si="7"/>
        <v>6.6561955754941885E-7</v>
      </c>
    </row>
    <row r="145" spans="1:6" x14ac:dyDescent="0.25">
      <c r="A145" s="87" t="s">
        <v>70</v>
      </c>
      <c r="B145" s="88"/>
      <c r="C145" s="18" t="s">
        <v>62</v>
      </c>
      <c r="D145" s="74">
        <v>6398.8146677979003</v>
      </c>
      <c r="E145" s="75">
        <v>6398.81472867707</v>
      </c>
      <c r="F145" s="78">
        <f t="shared" si="7"/>
        <v>9.5141323641656123E-7</v>
      </c>
    </row>
    <row r="146" spans="1:6" x14ac:dyDescent="0.25">
      <c r="B146"/>
    </row>
    <row r="147" spans="1:6" x14ac:dyDescent="0.25">
      <c r="B147"/>
      <c r="C147"/>
    </row>
    <row r="148" spans="1:6" x14ac:dyDescent="0.25">
      <c r="A148" s="5" t="s">
        <v>92</v>
      </c>
      <c r="B148" s="6"/>
    </row>
    <row r="149" spans="1:6" x14ac:dyDescent="0.25">
      <c r="A149" s="7" t="s">
        <v>1</v>
      </c>
      <c r="B149" s="8"/>
      <c r="C149" s="9" t="s">
        <v>2</v>
      </c>
      <c r="D149" s="10" t="s">
        <v>5</v>
      </c>
      <c r="E149" s="42" t="s">
        <v>86</v>
      </c>
      <c r="F149" s="76" t="s">
        <v>91</v>
      </c>
    </row>
    <row r="150" spans="1:6" x14ac:dyDescent="0.25">
      <c r="A150" s="65" t="s">
        <v>93</v>
      </c>
      <c r="B150" s="14"/>
      <c r="C150" s="15" t="s">
        <v>97</v>
      </c>
      <c r="D150" s="83">
        <v>0</v>
      </c>
      <c r="E150" s="71">
        <v>0</v>
      </c>
      <c r="F150" s="77">
        <f>0</f>
        <v>0</v>
      </c>
    </row>
    <row r="151" spans="1:6" x14ac:dyDescent="0.25">
      <c r="A151" s="65" t="s">
        <v>94</v>
      </c>
      <c r="B151" s="14"/>
      <c r="C151" s="15" t="s">
        <v>97</v>
      </c>
      <c r="D151" s="83">
        <v>0</v>
      </c>
      <c r="E151" s="71">
        <v>0</v>
      </c>
      <c r="F151" s="77">
        <f>0</f>
        <v>0</v>
      </c>
    </row>
    <row r="152" spans="1:6" x14ac:dyDescent="0.25">
      <c r="A152" s="65" t="s">
        <v>95</v>
      </c>
      <c r="B152" s="14"/>
      <c r="C152" s="15" t="s">
        <v>97</v>
      </c>
      <c r="D152" s="83">
        <v>240</v>
      </c>
      <c r="E152" s="71">
        <v>240</v>
      </c>
      <c r="F152" s="77">
        <f t="shared" ref="F152:F154" si="8">ABS(D152-E152)/D152*100</f>
        <v>0</v>
      </c>
    </row>
    <row r="153" spans="1:6" x14ac:dyDescent="0.25">
      <c r="A153" s="65" t="s">
        <v>96</v>
      </c>
      <c r="B153" s="14"/>
      <c r="C153" s="15" t="s">
        <v>97</v>
      </c>
      <c r="D153" s="83">
        <v>240</v>
      </c>
      <c r="E153" s="71">
        <v>240</v>
      </c>
      <c r="F153" s="77">
        <f t="shared" si="8"/>
        <v>0</v>
      </c>
    </row>
    <row r="154" spans="1:6" x14ac:dyDescent="0.25">
      <c r="A154" s="87" t="s">
        <v>109</v>
      </c>
      <c r="B154" s="88"/>
      <c r="C154" s="18" t="s">
        <v>97</v>
      </c>
      <c r="D154" s="84">
        <v>141.591091125687</v>
      </c>
      <c r="E154" s="75">
        <v>141.59109071959301</v>
      </c>
      <c r="F154" s="78">
        <f t="shared" si="8"/>
        <v>2.8680758473572348E-7</v>
      </c>
    </row>
    <row r="163" spans="1:6" x14ac:dyDescent="0.25">
      <c r="A163" s="96"/>
      <c r="B163" s="91"/>
      <c r="C163" s="91"/>
      <c r="D163" s="91"/>
      <c r="E163" s="92"/>
      <c r="F163" s="96"/>
    </row>
    <row r="164" spans="1:6" x14ac:dyDescent="0.25">
      <c r="A164" s="96"/>
      <c r="B164" s="91"/>
      <c r="C164" s="91"/>
      <c r="D164" s="91"/>
      <c r="E164" s="92"/>
      <c r="F164" s="96"/>
    </row>
    <row r="165" spans="1:6" x14ac:dyDescent="0.25">
      <c r="A165" s="96"/>
      <c r="B165" s="91"/>
      <c r="C165" s="91"/>
      <c r="D165" s="91"/>
      <c r="E165" s="92"/>
      <c r="F165" s="96"/>
    </row>
    <row r="166" spans="1:6" x14ac:dyDescent="0.25">
      <c r="A166" s="96"/>
      <c r="B166" s="91"/>
      <c r="C166" s="168"/>
      <c r="D166" s="91"/>
      <c r="E166" s="92"/>
      <c r="F166" s="96"/>
    </row>
    <row r="167" spans="1:6" x14ac:dyDescent="0.25">
      <c r="A167" s="96"/>
      <c r="B167" s="91"/>
      <c r="C167" s="95"/>
      <c r="D167" s="91"/>
      <c r="E167" s="92"/>
      <c r="F167" s="96"/>
    </row>
    <row r="168" spans="1:6" x14ac:dyDescent="0.25">
      <c r="A168" s="96"/>
      <c r="B168" s="95"/>
      <c r="C168" s="95"/>
      <c r="D168" s="91"/>
      <c r="E168" s="92"/>
      <c r="F168" s="96"/>
    </row>
    <row r="169" spans="1:6" x14ac:dyDescent="0.25">
      <c r="A169" s="96"/>
      <c r="B169" s="91"/>
      <c r="C169" s="168"/>
      <c r="D169" s="91"/>
      <c r="E169" s="92"/>
      <c r="F169" s="96"/>
    </row>
    <row r="170" spans="1:6" x14ac:dyDescent="0.25">
      <c r="A170" s="96"/>
      <c r="B170" s="91"/>
      <c r="C170" s="168"/>
      <c r="D170" s="91"/>
      <c r="E170" s="92"/>
      <c r="F170" s="96"/>
    </row>
    <row r="171" spans="1:6" x14ac:dyDescent="0.25">
      <c r="A171" s="96"/>
      <c r="B171" s="91"/>
      <c r="C171" s="95"/>
      <c r="D171" s="91"/>
      <c r="E171" s="92"/>
      <c r="F171" s="96"/>
    </row>
    <row r="172" spans="1:6" x14ac:dyDescent="0.25">
      <c r="A172" s="96"/>
      <c r="B172" s="91"/>
      <c r="C172" s="91"/>
      <c r="D172" s="91"/>
      <c r="E172" s="92"/>
      <c r="F172" s="96"/>
    </row>
    <row r="173" spans="1:6" x14ac:dyDescent="0.25">
      <c r="A173" s="96"/>
      <c r="B173" s="91"/>
      <c r="C173" s="91"/>
      <c r="D173" s="91"/>
      <c r="E173" s="92"/>
      <c r="F173" s="96"/>
    </row>
    <row r="174" spans="1:6" x14ac:dyDescent="0.25">
      <c r="A174" s="96"/>
      <c r="B174" s="91"/>
      <c r="C174" s="91"/>
      <c r="D174" s="91"/>
      <c r="E174" s="92"/>
      <c r="F174" s="96"/>
    </row>
    <row r="175" spans="1:6" x14ac:dyDescent="0.25">
      <c r="A175" s="96"/>
      <c r="B175" s="91"/>
      <c r="C175" s="91"/>
      <c r="D175" s="91"/>
      <c r="E175" s="92"/>
      <c r="F175" s="96"/>
    </row>
    <row r="176" spans="1:6" x14ac:dyDescent="0.25">
      <c r="A176" s="96"/>
      <c r="B176" s="91"/>
      <c r="C176" s="91"/>
      <c r="D176" s="91"/>
      <c r="E176" s="92"/>
      <c r="F176" s="96"/>
    </row>
    <row r="177" spans="1:6" x14ac:dyDescent="0.25">
      <c r="A177" s="96"/>
      <c r="B177" s="91"/>
      <c r="C177" s="91"/>
      <c r="D177" s="91"/>
      <c r="E177" s="92"/>
      <c r="F177" s="96"/>
    </row>
    <row r="178" spans="1:6" x14ac:dyDescent="0.25">
      <c r="A178" s="96"/>
      <c r="B178" s="91"/>
      <c r="C178" s="91"/>
      <c r="D178" s="91"/>
      <c r="E178" s="92"/>
      <c r="F178" s="96"/>
    </row>
    <row r="179" spans="1:6" x14ac:dyDescent="0.25">
      <c r="A179" s="96"/>
      <c r="B179" s="91"/>
      <c r="C179" s="91"/>
      <c r="D179" s="91"/>
      <c r="E179" s="92"/>
      <c r="F179" s="96"/>
    </row>
    <row r="180" spans="1:6" x14ac:dyDescent="0.25">
      <c r="A180" s="96"/>
      <c r="B180" s="91"/>
      <c r="C180" s="91"/>
      <c r="D180" s="91"/>
      <c r="E180" s="92"/>
      <c r="F180" s="96"/>
    </row>
    <row r="181" spans="1:6" x14ac:dyDescent="0.25">
      <c r="A181" s="96"/>
      <c r="B181" s="91"/>
      <c r="C181" s="91"/>
      <c r="D181" s="91"/>
      <c r="E181" s="92"/>
      <c r="F181" s="96"/>
    </row>
    <row r="182" spans="1:6" x14ac:dyDescent="0.25">
      <c r="A182" s="96"/>
      <c r="B182" s="91"/>
      <c r="C182" s="91"/>
      <c r="D182" s="91"/>
      <c r="E182" s="92"/>
      <c r="F182" s="96"/>
    </row>
    <row r="183" spans="1:6" x14ac:dyDescent="0.25">
      <c r="A183" s="96"/>
      <c r="B183" s="91"/>
      <c r="C183" s="91"/>
      <c r="D183" s="91"/>
      <c r="E183" s="92"/>
      <c r="F183" s="96"/>
    </row>
    <row r="184" spans="1:6" x14ac:dyDescent="0.25">
      <c r="A184" s="96"/>
      <c r="B184" s="91"/>
      <c r="C184" s="91"/>
      <c r="D184" s="91"/>
      <c r="E184" s="92"/>
      <c r="F184" s="96"/>
    </row>
    <row r="185" spans="1:6" x14ac:dyDescent="0.25">
      <c r="A185" s="96"/>
      <c r="B185" s="91"/>
      <c r="C185" s="91"/>
      <c r="D185" s="91"/>
      <c r="E185" s="92"/>
      <c r="F185" s="96"/>
    </row>
    <row r="186" spans="1:6" x14ac:dyDescent="0.25">
      <c r="A186" s="96"/>
      <c r="B186" s="91"/>
      <c r="C186" s="91"/>
      <c r="D186" s="91"/>
      <c r="E186" s="92"/>
      <c r="F186" s="96"/>
    </row>
    <row r="187" spans="1:6" x14ac:dyDescent="0.25">
      <c r="A187" s="96"/>
      <c r="B187" s="91"/>
      <c r="C187" s="91"/>
      <c r="D187" s="91"/>
      <c r="E187" s="92"/>
      <c r="F187" s="96"/>
    </row>
    <row r="188" spans="1:6" x14ac:dyDescent="0.25">
      <c r="A188" s="96"/>
      <c r="B188" s="91"/>
      <c r="C188" s="91"/>
      <c r="D188" s="91"/>
      <c r="E188" s="92"/>
      <c r="F188" s="96"/>
    </row>
    <row r="189" spans="1:6" x14ac:dyDescent="0.25">
      <c r="A189" s="96"/>
      <c r="B189" s="91"/>
      <c r="C189" s="91"/>
      <c r="D189" s="91"/>
      <c r="E189" s="92"/>
      <c r="F189" s="96"/>
    </row>
    <row r="190" spans="1:6" x14ac:dyDescent="0.25">
      <c r="A190" s="96"/>
      <c r="B190" s="91"/>
      <c r="C190" s="91"/>
      <c r="D190" s="91"/>
      <c r="E190" s="92"/>
      <c r="F190" s="96"/>
    </row>
    <row r="191" spans="1:6" x14ac:dyDescent="0.25">
      <c r="A191" s="96"/>
      <c r="B191" s="91"/>
      <c r="C191" s="91"/>
      <c r="D191" s="91"/>
      <c r="E191" s="92"/>
      <c r="F191" s="96"/>
    </row>
    <row r="192" spans="1:6" x14ac:dyDescent="0.25">
      <c r="A192" s="96"/>
      <c r="B192" s="91"/>
      <c r="C192" s="91"/>
      <c r="D192" s="91"/>
      <c r="E192" s="92"/>
      <c r="F192" s="96"/>
    </row>
    <row r="193" spans="1:6" x14ac:dyDescent="0.25">
      <c r="A193" s="96"/>
      <c r="B193" s="91"/>
      <c r="C193" s="91"/>
      <c r="D193" s="91"/>
      <c r="E193" s="92"/>
      <c r="F193" s="96"/>
    </row>
    <row r="194" spans="1:6" x14ac:dyDescent="0.25">
      <c r="A194" s="96"/>
      <c r="B194" s="91"/>
      <c r="C194" s="91"/>
      <c r="D194" s="91"/>
      <c r="E194" s="92"/>
      <c r="F194" s="96"/>
    </row>
    <row r="195" spans="1:6" x14ac:dyDescent="0.25">
      <c r="A195" s="96"/>
      <c r="B195" s="91"/>
      <c r="C195" s="91"/>
      <c r="D195" s="91"/>
      <c r="E195" s="92"/>
      <c r="F195" s="96"/>
    </row>
    <row r="196" spans="1:6" x14ac:dyDescent="0.25">
      <c r="A196" s="96"/>
      <c r="B196" s="91"/>
      <c r="C196" s="91"/>
      <c r="D196" s="91"/>
      <c r="E196" s="92"/>
      <c r="F196" s="96"/>
    </row>
    <row r="197" spans="1:6" x14ac:dyDescent="0.25">
      <c r="A197" s="96"/>
      <c r="B197" s="91"/>
      <c r="C197" s="91"/>
      <c r="D197" s="91"/>
      <c r="E197" s="92"/>
      <c r="F197" s="96"/>
    </row>
    <row r="198" spans="1:6" x14ac:dyDescent="0.25">
      <c r="A198" s="96"/>
      <c r="B198" s="91"/>
      <c r="C198" s="91"/>
      <c r="D198" s="91"/>
      <c r="E198" s="92"/>
      <c r="F198" s="96"/>
    </row>
    <row r="199" spans="1:6" x14ac:dyDescent="0.25">
      <c r="A199" s="96"/>
      <c r="B199" s="91"/>
      <c r="C199" s="91"/>
      <c r="D199" s="91"/>
      <c r="E199" s="92"/>
      <c r="F199" s="96"/>
    </row>
    <row r="200" spans="1:6" x14ac:dyDescent="0.25">
      <c r="A200" s="169"/>
      <c r="B200" s="95"/>
      <c r="C200" s="95"/>
      <c r="D200" s="95"/>
      <c r="E200" s="95"/>
      <c r="F200" s="96"/>
    </row>
    <row r="201" spans="1:6" x14ac:dyDescent="0.25">
      <c r="A201" s="96"/>
      <c r="B201" s="96"/>
      <c r="C201" s="96"/>
      <c r="D201" s="96"/>
      <c r="E201" s="96"/>
      <c r="F201" s="96"/>
    </row>
    <row r="202" spans="1:6" x14ac:dyDescent="0.25">
      <c r="A202" s="94"/>
      <c r="B202" s="94"/>
      <c r="C202" s="169"/>
      <c r="D202" s="95"/>
      <c r="E202" s="95"/>
      <c r="F202" s="96"/>
    </row>
    <row r="203" spans="1:6" x14ac:dyDescent="0.25">
      <c r="A203" s="94"/>
      <c r="B203" s="94"/>
      <c r="C203" s="169"/>
      <c r="D203" s="95"/>
      <c r="E203" s="95"/>
      <c r="F203" s="96"/>
    </row>
    <row r="204" spans="1:6" x14ac:dyDescent="0.25">
      <c r="A204" s="96"/>
      <c r="B204" s="96"/>
      <c r="C204" s="96"/>
      <c r="D204" s="96"/>
      <c r="E204" s="96"/>
      <c r="F204" s="96"/>
    </row>
    <row r="205" spans="1:6" x14ac:dyDescent="0.25">
      <c r="A205" s="96"/>
      <c r="B205" s="96"/>
      <c r="C205" s="96"/>
      <c r="D205" s="96"/>
      <c r="E205" s="96"/>
      <c r="F205" s="96"/>
    </row>
  </sheetData>
  <mergeCells count="53">
    <mergeCell ref="A45:B45"/>
    <mergeCell ref="A38:B38"/>
    <mergeCell ref="A39:B39"/>
    <mergeCell ref="A42:B42"/>
    <mergeCell ref="A43:B43"/>
    <mergeCell ref="A44:B44"/>
    <mergeCell ref="A73:B73"/>
    <mergeCell ref="A46:B46"/>
    <mergeCell ref="A47:B47"/>
    <mergeCell ref="A55:B55"/>
    <mergeCell ref="A56:B56"/>
    <mergeCell ref="A59:B59"/>
    <mergeCell ref="A60:B60"/>
    <mergeCell ref="A61:B61"/>
    <mergeCell ref="A62:B62"/>
    <mergeCell ref="A63:B63"/>
    <mergeCell ref="A64:B64"/>
    <mergeCell ref="A72:B72"/>
    <mergeCell ref="A96:B96"/>
    <mergeCell ref="A76:B76"/>
    <mergeCell ref="A77:B77"/>
    <mergeCell ref="A78:B78"/>
    <mergeCell ref="A79:B79"/>
    <mergeCell ref="A80:B80"/>
    <mergeCell ref="A81:B81"/>
    <mergeCell ref="A89:B89"/>
    <mergeCell ref="A90:B90"/>
    <mergeCell ref="A93:B93"/>
    <mergeCell ref="A94:B94"/>
    <mergeCell ref="A95:B95"/>
    <mergeCell ref="A97:B97"/>
    <mergeCell ref="A98:B98"/>
    <mergeCell ref="A106:B106"/>
    <mergeCell ref="A107:B107"/>
    <mergeCell ref="A110:B110"/>
    <mergeCell ref="A111:B111"/>
    <mergeCell ref="A112:B112"/>
    <mergeCell ref="A113:B113"/>
    <mergeCell ref="A114:B114"/>
    <mergeCell ref="A115:B115"/>
    <mergeCell ref="A123:B123"/>
    <mergeCell ref="A130:B130"/>
    <mergeCell ref="A131:B131"/>
    <mergeCell ref="A154:B154"/>
    <mergeCell ref="A140:B140"/>
    <mergeCell ref="A141:B141"/>
    <mergeCell ref="A144:B144"/>
    <mergeCell ref="A145:B145"/>
    <mergeCell ref="A132:B132"/>
    <mergeCell ref="A127:B127"/>
    <mergeCell ref="A128:B128"/>
    <mergeCell ref="A129:B129"/>
    <mergeCell ref="A124:B124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458E-4B97-47EB-AD6D-2DF9FF7A2077}">
  <dimension ref="A1:G28"/>
  <sheetViews>
    <sheetView workbookViewId="0">
      <selection activeCell="E20" sqref="E20"/>
    </sheetView>
  </sheetViews>
  <sheetFormatPr baseColWidth="10" defaultRowHeight="13.8" x14ac:dyDescent="0.25"/>
  <cols>
    <col min="1" max="1" width="18.77734375" customWidth="1"/>
    <col min="2" max="2" width="19.109375" customWidth="1"/>
    <col min="3" max="3" width="14.21875" customWidth="1"/>
    <col min="4" max="4" width="20.33203125" customWidth="1"/>
    <col min="5" max="5" width="14.6640625" customWidth="1"/>
    <col min="6" max="6" width="22.5546875" customWidth="1"/>
    <col min="8" max="8" width="43.109375" customWidth="1"/>
  </cols>
  <sheetData>
    <row r="1" spans="1:7" ht="20.399999999999999" x14ac:dyDescent="0.35">
      <c r="A1" s="97" t="s">
        <v>120</v>
      </c>
      <c r="B1" s="90"/>
      <c r="C1" s="91"/>
      <c r="D1" s="91"/>
      <c r="E1" s="140"/>
      <c r="F1" s="91"/>
    </row>
    <row r="2" spans="1:7" x14ac:dyDescent="0.25">
      <c r="A2" s="68"/>
      <c r="B2" s="91"/>
      <c r="C2" s="93"/>
      <c r="D2" s="91"/>
      <c r="E2" s="140"/>
      <c r="F2" s="91"/>
    </row>
    <row r="3" spans="1:7" ht="15.6" x14ac:dyDescent="0.3">
      <c r="A3" s="98" t="s">
        <v>125</v>
      </c>
      <c r="B3" s="91"/>
      <c r="C3" s="93"/>
      <c r="D3" s="91"/>
      <c r="E3" s="140"/>
      <c r="F3" s="91"/>
    </row>
    <row r="4" spans="1:7" ht="15.6" x14ac:dyDescent="0.3">
      <c r="A4" s="98" t="s">
        <v>127</v>
      </c>
      <c r="B4" s="91"/>
      <c r="C4" s="93"/>
      <c r="D4" s="91"/>
      <c r="E4" s="140"/>
      <c r="F4" s="91"/>
    </row>
    <row r="5" spans="1:7" ht="15.6" x14ac:dyDescent="0.3">
      <c r="A5" s="98" t="s">
        <v>119</v>
      </c>
      <c r="B5" s="91"/>
      <c r="C5" s="95"/>
      <c r="D5" s="91"/>
      <c r="E5" s="140"/>
      <c r="F5" s="91"/>
    </row>
    <row r="6" spans="1:7" ht="15.6" x14ac:dyDescent="0.3">
      <c r="A6" s="99" t="s">
        <v>121</v>
      </c>
      <c r="B6" s="1"/>
      <c r="C6" s="4"/>
    </row>
    <row r="7" spans="1:7" x14ac:dyDescent="0.25">
      <c r="B7" s="1"/>
      <c r="C7" s="1"/>
      <c r="D7" s="1"/>
      <c r="E7" s="24"/>
    </row>
    <row r="8" spans="1:7" x14ac:dyDescent="0.25">
      <c r="A8" s="5" t="s">
        <v>0</v>
      </c>
      <c r="B8" s="6"/>
      <c r="C8" s="1"/>
      <c r="D8" s="1"/>
      <c r="E8" s="24"/>
    </row>
    <row r="9" spans="1:7" x14ac:dyDescent="0.25">
      <c r="A9" s="7" t="s">
        <v>1</v>
      </c>
      <c r="B9" s="8"/>
      <c r="C9" s="9" t="s">
        <v>2</v>
      </c>
      <c r="D9" s="70" t="s">
        <v>5</v>
      </c>
      <c r="E9" s="31" t="s">
        <v>86</v>
      </c>
      <c r="F9" s="12" t="s">
        <v>91</v>
      </c>
    </row>
    <row r="10" spans="1:7" x14ac:dyDescent="0.25">
      <c r="A10" s="13" t="s">
        <v>12</v>
      </c>
      <c r="B10" s="14"/>
      <c r="C10" s="15" t="s">
        <v>13</v>
      </c>
      <c r="D10" s="72">
        <v>18061.331852105101</v>
      </c>
      <c r="E10" s="73">
        <v>18061.331845238001</v>
      </c>
      <c r="F10" s="77">
        <f>ABS(D10-E10)/D10*100</f>
        <v>3.8021004121959233E-8</v>
      </c>
      <c r="G10" s="71"/>
    </row>
    <row r="11" spans="1:7" ht="15.6" x14ac:dyDescent="0.25">
      <c r="A11" s="13" t="s">
        <v>14</v>
      </c>
      <c r="B11" s="14"/>
      <c r="C11" s="15" t="s">
        <v>15</v>
      </c>
      <c r="D11" s="66">
        <v>30</v>
      </c>
      <c r="E11" s="71">
        <v>29.999999999998401</v>
      </c>
      <c r="F11" s="77">
        <f t="shared" ref="F11:F28" si="0">ABS(D11-E11)/D11*100</f>
        <v>5.3290705182007514E-12</v>
      </c>
      <c r="G11" s="71"/>
    </row>
    <row r="12" spans="1:7" ht="15.6" x14ac:dyDescent="0.25">
      <c r="A12" s="13" t="s">
        <v>16</v>
      </c>
      <c r="B12" s="14"/>
      <c r="C12" s="15" t="s">
        <v>15</v>
      </c>
      <c r="D12" s="72">
        <v>0.90297255533357501</v>
      </c>
      <c r="E12" s="73">
        <v>0.90415445787844395</v>
      </c>
      <c r="F12" s="77">
        <f t="shared" si="0"/>
        <v>0.13089019570836494</v>
      </c>
      <c r="G12" s="71"/>
    </row>
    <row r="13" spans="1:7" ht="15.6" x14ac:dyDescent="0.25">
      <c r="A13" s="13" t="s">
        <v>17</v>
      </c>
      <c r="B13" s="14"/>
      <c r="C13" s="15" t="s">
        <v>15</v>
      </c>
      <c r="D13" s="72">
        <v>4.5743838770134504</v>
      </c>
      <c r="E13" s="73">
        <v>4.5726860974631496</v>
      </c>
      <c r="F13" s="77">
        <f t="shared" si="0"/>
        <v>3.7114933856606525E-2</v>
      </c>
      <c r="G13" s="71"/>
    </row>
    <row r="14" spans="1:7" ht="15.6" x14ac:dyDescent="0.25">
      <c r="A14" s="13" t="s">
        <v>18</v>
      </c>
      <c r="B14" s="14"/>
      <c r="C14" s="15" t="s">
        <v>15</v>
      </c>
      <c r="D14" s="72">
        <v>0.20471247820486199</v>
      </c>
      <c r="E14" s="73">
        <v>0.20460182578038499</v>
      </c>
      <c r="F14" s="77">
        <f t="shared" si="0"/>
        <v>5.4052603655290972E-2</v>
      </c>
      <c r="G14" s="71"/>
    </row>
    <row r="15" spans="1:7" ht="15.6" x14ac:dyDescent="0.25">
      <c r="A15" s="13" t="s">
        <v>19</v>
      </c>
      <c r="B15" s="14"/>
      <c r="C15" s="15" t="s">
        <v>15</v>
      </c>
      <c r="D15" s="72">
        <v>10.222148477359299</v>
      </c>
      <c r="E15" s="73">
        <v>10.2128397138359</v>
      </c>
      <c r="F15" s="77">
        <f t="shared" si="0"/>
        <v>9.1064647945758234E-2</v>
      </c>
      <c r="G15" s="71"/>
    </row>
    <row r="16" spans="1:7" ht="15.6" x14ac:dyDescent="0.25">
      <c r="A16" s="13" t="s">
        <v>20</v>
      </c>
      <c r="B16" s="14"/>
      <c r="C16" s="15" t="s">
        <v>15</v>
      </c>
      <c r="D16" s="72">
        <v>0.57926590114542797</v>
      </c>
      <c r="E16" s="73">
        <v>0.57774005623097202</v>
      </c>
      <c r="F16" s="77">
        <f t="shared" si="0"/>
        <v>0.26341010431285194</v>
      </c>
      <c r="G16" s="71"/>
    </row>
    <row r="17" spans="1:7" ht="15.6" x14ac:dyDescent="0.25">
      <c r="A17" s="13" t="s">
        <v>21</v>
      </c>
      <c r="B17" s="14"/>
      <c r="C17" s="15" t="s">
        <v>15</v>
      </c>
      <c r="D17" s="72">
        <v>1.7585156119740899</v>
      </c>
      <c r="E17" s="73">
        <v>1.75199311365911</v>
      </c>
      <c r="F17" s="77">
        <f t="shared" si="0"/>
        <v>0.37090932093902651</v>
      </c>
      <c r="G17" s="71"/>
    </row>
    <row r="18" spans="1:7" ht="15.6" x14ac:dyDescent="0.25">
      <c r="A18" s="13" t="s">
        <v>22</v>
      </c>
      <c r="B18" s="14"/>
      <c r="C18" s="15" t="s">
        <v>23</v>
      </c>
      <c r="D18" s="72">
        <v>1.9884862075580401</v>
      </c>
      <c r="E18" s="73">
        <v>1.9888569252056401</v>
      </c>
      <c r="F18" s="77">
        <f t="shared" si="0"/>
        <v>1.8643209401751584E-2</v>
      </c>
      <c r="G18" s="71"/>
    </row>
    <row r="19" spans="1:7" ht="15.6" x14ac:dyDescent="0.25">
      <c r="A19" s="13" t="s">
        <v>24</v>
      </c>
      <c r="B19" s="14"/>
      <c r="C19" s="15" t="s">
        <v>25</v>
      </c>
      <c r="D19" s="72">
        <v>12.517762577100701</v>
      </c>
      <c r="E19" s="73">
        <v>12.5071845924301</v>
      </c>
      <c r="F19" s="77">
        <f t="shared" si="0"/>
        <v>8.4503796948117937E-2</v>
      </c>
      <c r="G19" s="71"/>
    </row>
    <row r="20" spans="1:7" ht="15.6" x14ac:dyDescent="0.25">
      <c r="A20" s="13" t="s">
        <v>26</v>
      </c>
      <c r="B20" s="14"/>
      <c r="C20" s="15" t="s">
        <v>25</v>
      </c>
      <c r="D20" s="72">
        <v>2.44375736263946</v>
      </c>
      <c r="E20" s="73">
        <v>2.4767537154747501</v>
      </c>
      <c r="F20" s="77">
        <f t="shared" si="0"/>
        <v>1.3502303190874618</v>
      </c>
      <c r="G20" s="71"/>
    </row>
    <row r="21" spans="1:7" ht="15.6" x14ac:dyDescent="0.25">
      <c r="A21" s="13" t="s">
        <v>27</v>
      </c>
      <c r="B21" s="14"/>
      <c r="C21" s="15" t="s">
        <v>25</v>
      </c>
      <c r="D21" s="72">
        <v>0.71837176179012796</v>
      </c>
      <c r="E21" s="73">
        <v>0.71915476269309198</v>
      </c>
      <c r="F21" s="77">
        <f t="shared" si="0"/>
        <v>0.10899661492996832</v>
      </c>
      <c r="G21" s="71"/>
    </row>
    <row r="22" spans="1:7" ht="15.6" x14ac:dyDescent="0.25">
      <c r="A22" s="13" t="s">
        <v>28</v>
      </c>
      <c r="B22" s="14"/>
      <c r="C22" s="15" t="s">
        <v>25</v>
      </c>
      <c r="D22" s="72">
        <v>1.44938213751338E-2</v>
      </c>
      <c r="E22" s="73">
        <v>1.4486476139835299E-2</v>
      </c>
      <c r="F22" s="77">
        <f t="shared" si="0"/>
        <v>5.0678389835146172E-2</v>
      </c>
      <c r="G22" s="71"/>
    </row>
    <row r="23" spans="1:7" x14ac:dyDescent="0.35">
      <c r="A23" s="13" t="s">
        <v>29</v>
      </c>
      <c r="B23" s="14"/>
      <c r="C23" s="15" t="s">
        <v>30</v>
      </c>
      <c r="D23" s="72">
        <v>4.0269619861656203</v>
      </c>
      <c r="E23" s="73">
        <v>4.0291317137407097</v>
      </c>
      <c r="F23" s="77">
        <f t="shared" si="0"/>
        <v>5.3880011347098397E-2</v>
      </c>
      <c r="G23" s="71"/>
    </row>
    <row r="24" spans="1:7" ht="15.6" x14ac:dyDescent="0.25">
      <c r="A24" s="13" t="s">
        <v>31</v>
      </c>
      <c r="B24" s="14"/>
      <c r="C24" s="15" t="s">
        <v>32</v>
      </c>
      <c r="D24" s="72">
        <v>13.0042697592729</v>
      </c>
      <c r="E24" s="73">
        <v>12.989895605227099</v>
      </c>
      <c r="F24" s="77">
        <f t="shared" si="0"/>
        <v>0.11053411157939497</v>
      </c>
      <c r="G24" s="71"/>
    </row>
    <row r="25" spans="1:7" ht="15.6" x14ac:dyDescent="0.25">
      <c r="A25" s="13" t="s">
        <v>33</v>
      </c>
      <c r="B25" s="14"/>
      <c r="C25" s="15" t="s">
        <v>25</v>
      </c>
      <c r="D25" s="72">
        <f>(D20+D21+D22)+0.08*(D15+D16)+0.06*(D13+D17)</f>
        <v>4.4207100654243519</v>
      </c>
      <c r="E25" s="73">
        <v>4.4531220885803702</v>
      </c>
      <c r="F25" s="77">
        <f t="shared" si="0"/>
        <v>0.73318590625343427</v>
      </c>
      <c r="G25" s="71"/>
    </row>
    <row r="26" spans="1:7" ht="15.6" x14ac:dyDescent="0.25">
      <c r="A26" s="13" t="s">
        <v>34</v>
      </c>
      <c r="B26" s="14"/>
      <c r="C26" s="15" t="s">
        <v>25</v>
      </c>
      <c r="D26" s="72">
        <f>D25+D19</f>
        <v>16.938472642525053</v>
      </c>
      <c r="E26" s="73">
        <v>16.960306681010501</v>
      </c>
      <c r="F26" s="77">
        <f t="shared" si="0"/>
        <v>0.12890205006224814</v>
      </c>
      <c r="G26" s="71"/>
    </row>
    <row r="27" spans="1:7" ht="15.6" x14ac:dyDescent="0.25">
      <c r="A27" s="13" t="s">
        <v>35</v>
      </c>
      <c r="B27" s="14"/>
      <c r="C27" s="15" t="s">
        <v>15</v>
      </c>
      <c r="D27" s="72">
        <f>D11+D12+D13+D14+D15+D16+D17</f>
        <v>48.241998901030705</v>
      </c>
      <c r="E27" s="73">
        <v>48.2240152648464</v>
      </c>
      <c r="F27" s="77">
        <f t="shared" si="0"/>
        <v>3.7277966489734748E-2</v>
      </c>
      <c r="G27" s="71"/>
    </row>
    <row r="28" spans="1:7" ht="15.6" x14ac:dyDescent="0.25">
      <c r="A28" s="16" t="s">
        <v>36</v>
      </c>
      <c r="B28" s="17"/>
      <c r="C28" s="18" t="s">
        <v>32</v>
      </c>
      <c r="D28" s="74">
        <f>0.25*(D12+D14+0.92*(D15+D16))</f>
        <v>2.7612465654406968</v>
      </c>
      <c r="E28" s="75">
        <v>2.75902241803009</v>
      </c>
      <c r="F28" s="78">
        <f t="shared" si="0"/>
        <v>8.0548670967811972E-2</v>
      </c>
      <c r="G28" s="7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573F-2B7F-4697-B63E-9EBA4CB62B23}">
  <dimension ref="A1:F29"/>
  <sheetViews>
    <sheetView workbookViewId="0">
      <selection activeCell="A4" sqref="A4"/>
    </sheetView>
  </sheetViews>
  <sheetFormatPr baseColWidth="10" defaultRowHeight="13.8" x14ac:dyDescent="0.25"/>
  <cols>
    <col min="1" max="1" width="22.6640625" customWidth="1"/>
    <col min="2" max="2" width="19.109375" customWidth="1"/>
    <col min="3" max="3" width="13.21875" customWidth="1"/>
    <col min="4" max="4" width="21" customWidth="1"/>
    <col min="5" max="5" width="14.6640625" customWidth="1"/>
    <col min="6" max="6" width="22.5546875" customWidth="1"/>
  </cols>
  <sheetData>
    <row r="1" spans="1:6" ht="20.399999999999999" x14ac:dyDescent="0.35">
      <c r="A1" s="97" t="s">
        <v>120</v>
      </c>
      <c r="B1" s="90"/>
      <c r="C1" s="91"/>
      <c r="D1" s="91"/>
      <c r="E1" s="140"/>
      <c r="F1" s="91"/>
    </row>
    <row r="2" spans="1:6" x14ac:dyDescent="0.25">
      <c r="A2" s="68"/>
      <c r="B2" s="91"/>
      <c r="C2" s="93"/>
      <c r="D2" s="91"/>
      <c r="E2" s="140"/>
      <c r="F2" s="91"/>
    </row>
    <row r="3" spans="1:6" ht="15.6" x14ac:dyDescent="0.3">
      <c r="A3" s="98" t="s">
        <v>125</v>
      </c>
      <c r="B3" s="91"/>
      <c r="C3" s="93"/>
      <c r="D3" s="91"/>
      <c r="E3" s="140"/>
      <c r="F3" s="91"/>
    </row>
    <row r="4" spans="1:6" ht="15.6" x14ac:dyDescent="0.3">
      <c r="A4" s="98" t="s">
        <v>127</v>
      </c>
      <c r="B4" s="91"/>
      <c r="C4" s="93"/>
      <c r="D4" s="91"/>
      <c r="E4" s="140"/>
      <c r="F4" s="91"/>
    </row>
    <row r="5" spans="1:6" ht="15.6" x14ac:dyDescent="0.3">
      <c r="A5" s="98" t="s">
        <v>119</v>
      </c>
      <c r="B5" s="91"/>
      <c r="C5" s="95"/>
      <c r="D5" s="91"/>
      <c r="E5" s="140"/>
      <c r="F5" s="91"/>
    </row>
    <row r="6" spans="1:6" ht="15.6" x14ac:dyDescent="0.3">
      <c r="A6" s="99" t="s">
        <v>126</v>
      </c>
      <c r="B6" s="91"/>
      <c r="C6" s="95"/>
      <c r="D6" s="91"/>
      <c r="E6" s="140"/>
      <c r="F6" s="91"/>
    </row>
    <row r="7" spans="1:6" x14ac:dyDescent="0.25">
      <c r="B7" s="1"/>
      <c r="C7" s="4"/>
      <c r="E7" s="24"/>
    </row>
    <row r="8" spans="1:6" x14ac:dyDescent="0.25">
      <c r="B8" s="1"/>
      <c r="C8" s="1"/>
      <c r="D8" s="1"/>
      <c r="E8" s="24"/>
    </row>
    <row r="9" spans="1:6" x14ac:dyDescent="0.25">
      <c r="A9" s="5" t="s">
        <v>0</v>
      </c>
      <c r="B9" s="6"/>
      <c r="C9" s="1"/>
      <c r="D9" s="1"/>
      <c r="E9" s="24"/>
    </row>
    <row r="10" spans="1:6" x14ac:dyDescent="0.25">
      <c r="A10" s="7" t="s">
        <v>1</v>
      </c>
      <c r="B10" s="8"/>
      <c r="C10" s="9" t="s">
        <v>2</v>
      </c>
      <c r="D10" s="70" t="s">
        <v>5</v>
      </c>
      <c r="E10" s="31" t="s">
        <v>86</v>
      </c>
      <c r="F10" s="12" t="s">
        <v>91</v>
      </c>
    </row>
    <row r="11" spans="1:6" x14ac:dyDescent="0.25">
      <c r="A11" s="13" t="s">
        <v>12</v>
      </c>
      <c r="B11" s="14"/>
      <c r="C11" s="15" t="s">
        <v>13</v>
      </c>
      <c r="D11" s="72">
        <v>18061.331852105101</v>
      </c>
      <c r="E11" s="73">
        <v>18061.331845238001</v>
      </c>
      <c r="F11" s="77">
        <f>ABS(D11-E11)/D11*100</f>
        <v>3.8021004121959233E-8</v>
      </c>
    </row>
    <row r="12" spans="1:6" ht="15.6" x14ac:dyDescent="0.25">
      <c r="A12" s="13" t="s">
        <v>14</v>
      </c>
      <c r="B12" s="14"/>
      <c r="C12" s="15" t="s">
        <v>15</v>
      </c>
      <c r="D12" s="66">
        <v>30</v>
      </c>
      <c r="E12" s="80">
        <v>29.999999999998401</v>
      </c>
      <c r="F12" s="77">
        <f t="shared" ref="F12:F29" si="0">ABS(D12-E12)/D12*100</f>
        <v>5.3290705182007514E-12</v>
      </c>
    </row>
    <row r="13" spans="1:6" ht="15.6" x14ac:dyDescent="0.25">
      <c r="A13" s="13" t="s">
        <v>16</v>
      </c>
      <c r="B13" s="14"/>
      <c r="C13" s="15" t="s">
        <v>15</v>
      </c>
      <c r="D13" s="72">
        <v>0.90297255533357501</v>
      </c>
      <c r="E13" s="73">
        <v>0.90339844399023295</v>
      </c>
      <c r="F13" s="77">
        <f t="shared" si="0"/>
        <v>4.7165182833336983E-2</v>
      </c>
    </row>
    <row r="14" spans="1:6" ht="15.6" x14ac:dyDescent="0.25">
      <c r="A14" s="13" t="s">
        <v>17</v>
      </c>
      <c r="B14" s="14"/>
      <c r="C14" s="15" t="s">
        <v>15</v>
      </c>
      <c r="D14" s="72">
        <v>4.5743838770134504</v>
      </c>
      <c r="E14" s="73">
        <v>4.57466085013015</v>
      </c>
      <c r="F14" s="77">
        <f t="shared" si="0"/>
        <v>6.0548726155540732E-3</v>
      </c>
    </row>
    <row r="15" spans="1:6" ht="15.6" x14ac:dyDescent="0.25">
      <c r="A15" s="13" t="s">
        <v>18</v>
      </c>
      <c r="B15" s="14"/>
      <c r="C15" s="15" t="s">
        <v>15</v>
      </c>
      <c r="D15" s="72">
        <v>0.20471247820486199</v>
      </c>
      <c r="E15" s="73">
        <v>0.20436027362981499</v>
      </c>
      <c r="F15" s="77">
        <f t="shared" si="0"/>
        <v>0.17204841548278413</v>
      </c>
    </row>
    <row r="16" spans="1:6" ht="15.6" x14ac:dyDescent="0.25">
      <c r="A16" s="13" t="s">
        <v>19</v>
      </c>
      <c r="B16" s="14"/>
      <c r="C16" s="15" t="s">
        <v>15</v>
      </c>
      <c r="D16" s="72">
        <v>10.222148477359299</v>
      </c>
      <c r="E16" s="73">
        <v>10.2129297684614</v>
      </c>
      <c r="F16" s="77">
        <f t="shared" si="0"/>
        <v>9.0183672427742903E-2</v>
      </c>
    </row>
    <row r="17" spans="1:6" ht="15.6" x14ac:dyDescent="0.25">
      <c r="A17" s="13" t="s">
        <v>20</v>
      </c>
      <c r="B17" s="14"/>
      <c r="C17" s="15" t="s">
        <v>15</v>
      </c>
      <c r="D17" s="72">
        <v>0.57926590114542797</v>
      </c>
      <c r="E17" s="73">
        <v>0.57826491240634204</v>
      </c>
      <c r="F17" s="77">
        <f t="shared" si="0"/>
        <v>0.17280297996250182</v>
      </c>
    </row>
    <row r="18" spans="1:6" ht="15.6" x14ac:dyDescent="0.25">
      <c r="A18" s="13" t="s">
        <v>21</v>
      </c>
      <c r="B18" s="14"/>
      <c r="C18" s="15" t="s">
        <v>15</v>
      </c>
      <c r="D18" s="72">
        <v>1.7585156119740899</v>
      </c>
      <c r="E18" s="73">
        <v>1.7543803670457101</v>
      </c>
      <c r="F18" s="77">
        <f t="shared" si="0"/>
        <v>0.23515542882997895</v>
      </c>
    </row>
    <row r="19" spans="1:6" ht="15.6" x14ac:dyDescent="0.25">
      <c r="A19" s="13" t="s">
        <v>22</v>
      </c>
      <c r="B19" s="14"/>
      <c r="C19" s="15" t="s">
        <v>23</v>
      </c>
      <c r="D19" s="72">
        <v>1.9884862075580401</v>
      </c>
      <c r="E19" s="73">
        <v>1.98883696087011</v>
      </c>
      <c r="F19" s="77">
        <f t="shared" si="0"/>
        <v>1.7639212720547325E-2</v>
      </c>
    </row>
    <row r="20" spans="1:6" ht="15.6" x14ac:dyDescent="0.25">
      <c r="A20" s="13" t="s">
        <v>24</v>
      </c>
      <c r="B20" s="14"/>
      <c r="C20" s="15" t="s">
        <v>25</v>
      </c>
      <c r="D20" s="72">
        <v>12.517762577100701</v>
      </c>
      <c r="E20" s="73">
        <v>12.5165212867186</v>
      </c>
      <c r="F20" s="77">
        <f t="shared" si="0"/>
        <v>9.9162320299284526E-3</v>
      </c>
    </row>
    <row r="21" spans="1:6" ht="15.6" x14ac:dyDescent="0.25">
      <c r="A21" s="13" t="s">
        <v>26</v>
      </c>
      <c r="B21" s="14"/>
      <c r="C21" s="15" t="s">
        <v>25</v>
      </c>
      <c r="D21" s="72">
        <v>2.44375736263946</v>
      </c>
      <c r="E21" s="73">
        <v>2.4593107152009099</v>
      </c>
      <c r="F21" s="77">
        <f t="shared" si="0"/>
        <v>0.63645240723289553</v>
      </c>
    </row>
    <row r="22" spans="1:6" ht="15.6" x14ac:dyDescent="0.25">
      <c r="A22" s="13" t="s">
        <v>27</v>
      </c>
      <c r="B22" s="14"/>
      <c r="C22" s="15" t="s">
        <v>25</v>
      </c>
      <c r="D22" s="72">
        <v>0.71837176179012796</v>
      </c>
      <c r="E22" s="73">
        <v>0.71867773574722005</v>
      </c>
      <c r="F22" s="77">
        <f t="shared" si="0"/>
        <v>4.259270385707023E-2</v>
      </c>
    </row>
    <row r="23" spans="1:6" ht="15.6" x14ac:dyDescent="0.25">
      <c r="A23" s="13" t="s">
        <v>28</v>
      </c>
      <c r="B23" s="14"/>
      <c r="C23" s="15" t="s">
        <v>25</v>
      </c>
      <c r="D23" s="72">
        <v>1.44938213751338E-2</v>
      </c>
      <c r="E23" s="73">
        <v>1.44721152437016E-2</v>
      </c>
      <c r="F23" s="77">
        <f t="shared" si="0"/>
        <v>0.14976127323771177</v>
      </c>
    </row>
    <row r="24" spans="1:6" ht="16.8" x14ac:dyDescent="0.35">
      <c r="A24" s="13" t="s">
        <v>29</v>
      </c>
      <c r="B24" s="14"/>
      <c r="C24" s="15" t="s">
        <v>30</v>
      </c>
      <c r="D24" s="72">
        <v>4.0269619861656203</v>
      </c>
      <c r="E24" s="73">
        <v>4.0274124647053204</v>
      </c>
      <c r="F24" s="77">
        <f t="shared" si="0"/>
        <v>1.1186560520008411E-2</v>
      </c>
    </row>
    <row r="25" spans="1:6" ht="15.6" x14ac:dyDescent="0.25">
      <c r="A25" s="13" t="s">
        <v>31</v>
      </c>
      <c r="B25" s="14"/>
      <c r="C25" s="15" t="s">
        <v>32</v>
      </c>
      <c r="D25" s="72">
        <v>13.0042697592729</v>
      </c>
      <c r="E25" s="73">
        <v>12.993447128755101</v>
      </c>
      <c r="F25" s="77">
        <f t="shared" si="0"/>
        <v>8.3223669749558388E-2</v>
      </c>
    </row>
    <row r="26" spans="1:6" ht="15.6" x14ac:dyDescent="0.25">
      <c r="A26" s="13" t="s">
        <v>33</v>
      </c>
      <c r="B26" s="14"/>
      <c r="C26" s="15" t="s">
        <v>25</v>
      </c>
      <c r="D26" s="72">
        <f>(D21+D22+D23)+0.08*(D16+D17)+0.06*(D14+D18)</f>
        <v>4.4207100654243519</v>
      </c>
      <c r="E26" s="73">
        <v>4.4354986136918102</v>
      </c>
      <c r="F26" s="77">
        <f>ABS(D26-E26)/D26*100</f>
        <v>0.33452879850962963</v>
      </c>
    </row>
    <row r="27" spans="1:6" ht="15.6" x14ac:dyDescent="0.25">
      <c r="A27" s="13" t="s">
        <v>34</v>
      </c>
      <c r="B27" s="14"/>
      <c r="C27" s="15" t="s">
        <v>25</v>
      </c>
      <c r="D27" s="72">
        <f>D26+D20</f>
        <v>16.938472642525053</v>
      </c>
      <c r="E27" s="73">
        <v>16.952019900410399</v>
      </c>
      <c r="F27" s="77">
        <f t="shared" si="0"/>
        <v>7.9979217555511684E-2</v>
      </c>
    </row>
    <row r="28" spans="1:6" ht="15.6" x14ac:dyDescent="0.25">
      <c r="A28" s="13" t="s">
        <v>35</v>
      </c>
      <c r="B28" s="14"/>
      <c r="C28" s="15" t="s">
        <v>15</v>
      </c>
      <c r="D28" s="72">
        <f>D12+D13+D14+D15+D16+D17+D18</f>
        <v>48.241998901030705</v>
      </c>
      <c r="E28" s="73">
        <v>48.227994615662098</v>
      </c>
      <c r="F28" s="77">
        <f t="shared" si="0"/>
        <v>2.9029239433749222E-2</v>
      </c>
    </row>
    <row r="29" spans="1:6" ht="15.6" x14ac:dyDescent="0.25">
      <c r="A29" s="16" t="s">
        <v>36</v>
      </c>
      <c r="B29" s="17"/>
      <c r="C29" s="18" t="s">
        <v>32</v>
      </c>
      <c r="D29" s="74">
        <f>0.25*(D13+D15+0.92*(D16+D17))</f>
        <v>2.7612465654406968</v>
      </c>
      <c r="E29" s="75">
        <v>2.7589144560046099</v>
      </c>
      <c r="F29" s="78">
        <f t="shared" si="0"/>
        <v>8.445857263437298E-2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4DD-A5CD-404C-8D22-922F91E1A002}">
  <dimension ref="A1:F29"/>
  <sheetViews>
    <sheetView workbookViewId="0">
      <selection activeCell="A4" sqref="A4"/>
    </sheetView>
  </sheetViews>
  <sheetFormatPr baseColWidth="10" defaultRowHeight="13.8" x14ac:dyDescent="0.25"/>
  <cols>
    <col min="1" max="1" width="22.6640625" customWidth="1"/>
    <col min="2" max="2" width="19.109375" customWidth="1"/>
    <col min="3" max="3" width="14.21875" customWidth="1"/>
    <col min="4" max="4" width="21" customWidth="1"/>
    <col min="5" max="5" width="14.6640625" customWidth="1"/>
    <col min="6" max="6" width="22.5546875" customWidth="1"/>
  </cols>
  <sheetData>
    <row r="1" spans="1:6" ht="20.399999999999999" x14ac:dyDescent="0.35">
      <c r="A1" s="97" t="s">
        <v>120</v>
      </c>
      <c r="B1" s="90"/>
      <c r="C1" s="91"/>
      <c r="D1" s="91"/>
      <c r="E1" s="140"/>
      <c r="F1" s="91"/>
    </row>
    <row r="2" spans="1:6" x14ac:dyDescent="0.25">
      <c r="A2" s="68"/>
      <c r="B2" s="91"/>
      <c r="C2" s="93"/>
      <c r="D2" s="91"/>
      <c r="E2" s="140"/>
      <c r="F2" s="91"/>
    </row>
    <row r="3" spans="1:6" ht="15.6" x14ac:dyDescent="0.3">
      <c r="A3" s="98" t="s">
        <v>125</v>
      </c>
      <c r="B3" s="91"/>
      <c r="C3" s="93"/>
      <c r="D3" s="91"/>
      <c r="E3" s="140"/>
      <c r="F3" s="91"/>
    </row>
    <row r="4" spans="1:6" ht="15.6" x14ac:dyDescent="0.3">
      <c r="A4" s="98" t="s">
        <v>127</v>
      </c>
      <c r="B4" s="91"/>
      <c r="C4" s="93"/>
      <c r="D4" s="91"/>
      <c r="E4" s="140"/>
      <c r="F4" s="91"/>
    </row>
    <row r="5" spans="1:6" ht="15.6" x14ac:dyDescent="0.3">
      <c r="A5" s="98" t="s">
        <v>119</v>
      </c>
      <c r="B5" s="91"/>
      <c r="C5" s="95"/>
      <c r="D5" s="91"/>
      <c r="E5" s="140"/>
      <c r="F5" s="91"/>
    </row>
    <row r="6" spans="1:6" ht="15.6" x14ac:dyDescent="0.3">
      <c r="A6" s="99" t="s">
        <v>123</v>
      </c>
      <c r="B6" s="91"/>
      <c r="C6" s="95"/>
      <c r="D6" s="91"/>
      <c r="E6" s="140"/>
      <c r="F6" s="91"/>
    </row>
    <row r="7" spans="1:6" x14ac:dyDescent="0.25">
      <c r="B7" s="1"/>
      <c r="C7" s="4"/>
      <c r="E7" s="24"/>
    </row>
    <row r="8" spans="1:6" x14ac:dyDescent="0.25">
      <c r="B8" s="1"/>
      <c r="C8" s="1"/>
      <c r="D8" s="1"/>
      <c r="E8" s="24"/>
    </row>
    <row r="9" spans="1:6" x14ac:dyDescent="0.25">
      <c r="A9" s="5" t="s">
        <v>0</v>
      </c>
      <c r="B9" s="6"/>
      <c r="C9" s="1"/>
      <c r="D9" s="1"/>
      <c r="E9" s="24"/>
    </row>
    <row r="10" spans="1:6" x14ac:dyDescent="0.25">
      <c r="A10" s="7" t="s">
        <v>1</v>
      </c>
      <c r="B10" s="8"/>
      <c r="C10" s="9" t="s">
        <v>2</v>
      </c>
      <c r="D10" s="70" t="s">
        <v>5</v>
      </c>
      <c r="E10" s="31" t="s">
        <v>86</v>
      </c>
      <c r="F10" s="12" t="s">
        <v>91</v>
      </c>
    </row>
    <row r="11" spans="1:6" x14ac:dyDescent="0.25">
      <c r="A11" s="13" t="s">
        <v>12</v>
      </c>
      <c r="B11" s="14"/>
      <c r="C11" s="15" t="s">
        <v>13</v>
      </c>
      <c r="D11" s="72">
        <v>18061.331852105101</v>
      </c>
      <c r="E11" s="73">
        <v>18061.331845238001</v>
      </c>
      <c r="F11" s="77">
        <f>ABS(D11-E11)/D11*100</f>
        <v>3.8021004121959233E-8</v>
      </c>
    </row>
    <row r="12" spans="1:6" ht="15.6" x14ac:dyDescent="0.25">
      <c r="A12" s="13" t="s">
        <v>14</v>
      </c>
      <c r="B12" s="14"/>
      <c r="C12" s="15" t="s">
        <v>15</v>
      </c>
      <c r="D12" s="66">
        <v>30</v>
      </c>
      <c r="E12" s="71">
        <v>29.999999999998401</v>
      </c>
      <c r="F12" s="77">
        <f t="shared" ref="F12:F29" si="0">ABS(D12-E12)/D12*100</f>
        <v>5.3290705182007514E-12</v>
      </c>
    </row>
    <row r="13" spans="1:6" ht="15.6" x14ac:dyDescent="0.25">
      <c r="A13" s="13" t="s">
        <v>16</v>
      </c>
      <c r="B13" s="14"/>
      <c r="C13" s="15" t="s">
        <v>15</v>
      </c>
      <c r="D13" s="72">
        <v>0.90297255533357501</v>
      </c>
      <c r="E13" s="73">
        <v>0.90289331057528799</v>
      </c>
      <c r="F13" s="77">
        <f t="shared" si="0"/>
        <v>8.7759874670551973E-3</v>
      </c>
    </row>
    <row r="14" spans="1:6" ht="15.6" x14ac:dyDescent="0.25">
      <c r="A14" s="13" t="s">
        <v>17</v>
      </c>
      <c r="B14" s="14"/>
      <c r="C14" s="15" t="s">
        <v>15</v>
      </c>
      <c r="D14" s="72">
        <v>4.5743838770134504</v>
      </c>
      <c r="E14" s="73">
        <v>4.5759835711704202</v>
      </c>
      <c r="F14" s="77">
        <f t="shared" si="0"/>
        <v>3.4970702065656729E-2</v>
      </c>
    </row>
    <row r="15" spans="1:6" ht="15.6" x14ac:dyDescent="0.25">
      <c r="A15" s="13" t="s">
        <v>18</v>
      </c>
      <c r="B15" s="14"/>
      <c r="C15" s="15" t="s">
        <v>15</v>
      </c>
      <c r="D15" s="72">
        <v>0.20471247820486199</v>
      </c>
      <c r="E15" s="73">
        <v>0.20419888158489</v>
      </c>
      <c r="F15" s="77">
        <f t="shared" si="0"/>
        <v>0.25088681670788221</v>
      </c>
    </row>
    <row r="16" spans="1:6" ht="15.6" x14ac:dyDescent="0.25">
      <c r="A16" s="13" t="s">
        <v>19</v>
      </c>
      <c r="B16" s="14"/>
      <c r="C16" s="15" t="s">
        <v>15</v>
      </c>
      <c r="D16" s="72">
        <v>10.222148477359299</v>
      </c>
      <c r="E16" s="73">
        <v>10.2130032494549</v>
      </c>
      <c r="F16" s="77">
        <f t="shared" si="0"/>
        <v>8.9464831435925596E-2</v>
      </c>
    </row>
    <row r="17" spans="1:6" ht="15.6" x14ac:dyDescent="0.25">
      <c r="A17" s="13" t="s">
        <v>20</v>
      </c>
      <c r="B17" s="14"/>
      <c r="C17" s="15" t="s">
        <v>15</v>
      </c>
      <c r="D17" s="72">
        <v>0.57926590114542797</v>
      </c>
      <c r="E17" s="73">
        <v>0.57861588187746904</v>
      </c>
      <c r="F17" s="77">
        <f t="shared" si="0"/>
        <v>0.11221431585625881</v>
      </c>
    </row>
    <row r="18" spans="1:6" ht="15.6" x14ac:dyDescent="0.25">
      <c r="A18" s="13" t="s">
        <v>21</v>
      </c>
      <c r="B18" s="14"/>
      <c r="C18" s="15" t="s">
        <v>15</v>
      </c>
      <c r="D18" s="72">
        <v>1.7585156119740899</v>
      </c>
      <c r="E18" s="73">
        <v>1.75597346912585</v>
      </c>
      <c r="F18" s="77">
        <f t="shared" si="0"/>
        <v>0.14456185836110755</v>
      </c>
    </row>
    <row r="19" spans="1:6" ht="15.6" x14ac:dyDescent="0.25">
      <c r="A19" s="13" t="s">
        <v>22</v>
      </c>
      <c r="B19" s="14"/>
      <c r="C19" s="15" t="s">
        <v>23</v>
      </c>
      <c r="D19" s="72">
        <v>1.9884862075580401</v>
      </c>
      <c r="E19" s="73">
        <v>1.9888239573619</v>
      </c>
      <c r="F19" s="77">
        <f t="shared" si="0"/>
        <v>1.6985272644897794E-2</v>
      </c>
    </row>
    <row r="20" spans="1:6" ht="15.6" x14ac:dyDescent="0.25">
      <c r="A20" s="13" t="s">
        <v>24</v>
      </c>
      <c r="B20" s="14"/>
      <c r="C20" s="15" t="s">
        <v>25</v>
      </c>
      <c r="D20" s="72">
        <v>12.517762577100701</v>
      </c>
      <c r="E20" s="73">
        <v>12.5227417706749</v>
      </c>
      <c r="F20" s="77">
        <f t="shared" si="0"/>
        <v>3.9777025195442024E-2</v>
      </c>
    </row>
    <row r="21" spans="1:6" ht="15.6" x14ac:dyDescent="0.25">
      <c r="A21" s="13" t="s">
        <v>26</v>
      </c>
      <c r="B21" s="14"/>
      <c r="C21" s="15" t="s">
        <v>25</v>
      </c>
      <c r="D21" s="72">
        <v>2.44375736263946</v>
      </c>
      <c r="E21" s="73">
        <v>2.44768852602843</v>
      </c>
      <c r="F21" s="77">
        <f t="shared" si="0"/>
        <v>0.16086553636912859</v>
      </c>
    </row>
    <row r="22" spans="1:6" ht="15.6" x14ac:dyDescent="0.25">
      <c r="A22" s="13" t="s">
        <v>27</v>
      </c>
      <c r="B22" s="14"/>
      <c r="C22" s="15" t="s">
        <v>25</v>
      </c>
      <c r="D22" s="72">
        <v>0.71837176179012796</v>
      </c>
      <c r="E22" s="73">
        <v>0.71835901925427303</v>
      </c>
      <c r="F22" s="77">
        <f t="shared" si="0"/>
        <v>1.7738080103778836E-3</v>
      </c>
    </row>
    <row r="23" spans="1:6" ht="15.6" x14ac:dyDescent="0.25">
      <c r="A23" s="13" t="s">
        <v>28</v>
      </c>
      <c r="B23" s="14"/>
      <c r="C23" s="15" t="s">
        <v>25</v>
      </c>
      <c r="D23" s="72">
        <v>1.44938213751338E-2</v>
      </c>
      <c r="E23" s="73">
        <v>1.44625247685296E-2</v>
      </c>
      <c r="F23" s="77">
        <f t="shared" si="0"/>
        <v>0.21593067690135206</v>
      </c>
    </row>
    <row r="24" spans="1:6" ht="16.8" x14ac:dyDescent="0.35">
      <c r="A24" s="13" t="s">
        <v>29</v>
      </c>
      <c r="B24" s="14"/>
      <c r="C24" s="15" t="s">
        <v>30</v>
      </c>
      <c r="D24" s="72">
        <v>4.0269619861656203</v>
      </c>
      <c r="E24" s="73">
        <v>4.0262654362308297</v>
      </c>
      <c r="F24" s="77">
        <f t="shared" si="0"/>
        <v>1.7297156943213741E-2</v>
      </c>
    </row>
    <row r="25" spans="1:6" ht="15.6" x14ac:dyDescent="0.25">
      <c r="A25" s="13" t="s">
        <v>31</v>
      </c>
      <c r="B25" s="14"/>
      <c r="C25" s="15" t="s">
        <v>32</v>
      </c>
      <c r="D25" s="72">
        <v>13.0042697592729</v>
      </c>
      <c r="E25" s="73">
        <v>12.9958312899102</v>
      </c>
      <c r="F25" s="77">
        <f t="shared" si="0"/>
        <v>6.488999012560917E-2</v>
      </c>
    </row>
    <row r="26" spans="1:6" ht="15.6" x14ac:dyDescent="0.25">
      <c r="A26" s="13" t="s">
        <v>33</v>
      </c>
      <c r="B26" s="14"/>
      <c r="C26" s="15" t="s">
        <v>25</v>
      </c>
      <c r="D26" s="72">
        <f>(D21+D22+D23)+0.08*(D16+D17)+0.06*(D14+D18)</f>
        <v>4.4207100654243519</v>
      </c>
      <c r="E26" s="73">
        <v>4.4237570229756003</v>
      </c>
      <c r="F26" s="77">
        <f>ABS(D26-E26)/D26*100</f>
        <v>6.8924618582872715E-2</v>
      </c>
    </row>
    <row r="27" spans="1:6" ht="15.6" x14ac:dyDescent="0.25">
      <c r="A27" s="13" t="s">
        <v>34</v>
      </c>
      <c r="B27" s="14"/>
      <c r="C27" s="15" t="s">
        <v>25</v>
      </c>
      <c r="D27" s="72">
        <f>D26+D20</f>
        <v>16.938472642525053</v>
      </c>
      <c r="E27" s="73">
        <v>16.946498793650498</v>
      </c>
      <c r="F27" s="77">
        <f t="shared" si="0"/>
        <v>4.7384149060142801E-2</v>
      </c>
    </row>
    <row r="28" spans="1:6" ht="15.6" x14ac:dyDescent="0.25">
      <c r="A28" s="13" t="s">
        <v>35</v>
      </c>
      <c r="B28" s="14"/>
      <c r="C28" s="15" t="s">
        <v>15</v>
      </c>
      <c r="D28" s="72">
        <f>D12+D13+D14+D15+D16+D17+D18</f>
        <v>48.241998901030705</v>
      </c>
      <c r="E28" s="73">
        <v>48.230668363787302</v>
      </c>
      <c r="F28" s="77">
        <f t="shared" si="0"/>
        <v>2.3486873474392114E-2</v>
      </c>
    </row>
    <row r="29" spans="1:6" ht="15.6" x14ac:dyDescent="0.25">
      <c r="A29" s="16" t="s">
        <v>36</v>
      </c>
      <c r="B29" s="17"/>
      <c r="C29" s="18" t="s">
        <v>32</v>
      </c>
      <c r="D29" s="74">
        <f>0.25*(D13+D15+0.92*(D16+D17))</f>
        <v>2.7612465654406968</v>
      </c>
      <c r="E29" s="75">
        <v>2.7588454482464999</v>
      </c>
      <c r="F29" s="78">
        <f t="shared" si="0"/>
        <v>8.6957724972802963E-2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asm1_ss_200d</vt:lpstr>
      <vt:lpstr>asm1_dry_1min</vt:lpstr>
      <vt:lpstr>asm1_dry_10s</vt:lpstr>
      <vt:lpstr>asm1_dry_1s</vt:lpstr>
      <vt:lpstr>asm1_ss_ac</vt:lpstr>
      <vt:lpstr>asm1_dry_ac_1min</vt:lpstr>
      <vt:lpstr>asm1_dry_ac_30s</vt:lpstr>
      <vt:lpstr>asm1_dry_ac_10s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</dc:creator>
  <cp:lastModifiedBy>Maike</cp:lastModifiedBy>
  <dcterms:created xsi:type="dcterms:W3CDTF">2023-02-02T11:38:19Z</dcterms:created>
  <dcterms:modified xsi:type="dcterms:W3CDTF">2023-05-27T07:41:24Z</dcterms:modified>
</cp:coreProperties>
</file>