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90" windowWidth="19155" windowHeight="8520" firstSheet="3" activeTab="3"/>
  </bookViews>
  <sheets>
    <sheet name="dados (2)" sheetId="4" state="hidden" r:id="rId1"/>
    <sheet name="dados" sheetId="1" state="hidden" r:id="rId2"/>
    <sheet name="Plan2" sheetId="2" state="hidden" r:id="rId3"/>
    <sheet name="DASHBORD" sheetId="3" r:id="rId4"/>
  </sheets>
  <definedNames>
    <definedName name="SegmentaçãodeDados_mês_ano">#N/A</definedName>
  </definedNames>
  <calcPr calcId="144525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K2" i="3" l="1"/>
  <c r="J2" i="3"/>
  <c r="I2" i="3"/>
  <c r="H2" i="3"/>
  <c r="G2" i="3"/>
  <c r="F2" i="3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<sst xmlns="http://schemas.openxmlformats.org/spreadsheetml/2006/main" count="56" uniqueCount="25">
  <si>
    <t>gastos essenciais</t>
  </si>
  <si>
    <t>reserva investimentos</t>
  </si>
  <si>
    <t>gastos pessoais</t>
  </si>
  <si>
    <t>salário</t>
  </si>
  <si>
    <t>mês/ano</t>
  </si>
  <si>
    <t>total gastos</t>
  </si>
  <si>
    <t>sobra</t>
  </si>
  <si>
    <t>resultado</t>
  </si>
  <si>
    <t>Rótulos de Linha</t>
  </si>
  <si>
    <t>Total Geral</t>
  </si>
  <si>
    <t>Total</t>
  </si>
  <si>
    <t>Média</t>
  </si>
  <si>
    <t>Soma de gastos pessoais</t>
  </si>
  <si>
    <t>Soma de salário</t>
  </si>
  <si>
    <t>Contagem</t>
  </si>
  <si>
    <t>Soma de total gastos</t>
  </si>
  <si>
    <t>Geral</t>
  </si>
  <si>
    <t>Positivo</t>
  </si>
  <si>
    <t>Negativo</t>
  </si>
  <si>
    <t>salário Recebido</t>
  </si>
  <si>
    <t>Soma de gastos essenciais</t>
  </si>
  <si>
    <t>Soma de reserva investimentos</t>
  </si>
  <si>
    <t>gastos</t>
  </si>
  <si>
    <t>RELATÓRIO FINANCEIRO</t>
  </si>
  <si>
    <t>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</si>
</sst>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[Red]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79998168889431442"/>
      <name val="Century Gothic"/>
      <family val="2"/>
    </font>
    <font>
      <sz val="11"/>
      <color theme="1"/>
      <name val="Century Gothic"/>
      <family val="2"/>
    </font>
    <font>
      <b/>
      <sz val="11"/>
      <color theme="7" tint="0.79998168889431442"/>
      <name val="Century Gothic"/>
      <family val="2"/>
    </font>
    <font>
      <sz val="18"/>
      <color theme="7" tint="0.79998168889431442"/>
      <name val="Century Gothic"/>
      <family val="2"/>
    </font>
    <font>
      <b/>
      <sz val="18"/>
      <color theme="7" tint="0.79998168889431442"/>
      <name val="Century Gothic"/>
      <family val="2"/>
    </font>
    <font>
      <b/>
      <sz val="18"/>
      <color rgb="FF5E487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E4878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7" fontId="0" fillId="0" borderId="0" xfId="0" applyNumberFormat="1"/>
    <xf numFmtId="9" fontId="0" fillId="0" borderId="0" xfId="2" applyFont="1"/>
    <xf numFmtId="43" fontId="0" fillId="0" borderId="0" xfId="1" applyFont="1"/>
    <xf numFmtId="0" fontId="0" fillId="0" borderId="0" xfId="0" pivotButton="1"/>
    <xf numFmtId="0" fontId="0" fillId="0" borderId="0" xfId="0" applyNumberFormat="1"/>
    <xf numFmtId="0" fontId="2" fillId="0" borderId="0" xfId="0" applyFont="1"/>
    <xf numFmtId="43" fontId="2" fillId="0" borderId="0" xfId="0" applyNumberFormat="1" applyFont="1"/>
    <xf numFmtId="43" fontId="2" fillId="0" borderId="0" xfId="1" applyFont="1"/>
    <xf numFmtId="0" fontId="2" fillId="2" borderId="1" xfId="0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43" fontId="6" fillId="3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17" fontId="0" fillId="0" borderId="0" xfId="0" applyNumberFormat="1" applyAlignment="1">
      <alignment horizontal="left"/>
    </xf>
    <xf numFmtId="0" fontId="7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6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>
          <bgColor rgb="FF5E4878"/>
        </patternFill>
      </fill>
    </dxf>
    <dxf>
      <fill>
        <patternFill>
          <bgColor rgb="FF7030A0"/>
        </patternFill>
      </fill>
    </dxf>
  </dxfs>
  <tableStyles count="2" defaultTableStyle="TableStyleMedium2" defaultPivotStyle="PivotStyleLight16">
    <tableStyle name="Estilo de Segmentação de Dados 1" pivot="0" table="0" count="1">
      <tableStyleElement type="headerRow" dxfId="5"/>
    </tableStyle>
    <tableStyle name="Estilo de Segmentação de Dados 2" pivot="0" table="0" count="1">
      <tableStyleElement type="wholeTable" dxfId="4"/>
    </tableStyle>
  </tableStyles>
  <colors>
    <mruColors>
      <color rgb="FF5E4878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Finanças.xlsx]Plan2!Tabela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5E4878"/>
                </a:solidFill>
                <a:latin typeface="Century Gothic" pitchFamily="34" charset="0"/>
              </a:rPr>
              <a:t>salário</a:t>
            </a:r>
          </a:p>
        </c:rich>
      </c:tx>
      <c:layout/>
      <c:overlay val="0"/>
    </c:title>
    <c:autoTitleDeleted val="0"/>
    <c:pivotFmts>
      <c:pivotFmt>
        <c:idx val="0"/>
        <c:spPr>
          <a:gradFill>
            <a:gsLst>
              <a:gs pos="0">
                <a:srgbClr val="5E4878"/>
              </a:gs>
              <a:gs pos="70000">
                <a:schemeClr val="accent1">
                  <a:tint val="44500"/>
                  <a:satMod val="160000"/>
                  <a:alpha val="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gradFill flip="none" rotWithShape="1">
            <a:gsLst>
              <a:gs pos="0">
                <a:srgbClr val="FF0000">
                  <a:lumMod val="100000"/>
                </a:srgbClr>
              </a:gs>
              <a:gs pos="70000">
                <a:schemeClr val="accent4">
                  <a:lumMod val="20000"/>
                  <a:lumOff val="8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Soma de salário</c:v>
                </c:pt>
              </c:strCache>
            </c:strRef>
          </c:tx>
          <c:spPr>
            <a:gradFill>
              <a:gsLst>
                <a:gs pos="0">
                  <a:srgbClr val="5E4878"/>
                </a:gs>
                <a:gs pos="70000">
                  <a:schemeClr val="accent1">
                    <a:tint val="44500"/>
                    <a:satMod val="160000"/>
                    <a:alpha val="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Plan2!$A$4:$A$28</c:f>
              <c:strCache>
                <c:ptCount val="2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</c:strCache>
            </c:strRef>
          </c:cat>
          <c:val>
            <c:numRef>
              <c:f>Plan2!$B$4:$B$28</c:f>
              <c:numCache>
                <c:formatCode>General</c:formatCode>
                <c:ptCount val="24"/>
                <c:pt idx="0">
                  <c:v>2942</c:v>
                </c:pt>
                <c:pt idx="1">
                  <c:v>2942</c:v>
                </c:pt>
                <c:pt idx="2">
                  <c:v>2942</c:v>
                </c:pt>
                <c:pt idx="3">
                  <c:v>3867</c:v>
                </c:pt>
                <c:pt idx="4">
                  <c:v>4148</c:v>
                </c:pt>
                <c:pt idx="5">
                  <c:v>2937</c:v>
                </c:pt>
                <c:pt idx="6">
                  <c:v>8054</c:v>
                </c:pt>
                <c:pt idx="7">
                  <c:v>3479</c:v>
                </c:pt>
                <c:pt idx="8">
                  <c:v>3108</c:v>
                </c:pt>
                <c:pt idx="9">
                  <c:v>3091</c:v>
                </c:pt>
                <c:pt idx="10">
                  <c:v>1810</c:v>
                </c:pt>
                <c:pt idx="11">
                  <c:v>4709</c:v>
                </c:pt>
                <c:pt idx="12">
                  <c:v>3173</c:v>
                </c:pt>
                <c:pt idx="13">
                  <c:v>3196</c:v>
                </c:pt>
                <c:pt idx="14">
                  <c:v>3192</c:v>
                </c:pt>
                <c:pt idx="15">
                  <c:v>4418</c:v>
                </c:pt>
                <c:pt idx="16">
                  <c:v>3197</c:v>
                </c:pt>
                <c:pt idx="17">
                  <c:v>1793</c:v>
                </c:pt>
                <c:pt idx="18">
                  <c:v>3664</c:v>
                </c:pt>
                <c:pt idx="19">
                  <c:v>4036</c:v>
                </c:pt>
                <c:pt idx="20">
                  <c:v>3631</c:v>
                </c:pt>
                <c:pt idx="21">
                  <c:v>3370</c:v>
                </c:pt>
                <c:pt idx="22">
                  <c:v>4801</c:v>
                </c:pt>
                <c:pt idx="23">
                  <c:v>5517</c:v>
                </c:pt>
              </c:numCache>
            </c:numRef>
          </c:val>
        </c:ser>
        <c:ser>
          <c:idx val="1"/>
          <c:order val="1"/>
          <c:tx>
            <c:strRef>
              <c:f>Plan2!$C$3</c:f>
              <c:strCache>
                <c:ptCount val="1"/>
                <c:pt idx="0">
                  <c:v>Soma de total gastos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lumMod val="100000"/>
                  </a:srgbClr>
                </a:gs>
                <a:gs pos="70000">
                  <a:schemeClr val="accent4">
                    <a:lumMod val="20000"/>
                    <a:lumOff val="8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Plan2!$A$4:$A$28</c:f>
              <c:strCache>
                <c:ptCount val="2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</c:strCache>
            </c:strRef>
          </c:cat>
          <c:val>
            <c:numRef>
              <c:f>Plan2!$C$4:$C$28</c:f>
              <c:numCache>
                <c:formatCode>General</c:formatCode>
                <c:ptCount val="24"/>
                <c:pt idx="0">
                  <c:v>2916</c:v>
                </c:pt>
                <c:pt idx="1">
                  <c:v>2917</c:v>
                </c:pt>
                <c:pt idx="2">
                  <c:v>2795</c:v>
                </c:pt>
                <c:pt idx="3">
                  <c:v>2633</c:v>
                </c:pt>
                <c:pt idx="4">
                  <c:v>4368</c:v>
                </c:pt>
                <c:pt idx="5">
                  <c:v>2703</c:v>
                </c:pt>
                <c:pt idx="6">
                  <c:v>7687</c:v>
                </c:pt>
                <c:pt idx="7">
                  <c:v>3371</c:v>
                </c:pt>
                <c:pt idx="8">
                  <c:v>3210</c:v>
                </c:pt>
                <c:pt idx="9">
                  <c:v>4124</c:v>
                </c:pt>
                <c:pt idx="10">
                  <c:v>3329</c:v>
                </c:pt>
                <c:pt idx="11">
                  <c:v>4580</c:v>
                </c:pt>
                <c:pt idx="12">
                  <c:v>3457</c:v>
                </c:pt>
                <c:pt idx="13">
                  <c:v>2708</c:v>
                </c:pt>
                <c:pt idx="14">
                  <c:v>4697</c:v>
                </c:pt>
                <c:pt idx="15">
                  <c:v>3236</c:v>
                </c:pt>
                <c:pt idx="16">
                  <c:v>3506</c:v>
                </c:pt>
                <c:pt idx="17">
                  <c:v>3398</c:v>
                </c:pt>
                <c:pt idx="18">
                  <c:v>3254</c:v>
                </c:pt>
                <c:pt idx="19">
                  <c:v>3680</c:v>
                </c:pt>
                <c:pt idx="20">
                  <c:v>3574</c:v>
                </c:pt>
                <c:pt idx="21">
                  <c:v>4382</c:v>
                </c:pt>
                <c:pt idx="22">
                  <c:v>4632</c:v>
                </c:pt>
                <c:pt idx="23">
                  <c:v>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21952"/>
        <c:axId val="231023744"/>
      </c:barChart>
      <c:catAx>
        <c:axId val="2310219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800">
                <a:latin typeface="Century Gothic" pitchFamily="34" charset="0"/>
              </a:defRPr>
            </a:pPr>
            <a:endParaRPr lang="pt-BR"/>
          </a:p>
        </c:txPr>
        <c:crossAx val="231023744"/>
        <c:crosses val="autoZero"/>
        <c:auto val="1"/>
        <c:lblAlgn val="ctr"/>
        <c:lblOffset val="100"/>
        <c:noMultiLvlLbl val="0"/>
      </c:catAx>
      <c:valAx>
        <c:axId val="231023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800">
                <a:latin typeface="Century Gothic" pitchFamily="34" charset="0"/>
              </a:defRPr>
            </a:pPr>
            <a:endParaRPr lang="pt-BR"/>
          </a:p>
        </c:txPr>
        <c:crossAx val="23102195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 cap="rnd">
          <a:gradFill>
            <a:gsLst>
              <a:gs pos="70000">
                <a:srgbClr val="CEDAF0"/>
              </a:gs>
              <a:gs pos="0">
                <a:srgbClr val="5E4878"/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cap="rnd">
      <a:noFill/>
    </a:ln>
    <a:effectLst/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[Desafio Finanças.xlsx]Plan2!Tabela dinâmica2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5E4878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Plan2!$B$31</c:f>
              <c:strCache>
                <c:ptCount val="1"/>
                <c:pt idx="0">
                  <c:v>Soma de gastos essenciais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Plan2!$A$32:$A$56</c:f>
              <c:strCache>
                <c:ptCount val="2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</c:strCache>
            </c:strRef>
          </c:cat>
          <c:val>
            <c:numRef>
              <c:f>Plan2!$B$32:$B$56</c:f>
              <c:numCache>
                <c:formatCode>General</c:formatCode>
                <c:ptCount val="24"/>
                <c:pt idx="0">
                  <c:v>2244</c:v>
                </c:pt>
                <c:pt idx="1">
                  <c:v>2113</c:v>
                </c:pt>
                <c:pt idx="2">
                  <c:v>1566</c:v>
                </c:pt>
                <c:pt idx="3">
                  <c:v>1500</c:v>
                </c:pt>
                <c:pt idx="4">
                  <c:v>1229</c:v>
                </c:pt>
                <c:pt idx="5">
                  <c:v>1374</c:v>
                </c:pt>
                <c:pt idx="6">
                  <c:v>4369</c:v>
                </c:pt>
                <c:pt idx="7">
                  <c:v>759</c:v>
                </c:pt>
                <c:pt idx="8">
                  <c:v>2059</c:v>
                </c:pt>
                <c:pt idx="9">
                  <c:v>2191</c:v>
                </c:pt>
                <c:pt idx="10">
                  <c:v>1727</c:v>
                </c:pt>
                <c:pt idx="11">
                  <c:v>1605</c:v>
                </c:pt>
                <c:pt idx="12">
                  <c:v>2074</c:v>
                </c:pt>
                <c:pt idx="13">
                  <c:v>1411</c:v>
                </c:pt>
                <c:pt idx="14">
                  <c:v>2499</c:v>
                </c:pt>
                <c:pt idx="15">
                  <c:v>1876</c:v>
                </c:pt>
                <c:pt idx="16">
                  <c:v>2025</c:v>
                </c:pt>
                <c:pt idx="17">
                  <c:v>1796</c:v>
                </c:pt>
                <c:pt idx="18">
                  <c:v>1744</c:v>
                </c:pt>
                <c:pt idx="19">
                  <c:v>1925</c:v>
                </c:pt>
                <c:pt idx="20">
                  <c:v>1768</c:v>
                </c:pt>
                <c:pt idx="21">
                  <c:v>1772</c:v>
                </c:pt>
                <c:pt idx="22">
                  <c:v>2047</c:v>
                </c:pt>
                <c:pt idx="23">
                  <c:v>2473</c:v>
                </c:pt>
              </c:numCache>
            </c:numRef>
          </c:val>
        </c:ser>
        <c:ser>
          <c:idx val="1"/>
          <c:order val="1"/>
          <c:tx>
            <c:strRef>
              <c:f>Plan2!$C$31</c:f>
              <c:strCache>
                <c:ptCount val="1"/>
                <c:pt idx="0">
                  <c:v>Soma de reserva investimentos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Plan2!$A$32:$A$56</c:f>
              <c:strCache>
                <c:ptCount val="2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</c:strCache>
            </c:strRef>
          </c:cat>
          <c:val>
            <c:numRef>
              <c:f>Plan2!$C$32:$C$56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2368</c:v>
                </c:pt>
                <c:pt idx="5">
                  <c:v>1009</c:v>
                </c:pt>
                <c:pt idx="6">
                  <c:v>1609</c:v>
                </c:pt>
                <c:pt idx="7">
                  <c:v>2009</c:v>
                </c:pt>
                <c:pt idx="8">
                  <c:v>0</c:v>
                </c:pt>
                <c:pt idx="9">
                  <c:v>59</c:v>
                </c:pt>
                <c:pt idx="10">
                  <c:v>509</c:v>
                </c:pt>
                <c:pt idx="11">
                  <c:v>0</c:v>
                </c:pt>
                <c:pt idx="12">
                  <c:v>137</c:v>
                </c:pt>
                <c:pt idx="13">
                  <c:v>99</c:v>
                </c:pt>
                <c:pt idx="14">
                  <c:v>99</c:v>
                </c:pt>
                <c:pt idx="15">
                  <c:v>246</c:v>
                </c:pt>
                <c:pt idx="16">
                  <c:v>99</c:v>
                </c:pt>
                <c:pt idx="17">
                  <c:v>99</c:v>
                </c:pt>
                <c:pt idx="18">
                  <c:v>298</c:v>
                </c:pt>
                <c:pt idx="19">
                  <c:v>898</c:v>
                </c:pt>
                <c:pt idx="20">
                  <c:v>1279</c:v>
                </c:pt>
                <c:pt idx="21">
                  <c:v>1273</c:v>
                </c:pt>
                <c:pt idx="22">
                  <c:v>1166</c:v>
                </c:pt>
                <c:pt idx="23">
                  <c:v>304</c:v>
                </c:pt>
              </c:numCache>
            </c:numRef>
          </c:val>
        </c:ser>
        <c:ser>
          <c:idx val="2"/>
          <c:order val="2"/>
          <c:tx>
            <c:strRef>
              <c:f>Plan2!$D$31</c:f>
              <c:strCache>
                <c:ptCount val="1"/>
                <c:pt idx="0">
                  <c:v>Soma de gastos pessoais</c:v>
                </c:pt>
              </c:strCache>
            </c:strRef>
          </c:tx>
          <c:spPr>
            <a:solidFill>
              <a:srgbClr val="5E4878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Plan2!$A$32:$A$56</c:f>
              <c:strCache>
                <c:ptCount val="2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</c:strCache>
            </c:strRef>
          </c:cat>
          <c:val>
            <c:numRef>
              <c:f>Plan2!$D$32:$D$56</c:f>
              <c:numCache>
                <c:formatCode>General</c:formatCode>
                <c:ptCount val="24"/>
                <c:pt idx="0">
                  <c:v>672</c:v>
                </c:pt>
                <c:pt idx="1">
                  <c:v>804</c:v>
                </c:pt>
                <c:pt idx="2">
                  <c:v>1229</c:v>
                </c:pt>
                <c:pt idx="3">
                  <c:v>1133</c:v>
                </c:pt>
                <c:pt idx="4">
                  <c:v>771</c:v>
                </c:pt>
                <c:pt idx="5">
                  <c:v>320</c:v>
                </c:pt>
                <c:pt idx="6">
                  <c:v>1709</c:v>
                </c:pt>
                <c:pt idx="7">
                  <c:v>603</c:v>
                </c:pt>
                <c:pt idx="8">
                  <c:v>1151</c:v>
                </c:pt>
                <c:pt idx="9">
                  <c:v>1874</c:v>
                </c:pt>
                <c:pt idx="10">
                  <c:v>1093</c:v>
                </c:pt>
                <c:pt idx="11">
                  <c:v>2975</c:v>
                </c:pt>
                <c:pt idx="12">
                  <c:v>1246</c:v>
                </c:pt>
                <c:pt idx="13">
                  <c:v>1198</c:v>
                </c:pt>
                <c:pt idx="14">
                  <c:v>2099</c:v>
                </c:pt>
                <c:pt idx="15">
                  <c:v>1114</c:v>
                </c:pt>
                <c:pt idx="16">
                  <c:v>1382</c:v>
                </c:pt>
                <c:pt idx="17">
                  <c:v>1503</c:v>
                </c:pt>
                <c:pt idx="18">
                  <c:v>1212</c:v>
                </c:pt>
                <c:pt idx="19">
                  <c:v>857</c:v>
                </c:pt>
                <c:pt idx="20">
                  <c:v>527</c:v>
                </c:pt>
                <c:pt idx="21">
                  <c:v>1337</c:v>
                </c:pt>
                <c:pt idx="22">
                  <c:v>1419</c:v>
                </c:pt>
                <c:pt idx="23">
                  <c:v>2038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82240"/>
        <c:axId val="231104512"/>
      </c:barChart>
      <c:catAx>
        <c:axId val="23108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pt-BR"/>
          </a:p>
        </c:txPr>
        <c:crossAx val="231104512"/>
        <c:crosses val="autoZero"/>
        <c:auto val="1"/>
        <c:lblAlgn val="ctr"/>
        <c:lblOffset val="100"/>
        <c:noMultiLvlLbl val="0"/>
      </c:catAx>
      <c:valAx>
        <c:axId val="23110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31082240"/>
        <c:crosses val="autoZero"/>
        <c:crossBetween val="between"/>
      </c:valAx>
      <c:spPr>
        <a:noFill/>
        <a:ln>
          <a:gradFill>
            <a:gsLst>
              <a:gs pos="0">
                <a:srgbClr val="5E4878"/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84667</xdr:rowOff>
    </xdr:from>
    <xdr:to>
      <xdr:col>11</xdr:col>
      <xdr:colOff>539750</xdr:colOff>
      <xdr:row>14</xdr:row>
      <xdr:rowOff>201084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52917</xdr:rowOff>
    </xdr:from>
    <xdr:to>
      <xdr:col>11</xdr:col>
      <xdr:colOff>571500</xdr:colOff>
      <xdr:row>31</xdr:row>
      <xdr:rowOff>44451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105831</xdr:colOff>
      <xdr:row>8</xdr:row>
      <xdr:rowOff>179918</xdr:rowOff>
    </xdr:from>
    <xdr:to>
      <xdr:col>0</xdr:col>
      <xdr:colOff>1640415</xdr:colOff>
      <xdr:row>20</xdr:row>
      <xdr:rowOff>107156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/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/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31" y="2116668"/>
              <a:ext cx="1534584" cy="2455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137584</xdr:colOff>
      <xdr:row>0</xdr:row>
      <xdr:rowOff>21166</xdr:rowOff>
    </xdr:from>
    <xdr:to>
      <xdr:col>0</xdr:col>
      <xdr:colOff>1608667</xdr:colOff>
      <xdr:row>5</xdr:row>
      <xdr:rowOff>204459</xdr:rowOff>
    </xdr:to>
    <xdr:pic>
      <xdr:nvPicPr>
        <xdr:cNvPr id="5" name="Imagem 4" descr="C:\Program Files (x86)\Microsoft Office\MEDIA\CAGCAT10\j0222015.wm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84" y="21166"/>
          <a:ext cx="1471083" cy="1485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1185322</xdr:colOff>
      <xdr:row>16</xdr:row>
      <xdr:rowOff>158750</xdr:rowOff>
    </xdr:from>
    <xdr:to>
      <xdr:col>8</xdr:col>
      <xdr:colOff>439197</xdr:colOff>
      <xdr:row>18</xdr:row>
      <xdr:rowOff>127000</xdr:rowOff>
    </xdr:to>
    <xdr:sp macro="" textlink="">
      <xdr:nvSpPr>
        <xdr:cNvPr id="6" name="Seta para baixo 5"/>
        <xdr:cNvSpPr/>
      </xdr:nvSpPr>
      <xdr:spPr>
        <a:xfrm>
          <a:off x="7936166" y="3825875"/>
          <a:ext cx="539750" cy="504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1168379</xdr:colOff>
      <xdr:row>3</xdr:row>
      <xdr:rowOff>31749</xdr:rowOff>
    </xdr:from>
    <xdr:to>
      <xdr:col>8</xdr:col>
      <xdr:colOff>449773</xdr:colOff>
      <xdr:row>5</xdr:row>
      <xdr:rowOff>141816</xdr:rowOff>
    </xdr:to>
    <xdr:sp macro="" textlink="">
      <xdr:nvSpPr>
        <xdr:cNvPr id="7" name="Seta para baixo 6"/>
        <xdr:cNvSpPr/>
      </xdr:nvSpPr>
      <xdr:spPr>
        <a:xfrm rot="10800000">
          <a:off x="7919223" y="912812"/>
          <a:ext cx="567269" cy="538692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o Jacinto" refreshedDate="45649.373280208332" createdVersion="4" refreshedVersion="4" minRefreshableVersion="3" recordCount="24">
  <cacheSource type="worksheet">
    <worksheetSource ref="A1:I25" sheet="dados"/>
  </cacheSource>
  <cacheFields count="9">
    <cacheField name="mês/ano" numFmtId="17">
      <sharedItems containsSemiMixedTypes="0" containsNonDate="0" containsDate="1" containsString="0" minDate="2016-01-01T00:00:00" maxDate="2017-12-02T00:00:00" count="24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</cacheField>
    <cacheField name="Contagem" numFmtId="1">
      <sharedItems containsSemiMixedTypes="0" containsString="0" containsNumber="1" containsInteger="1" minValue="1" maxValue="1" count="1">
        <n v="1"/>
      </sharedItems>
    </cacheField>
    <cacheField name="salário" numFmtId="43">
      <sharedItems containsSemiMixedTypes="0" containsString="0" containsNumber="1" containsInteger="1" minValue="1793" maxValue="8054" count="22">
        <n v="2942"/>
        <n v="3867"/>
        <n v="4148"/>
        <n v="2937"/>
        <n v="8054"/>
        <n v="3479"/>
        <n v="3108"/>
        <n v="3091"/>
        <n v="1810"/>
        <n v="4709"/>
        <n v="3173"/>
        <n v="3196"/>
        <n v="3192"/>
        <n v="4418"/>
        <n v="3197"/>
        <n v="1793"/>
        <n v="3664"/>
        <n v="4036"/>
        <n v="3631"/>
        <n v="3370"/>
        <n v="4801"/>
        <n v="5517"/>
      </sharedItems>
    </cacheField>
    <cacheField name="gastos essenciais" numFmtId="43">
      <sharedItems containsSemiMixedTypes="0" containsString="0" containsNumber="1" containsInteger="1" minValue="759" maxValue="4369" count="24">
        <n v="2244"/>
        <n v="2113"/>
        <n v="1566"/>
        <n v="1500"/>
        <n v="1229"/>
        <n v="1374"/>
        <n v="4369"/>
        <n v="759"/>
        <n v="2059"/>
        <n v="2191"/>
        <n v="1727"/>
        <n v="1605"/>
        <n v="2074"/>
        <n v="1411"/>
        <n v="2499"/>
        <n v="1876"/>
        <n v="2025"/>
        <n v="1796"/>
        <n v="1744"/>
        <n v="1925"/>
        <n v="1768"/>
        <n v="1772"/>
        <n v="2047"/>
        <n v="2473"/>
      </sharedItems>
    </cacheField>
    <cacheField name="reserva investimentos" numFmtId="43">
      <sharedItems containsSemiMixedTypes="0" containsString="0" containsNumber="1" containsInteger="1" minValue="0" maxValue="2368" count="16">
        <n v="0"/>
        <n v="2368"/>
        <n v="1009"/>
        <n v="1609"/>
        <n v="2009"/>
        <n v="59"/>
        <n v="509"/>
        <n v="137"/>
        <n v="99"/>
        <n v="246"/>
        <n v="298"/>
        <n v="898"/>
        <n v="1279"/>
        <n v="1273"/>
        <n v="1166"/>
        <n v="304"/>
      </sharedItems>
    </cacheField>
    <cacheField name="gastos pessoais" numFmtId="43">
      <sharedItems containsSemiMixedTypes="0" containsString="0" containsNumber="1" containsInteger="1" minValue="320" maxValue="2975" count="24">
        <n v="672"/>
        <n v="804"/>
        <n v="1229"/>
        <n v="1133"/>
        <n v="771"/>
        <n v="320"/>
        <n v="1709"/>
        <n v="603"/>
        <n v="1151"/>
        <n v="1874"/>
        <n v="1093"/>
        <n v="2975"/>
        <n v="1246"/>
        <n v="1198"/>
        <n v="2099"/>
        <n v="1114"/>
        <n v="1382"/>
        <n v="1503"/>
        <n v="1212"/>
        <n v="857"/>
        <n v="527"/>
        <n v="1337"/>
        <n v="1419"/>
        <n v="2038"/>
      </sharedItems>
    </cacheField>
    <cacheField name="total gastos" numFmtId="43">
      <sharedItems containsSemiMixedTypes="0" containsString="0" containsNumber="1" containsInteger="1" minValue="2633" maxValue="7687"/>
    </cacheField>
    <cacheField name="sobra" numFmtId="43">
      <sharedItems containsSemiMixedTypes="0" containsString="0" containsNumber="1" containsInteger="1" minValue="-1234" maxValue="1605"/>
    </cacheField>
    <cacheField name="resultado" numFmtId="43">
      <sharedItems count="2">
        <s v="negativo"/>
        <s v="positiv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n v="2916"/>
    <n v="-26"/>
    <x v="0"/>
  </r>
  <r>
    <x v="1"/>
    <x v="0"/>
    <x v="0"/>
    <x v="1"/>
    <x v="0"/>
    <x v="1"/>
    <n v="2917"/>
    <n v="-25"/>
    <x v="0"/>
  </r>
  <r>
    <x v="2"/>
    <x v="0"/>
    <x v="0"/>
    <x v="2"/>
    <x v="0"/>
    <x v="2"/>
    <n v="2795"/>
    <n v="-147"/>
    <x v="0"/>
  </r>
  <r>
    <x v="3"/>
    <x v="0"/>
    <x v="1"/>
    <x v="3"/>
    <x v="0"/>
    <x v="3"/>
    <n v="2633"/>
    <n v="-1234"/>
    <x v="0"/>
  </r>
  <r>
    <x v="4"/>
    <x v="0"/>
    <x v="2"/>
    <x v="4"/>
    <x v="1"/>
    <x v="4"/>
    <n v="4368"/>
    <n v="220"/>
    <x v="1"/>
  </r>
  <r>
    <x v="5"/>
    <x v="0"/>
    <x v="3"/>
    <x v="5"/>
    <x v="2"/>
    <x v="5"/>
    <n v="2703"/>
    <n v="-234"/>
    <x v="0"/>
  </r>
  <r>
    <x v="6"/>
    <x v="0"/>
    <x v="4"/>
    <x v="6"/>
    <x v="3"/>
    <x v="6"/>
    <n v="7687"/>
    <n v="-367"/>
    <x v="0"/>
  </r>
  <r>
    <x v="7"/>
    <x v="0"/>
    <x v="5"/>
    <x v="7"/>
    <x v="4"/>
    <x v="7"/>
    <n v="3371"/>
    <n v="-108"/>
    <x v="0"/>
  </r>
  <r>
    <x v="8"/>
    <x v="0"/>
    <x v="6"/>
    <x v="8"/>
    <x v="0"/>
    <x v="8"/>
    <n v="3210"/>
    <n v="102"/>
    <x v="1"/>
  </r>
  <r>
    <x v="9"/>
    <x v="0"/>
    <x v="7"/>
    <x v="9"/>
    <x v="5"/>
    <x v="9"/>
    <n v="4124"/>
    <n v="1033"/>
    <x v="1"/>
  </r>
  <r>
    <x v="10"/>
    <x v="0"/>
    <x v="8"/>
    <x v="10"/>
    <x v="6"/>
    <x v="10"/>
    <n v="3329"/>
    <n v="1519"/>
    <x v="1"/>
  </r>
  <r>
    <x v="11"/>
    <x v="0"/>
    <x v="9"/>
    <x v="11"/>
    <x v="0"/>
    <x v="11"/>
    <n v="4580"/>
    <n v="-129"/>
    <x v="0"/>
  </r>
  <r>
    <x v="12"/>
    <x v="0"/>
    <x v="10"/>
    <x v="12"/>
    <x v="7"/>
    <x v="12"/>
    <n v="3457"/>
    <n v="284"/>
    <x v="1"/>
  </r>
  <r>
    <x v="13"/>
    <x v="0"/>
    <x v="11"/>
    <x v="13"/>
    <x v="8"/>
    <x v="13"/>
    <n v="2708"/>
    <n v="-488"/>
    <x v="0"/>
  </r>
  <r>
    <x v="14"/>
    <x v="0"/>
    <x v="12"/>
    <x v="14"/>
    <x v="8"/>
    <x v="14"/>
    <n v="4697"/>
    <n v="1505"/>
    <x v="1"/>
  </r>
  <r>
    <x v="15"/>
    <x v="0"/>
    <x v="13"/>
    <x v="15"/>
    <x v="9"/>
    <x v="15"/>
    <n v="3236"/>
    <n v="-1182"/>
    <x v="0"/>
  </r>
  <r>
    <x v="16"/>
    <x v="0"/>
    <x v="14"/>
    <x v="16"/>
    <x v="8"/>
    <x v="16"/>
    <n v="3506"/>
    <n v="309"/>
    <x v="1"/>
  </r>
  <r>
    <x v="17"/>
    <x v="0"/>
    <x v="15"/>
    <x v="17"/>
    <x v="8"/>
    <x v="17"/>
    <n v="3398"/>
    <n v="1605"/>
    <x v="1"/>
  </r>
  <r>
    <x v="18"/>
    <x v="0"/>
    <x v="16"/>
    <x v="18"/>
    <x v="10"/>
    <x v="18"/>
    <n v="3254"/>
    <n v="-410"/>
    <x v="0"/>
  </r>
  <r>
    <x v="19"/>
    <x v="0"/>
    <x v="17"/>
    <x v="19"/>
    <x v="11"/>
    <x v="19"/>
    <n v="3680"/>
    <n v="-356"/>
    <x v="0"/>
  </r>
  <r>
    <x v="20"/>
    <x v="0"/>
    <x v="18"/>
    <x v="20"/>
    <x v="12"/>
    <x v="20"/>
    <n v="3574"/>
    <n v="-57"/>
    <x v="0"/>
  </r>
  <r>
    <x v="21"/>
    <x v="0"/>
    <x v="19"/>
    <x v="21"/>
    <x v="13"/>
    <x v="21"/>
    <n v="4382"/>
    <n v="1012"/>
    <x v="1"/>
  </r>
  <r>
    <x v="22"/>
    <x v="0"/>
    <x v="20"/>
    <x v="22"/>
    <x v="14"/>
    <x v="22"/>
    <n v="4632"/>
    <n v="-169"/>
    <x v="0"/>
  </r>
  <r>
    <x v="23"/>
    <x v="0"/>
    <x v="21"/>
    <x v="23"/>
    <x v="15"/>
    <x v="23"/>
    <n v="4815"/>
    <n v="-7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31:D56" firstHeaderRow="0" firstDataRow="1" firstDataCol="1"/>
  <pivotFields count="9">
    <pivotField axis="axisRow" numFmtId="17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/>
    <pivotField numFmtId="43" showAll="0"/>
    <pivotField dataField="1" numFmtId="43" showAll="0"/>
    <pivotField dataField="1" numFmtId="43" showAll="0"/>
    <pivotField dataField="1" numFmtId="43" showAll="0"/>
    <pivotField numFmtId="43" showAll="0"/>
    <pivotField numFmtId="43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astos essenciais" fld="3" baseField="0" baseItem="0"/>
    <dataField name="Soma de reserva investimentos" fld="4" baseField="0" baseItem="0"/>
    <dataField name="Soma de gastos pessoais" fld="5" baseField="0" baseItem="0"/>
  </dataFields>
  <chartFormats count="3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C28" firstHeaderRow="0" firstDataRow="1" firstDataCol="1"/>
  <pivotFields count="9">
    <pivotField axis="axisRow" numFmtId="17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 defaultSubtotal="0">
      <items count="1">
        <item x="0"/>
      </items>
    </pivotField>
    <pivotField dataField="1" numFmtId="43" showAll="0">
      <items count="23">
        <item x="15"/>
        <item x="8"/>
        <item x="3"/>
        <item x="0"/>
        <item x="7"/>
        <item x="6"/>
        <item x="10"/>
        <item x="12"/>
        <item x="11"/>
        <item x="14"/>
        <item x="19"/>
        <item x="5"/>
        <item x="18"/>
        <item x="16"/>
        <item x="1"/>
        <item x="17"/>
        <item x="2"/>
        <item x="13"/>
        <item x="9"/>
        <item x="20"/>
        <item x="21"/>
        <item x="4"/>
        <item t="default"/>
      </items>
    </pivotField>
    <pivotField numFmtId="43" showAll="0">
      <items count="25">
        <item x="7"/>
        <item x="4"/>
        <item x="5"/>
        <item x="13"/>
        <item x="3"/>
        <item x="2"/>
        <item x="11"/>
        <item x="10"/>
        <item x="18"/>
        <item x="20"/>
        <item x="21"/>
        <item x="17"/>
        <item x="15"/>
        <item x="19"/>
        <item x="16"/>
        <item x="22"/>
        <item x="8"/>
        <item x="12"/>
        <item x="1"/>
        <item x="9"/>
        <item x="0"/>
        <item x="23"/>
        <item x="14"/>
        <item x="6"/>
        <item t="default"/>
      </items>
    </pivotField>
    <pivotField numFmtId="43" showAll="0">
      <items count="17">
        <item x="0"/>
        <item x="5"/>
        <item x="8"/>
        <item x="7"/>
        <item x="9"/>
        <item x="10"/>
        <item x="15"/>
        <item x="6"/>
        <item x="11"/>
        <item x="2"/>
        <item x="14"/>
        <item x="13"/>
        <item x="12"/>
        <item x="3"/>
        <item x="4"/>
        <item x="1"/>
        <item t="default"/>
      </items>
    </pivotField>
    <pivotField numFmtId="43" showAll="0">
      <items count="25">
        <item sd="0" x="5"/>
        <item sd="0" x="20"/>
        <item x="7"/>
        <item x="0"/>
        <item x="4"/>
        <item x="1"/>
        <item x="19"/>
        <item x="10"/>
        <item x="15"/>
        <item x="3"/>
        <item x="8"/>
        <item x="13"/>
        <item x="18"/>
        <item x="2"/>
        <item x="12"/>
        <item x="21"/>
        <item x="16"/>
        <item x="22"/>
        <item x="17"/>
        <item x="6"/>
        <item x="9"/>
        <item x="23"/>
        <item x="14"/>
        <item x="11"/>
        <item t="default"/>
      </items>
    </pivotField>
    <pivotField dataField="1" numFmtId="43" showAll="0"/>
    <pivotField numFmtId="43" showAll="0"/>
    <pivotField showAll="0">
      <items count="3">
        <item x="0"/>
        <item x="1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alário" fld="2" baseField="0" baseItem="0"/>
    <dataField name="Soma de total gast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ano" sourceName="mês/ano">
  <pivotTables>
    <pivotTable tabId="2" name="Tabela dinâmica1"/>
    <pivotTable tabId="2" name="Tabela dinâmica2"/>
  </pivotTables>
  <data>
    <tabular pivotCacheId="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/ano" cache="SegmentaçãodeDados_mês_ano" caption="mês/ano" startItem="16" style="SlicerStyleDark4" rowHeight="241300"/>
</slicers>
</file>

<file path=xl/tables/table1.xml><?xml version="1.0" encoding="utf-8"?>
<table xmlns="http://schemas.openxmlformats.org/spreadsheetml/2006/main" id="2" name="Tabela13" displayName="Tabela13" ref="A1:H1048576" totalsRowShown="0">
  <autoFilter ref="A1:H1048576"/>
  <tableColumns count="8">
    <tableColumn id="1" name="mês/ano"/>
    <tableColumn id="2" name="salário"/>
    <tableColumn id="3" name="gastos essenciais"/>
    <tableColumn id="4" name="reserva investimentos"/>
    <tableColumn id="5" name="gastos pessoais"/>
    <tableColumn id="6" name="total gastos"/>
    <tableColumn id="8" name="sobra" dataDxfId="3">
      <calculatedColumnFormula>Tabela13[[#This Row],[total gastos]]-Tabela13[[#This Row],[salário]]</calculatedColumnFormula>
    </tableColumn>
    <tableColumn id="7" name="resultado" dataDxfId="2">
      <calculatedColumnFormula>IF(Tabela13[[#This Row],[sobra]]&gt;0,"positivo","negativo")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I1048576" totalsRowShown="0">
  <autoFilter ref="A1:I1048576">
    <filterColumn colId="8">
      <customFilters>
        <customFilter operator="notEqual" val=" "/>
      </customFilters>
    </filterColumn>
  </autoFilter>
  <tableColumns count="9">
    <tableColumn id="1" name="mês/ano"/>
    <tableColumn id="9" name="Contagem"/>
    <tableColumn id="2" name="salário"/>
    <tableColumn id="3" name="gastos essenciais"/>
    <tableColumn id="4" name="reserva investimentos"/>
    <tableColumn id="5" name="gastos pessoais"/>
    <tableColumn id="6" name="total gastos"/>
    <tableColumn id="8" name="sobra" dataDxfId="1">
      <calculatedColumnFormula>Tabela1[[#This Row],[total gastos]]-Tabela1[[#This Row],[salário]]</calculatedColumnFormula>
    </tableColumn>
    <tableColumn id="7" name="resultado" dataDxfId="0">
      <calculatedColumnFormula>IF(Tabela1[[#This Row],[sobra]]&gt;0,"positivo","negativo")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K2" sqref="K2:M3"/>
    </sheetView>
  </sheetViews>
  <sheetFormatPr defaultRowHeight="15" x14ac:dyDescent="0.25"/>
  <cols>
    <col min="1" max="1" width="11" customWidth="1"/>
    <col min="2" max="2" width="10.5703125" bestFit="1" customWidth="1"/>
    <col min="3" max="3" width="18.140625" customWidth="1"/>
    <col min="4" max="4" width="22.85546875" customWidth="1"/>
    <col min="5" max="5" width="16.7109375" customWidth="1"/>
    <col min="6" max="6" width="13.42578125" bestFit="1" customWidth="1"/>
    <col min="7" max="8" width="13.42578125" customWidth="1"/>
  </cols>
  <sheetData>
    <row r="1" spans="1:13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6</v>
      </c>
      <c r="H1" t="s">
        <v>7</v>
      </c>
    </row>
    <row r="2" spans="1:13" x14ac:dyDescent="0.25">
      <c r="A2" s="1">
        <v>42370</v>
      </c>
      <c r="B2" s="3">
        <v>2942</v>
      </c>
      <c r="C2" s="3">
        <v>2244</v>
      </c>
      <c r="D2" s="3">
        <v>0</v>
      </c>
      <c r="E2" s="3">
        <v>672</v>
      </c>
      <c r="F2" s="3">
        <f>SUM(C2:E2)</f>
        <v>2916</v>
      </c>
      <c r="G2" s="3">
        <f>Tabela13[[#This Row],[total gastos]]-Tabela13[[#This Row],[salário]]</f>
        <v>-26</v>
      </c>
      <c r="H2" s="3" t="str">
        <f>IF(Tabela13[[#This Row],[sobra]]&gt;0,"positivo","negativo")</f>
        <v>negativo</v>
      </c>
      <c r="K2" s="2">
        <v>0.5</v>
      </c>
      <c r="L2" s="2">
        <v>0.25</v>
      </c>
      <c r="M2" s="2">
        <v>0.25</v>
      </c>
    </row>
    <row r="3" spans="1:13" x14ac:dyDescent="0.25">
      <c r="A3" s="1">
        <v>42401</v>
      </c>
      <c r="B3" s="3">
        <v>2942</v>
      </c>
      <c r="C3" s="3">
        <v>2113</v>
      </c>
      <c r="D3" s="3">
        <v>0</v>
      </c>
      <c r="E3" s="3">
        <v>804</v>
      </c>
      <c r="F3" s="3">
        <f t="shared" ref="F3:F25" si="0">SUM(C3:E3)</f>
        <v>2917</v>
      </c>
      <c r="G3" s="3">
        <f>Tabela13[[#This Row],[total gastos]]-Tabela13[[#This Row],[salário]]</f>
        <v>-25</v>
      </c>
      <c r="H3" s="3" t="str">
        <f>IF(Tabela13[[#This Row],[sobra]]&gt;0,"positivo","negativo")</f>
        <v>negativo</v>
      </c>
      <c r="K3" t="s">
        <v>0</v>
      </c>
      <c r="L3" t="s">
        <v>1</v>
      </c>
      <c r="M3" t="s">
        <v>2</v>
      </c>
    </row>
    <row r="4" spans="1:13" x14ac:dyDescent="0.25">
      <c r="A4" s="1">
        <v>42430</v>
      </c>
      <c r="B4" s="3">
        <v>2942</v>
      </c>
      <c r="C4" s="3">
        <v>1566</v>
      </c>
      <c r="D4" s="3">
        <v>0</v>
      </c>
      <c r="E4" s="3">
        <v>1229</v>
      </c>
      <c r="F4" s="3">
        <f t="shared" si="0"/>
        <v>2795</v>
      </c>
      <c r="G4" s="3">
        <f>Tabela13[[#This Row],[total gastos]]-Tabela13[[#This Row],[salário]]</f>
        <v>-147</v>
      </c>
      <c r="H4" s="3" t="str">
        <f>IF(Tabela13[[#This Row],[sobra]]&gt;0,"positivo","negativo")</f>
        <v>negativo</v>
      </c>
    </row>
    <row r="5" spans="1:13" x14ac:dyDescent="0.25">
      <c r="A5" s="1">
        <v>42461</v>
      </c>
      <c r="B5" s="3">
        <v>3867</v>
      </c>
      <c r="C5" s="3">
        <v>1500</v>
      </c>
      <c r="D5" s="3">
        <v>0</v>
      </c>
      <c r="E5" s="3">
        <v>1133</v>
      </c>
      <c r="F5" s="3">
        <f t="shared" si="0"/>
        <v>2633</v>
      </c>
      <c r="G5" s="3">
        <f>Tabela13[[#This Row],[total gastos]]-Tabela13[[#This Row],[salário]]</f>
        <v>-1234</v>
      </c>
      <c r="H5" s="3" t="str">
        <f>IF(Tabela13[[#This Row],[sobra]]&gt;0,"positivo","negativo")</f>
        <v>negativo</v>
      </c>
    </row>
    <row r="6" spans="1:13" x14ac:dyDescent="0.25">
      <c r="A6" s="1">
        <v>42491</v>
      </c>
      <c r="B6" s="3">
        <v>4148</v>
      </c>
      <c r="C6" s="3">
        <v>1229</v>
      </c>
      <c r="D6" s="3">
        <v>2368</v>
      </c>
      <c r="E6" s="3">
        <v>771</v>
      </c>
      <c r="F6" s="3">
        <f t="shared" si="0"/>
        <v>4368</v>
      </c>
      <c r="G6" s="3">
        <f>Tabela13[[#This Row],[total gastos]]-Tabela13[[#This Row],[salário]]</f>
        <v>220</v>
      </c>
      <c r="H6" s="3" t="str">
        <f>IF(Tabela13[[#This Row],[sobra]]&gt;0,"positivo","negativo")</f>
        <v>positivo</v>
      </c>
    </row>
    <row r="7" spans="1:13" x14ac:dyDescent="0.25">
      <c r="A7" s="1">
        <v>42522</v>
      </c>
      <c r="B7" s="3">
        <v>2937</v>
      </c>
      <c r="C7" s="3">
        <v>1374</v>
      </c>
      <c r="D7" s="3">
        <v>1009</v>
      </c>
      <c r="E7" s="3">
        <v>320</v>
      </c>
      <c r="F7" s="3">
        <f t="shared" si="0"/>
        <v>2703</v>
      </c>
      <c r="G7" s="3">
        <f>Tabela13[[#This Row],[total gastos]]-Tabela13[[#This Row],[salário]]</f>
        <v>-234</v>
      </c>
      <c r="H7" s="3" t="str">
        <f>IF(Tabela13[[#This Row],[sobra]]&gt;0,"positivo","negativo")</f>
        <v>negativo</v>
      </c>
    </row>
    <row r="8" spans="1:13" x14ac:dyDescent="0.25">
      <c r="A8" s="1">
        <v>42552</v>
      </c>
      <c r="B8" s="3">
        <v>8054</v>
      </c>
      <c r="C8" s="3">
        <v>4369</v>
      </c>
      <c r="D8" s="3">
        <v>1609</v>
      </c>
      <c r="E8" s="3">
        <v>1709</v>
      </c>
      <c r="F8" s="3">
        <f t="shared" si="0"/>
        <v>7687</v>
      </c>
      <c r="G8" s="3">
        <f>Tabela13[[#This Row],[total gastos]]-Tabela13[[#This Row],[salário]]</f>
        <v>-367</v>
      </c>
      <c r="H8" s="3" t="str">
        <f>IF(Tabela13[[#This Row],[sobra]]&gt;0,"positivo","negativo")</f>
        <v>negativo</v>
      </c>
    </row>
    <row r="9" spans="1:13" x14ac:dyDescent="0.25">
      <c r="A9" s="1">
        <v>42583</v>
      </c>
      <c r="B9" s="3">
        <v>3479</v>
      </c>
      <c r="C9" s="3">
        <v>759</v>
      </c>
      <c r="D9" s="3">
        <v>2009</v>
      </c>
      <c r="E9" s="3">
        <v>603</v>
      </c>
      <c r="F9" s="3">
        <f t="shared" si="0"/>
        <v>3371</v>
      </c>
      <c r="G9" s="3">
        <f>Tabela13[[#This Row],[total gastos]]-Tabela13[[#This Row],[salário]]</f>
        <v>-108</v>
      </c>
      <c r="H9" s="3" t="str">
        <f>IF(Tabela13[[#This Row],[sobra]]&gt;0,"positivo","negativo")</f>
        <v>negativo</v>
      </c>
    </row>
    <row r="10" spans="1:13" x14ac:dyDescent="0.25">
      <c r="A10" s="1">
        <v>42614</v>
      </c>
      <c r="B10" s="3">
        <v>3108</v>
      </c>
      <c r="C10" s="3">
        <v>2059</v>
      </c>
      <c r="D10" s="3">
        <v>0</v>
      </c>
      <c r="E10" s="3">
        <v>1151</v>
      </c>
      <c r="F10" s="3">
        <f t="shared" si="0"/>
        <v>3210</v>
      </c>
      <c r="G10" s="3">
        <f>Tabela13[[#This Row],[total gastos]]-Tabela13[[#This Row],[salário]]</f>
        <v>102</v>
      </c>
      <c r="H10" s="3" t="str">
        <f>IF(Tabela13[[#This Row],[sobra]]&gt;0,"positivo","negativo")</f>
        <v>positivo</v>
      </c>
    </row>
    <row r="11" spans="1:13" x14ac:dyDescent="0.25">
      <c r="A11" s="1">
        <v>42644</v>
      </c>
      <c r="B11" s="3">
        <v>3091</v>
      </c>
      <c r="C11" s="3">
        <v>2191</v>
      </c>
      <c r="D11" s="3">
        <v>59</v>
      </c>
      <c r="E11" s="3">
        <v>1874</v>
      </c>
      <c r="F11" s="3">
        <f t="shared" si="0"/>
        <v>4124</v>
      </c>
      <c r="G11" s="3">
        <f>Tabela13[[#This Row],[total gastos]]-Tabela13[[#This Row],[salário]]</f>
        <v>1033</v>
      </c>
      <c r="H11" s="3" t="str">
        <f>IF(Tabela13[[#This Row],[sobra]]&gt;0,"positivo","negativo")</f>
        <v>positivo</v>
      </c>
    </row>
    <row r="12" spans="1:13" x14ac:dyDescent="0.25">
      <c r="A12" s="1">
        <v>42675</v>
      </c>
      <c r="B12" s="3">
        <v>1810</v>
      </c>
      <c r="C12" s="3">
        <v>1727</v>
      </c>
      <c r="D12" s="3">
        <v>509</v>
      </c>
      <c r="E12" s="3">
        <v>1093</v>
      </c>
      <c r="F12" s="3">
        <f t="shared" si="0"/>
        <v>3329</v>
      </c>
      <c r="G12" s="3">
        <f>Tabela13[[#This Row],[total gastos]]-Tabela13[[#This Row],[salário]]</f>
        <v>1519</v>
      </c>
      <c r="H12" s="3" t="str">
        <f>IF(Tabela13[[#This Row],[sobra]]&gt;0,"positivo","negativo")</f>
        <v>positivo</v>
      </c>
    </row>
    <row r="13" spans="1:13" x14ac:dyDescent="0.25">
      <c r="A13" s="1">
        <v>42705</v>
      </c>
      <c r="B13" s="3">
        <v>4709</v>
      </c>
      <c r="C13" s="3">
        <v>1605</v>
      </c>
      <c r="D13" s="3">
        <v>0</v>
      </c>
      <c r="E13" s="3">
        <v>2975</v>
      </c>
      <c r="F13" s="3">
        <f t="shared" si="0"/>
        <v>4580</v>
      </c>
      <c r="G13" s="3">
        <f>Tabela13[[#This Row],[total gastos]]-Tabela13[[#This Row],[salário]]</f>
        <v>-129</v>
      </c>
      <c r="H13" s="3" t="str">
        <f>IF(Tabela13[[#This Row],[sobra]]&gt;0,"positivo","negativo")</f>
        <v>negativo</v>
      </c>
    </row>
    <row r="14" spans="1:13" x14ac:dyDescent="0.25">
      <c r="A14" s="1">
        <v>42736</v>
      </c>
      <c r="B14" s="3">
        <v>3173</v>
      </c>
      <c r="C14" s="3">
        <v>2074</v>
      </c>
      <c r="D14" s="3">
        <v>137</v>
      </c>
      <c r="E14" s="3">
        <v>1246</v>
      </c>
      <c r="F14" s="3">
        <f t="shared" si="0"/>
        <v>3457</v>
      </c>
      <c r="G14" s="3">
        <f>Tabela13[[#This Row],[total gastos]]-Tabela13[[#This Row],[salário]]</f>
        <v>284</v>
      </c>
      <c r="H14" s="3" t="str">
        <f>IF(Tabela13[[#This Row],[sobra]]&gt;0,"positivo","negativo")</f>
        <v>positivo</v>
      </c>
    </row>
    <row r="15" spans="1:13" x14ac:dyDescent="0.25">
      <c r="A15" s="1">
        <v>42767</v>
      </c>
      <c r="B15" s="3">
        <v>3196</v>
      </c>
      <c r="C15" s="3">
        <v>1411</v>
      </c>
      <c r="D15" s="3">
        <v>99</v>
      </c>
      <c r="E15" s="3">
        <v>1198</v>
      </c>
      <c r="F15" s="3">
        <f t="shared" si="0"/>
        <v>2708</v>
      </c>
      <c r="G15" s="3">
        <f>Tabela13[[#This Row],[total gastos]]-Tabela13[[#This Row],[salário]]</f>
        <v>-488</v>
      </c>
      <c r="H15" s="3" t="str">
        <f>IF(Tabela13[[#This Row],[sobra]]&gt;0,"positivo","negativo")</f>
        <v>negativo</v>
      </c>
    </row>
    <row r="16" spans="1:13" x14ac:dyDescent="0.25">
      <c r="A16" s="1">
        <v>42795</v>
      </c>
      <c r="B16" s="3">
        <v>3192</v>
      </c>
      <c r="C16" s="3">
        <v>2499</v>
      </c>
      <c r="D16" s="3">
        <v>99</v>
      </c>
      <c r="E16" s="3">
        <v>2099</v>
      </c>
      <c r="F16" s="3">
        <f t="shared" si="0"/>
        <v>4697</v>
      </c>
      <c r="G16" s="3">
        <f>Tabela13[[#This Row],[total gastos]]-Tabela13[[#This Row],[salário]]</f>
        <v>1505</v>
      </c>
      <c r="H16" s="3" t="str">
        <f>IF(Tabela13[[#This Row],[sobra]]&gt;0,"positivo","negativo")</f>
        <v>positivo</v>
      </c>
    </row>
    <row r="17" spans="1:8" x14ac:dyDescent="0.25">
      <c r="A17" s="1">
        <v>42826</v>
      </c>
      <c r="B17" s="3">
        <v>4418</v>
      </c>
      <c r="C17" s="3">
        <v>1876</v>
      </c>
      <c r="D17" s="3">
        <v>246</v>
      </c>
      <c r="E17" s="3">
        <v>1114</v>
      </c>
      <c r="F17" s="3">
        <f t="shared" si="0"/>
        <v>3236</v>
      </c>
      <c r="G17" s="3">
        <f>Tabela13[[#This Row],[total gastos]]-Tabela13[[#This Row],[salário]]</f>
        <v>-1182</v>
      </c>
      <c r="H17" s="3" t="str">
        <f>IF(Tabela13[[#This Row],[sobra]]&gt;0,"positivo","negativo")</f>
        <v>negativo</v>
      </c>
    </row>
    <row r="18" spans="1:8" x14ac:dyDescent="0.25">
      <c r="A18" s="1">
        <v>42856</v>
      </c>
      <c r="B18" s="3">
        <v>3197</v>
      </c>
      <c r="C18" s="3">
        <v>2025</v>
      </c>
      <c r="D18" s="3">
        <v>99</v>
      </c>
      <c r="E18" s="3">
        <v>1382</v>
      </c>
      <c r="F18" s="3">
        <f t="shared" si="0"/>
        <v>3506</v>
      </c>
      <c r="G18" s="3">
        <f>Tabela13[[#This Row],[total gastos]]-Tabela13[[#This Row],[salário]]</f>
        <v>309</v>
      </c>
      <c r="H18" s="3" t="str">
        <f>IF(Tabela13[[#This Row],[sobra]]&gt;0,"positivo","negativo")</f>
        <v>positivo</v>
      </c>
    </row>
    <row r="19" spans="1:8" x14ac:dyDescent="0.25">
      <c r="A19" s="1">
        <v>42887</v>
      </c>
      <c r="B19" s="3">
        <v>1793</v>
      </c>
      <c r="C19" s="3">
        <v>1796</v>
      </c>
      <c r="D19" s="3">
        <v>99</v>
      </c>
      <c r="E19" s="3">
        <v>1503</v>
      </c>
      <c r="F19" s="3">
        <f t="shared" si="0"/>
        <v>3398</v>
      </c>
      <c r="G19" s="3">
        <f>Tabela13[[#This Row],[total gastos]]-Tabela13[[#This Row],[salário]]</f>
        <v>1605</v>
      </c>
      <c r="H19" s="3" t="str">
        <f>IF(Tabela13[[#This Row],[sobra]]&gt;0,"positivo","negativo")</f>
        <v>positivo</v>
      </c>
    </row>
    <row r="20" spans="1:8" x14ac:dyDescent="0.25">
      <c r="A20" s="1">
        <v>42917</v>
      </c>
      <c r="B20" s="3">
        <v>3664</v>
      </c>
      <c r="C20" s="3">
        <v>1744</v>
      </c>
      <c r="D20" s="3">
        <v>298</v>
      </c>
      <c r="E20" s="3">
        <v>1212</v>
      </c>
      <c r="F20" s="3">
        <f t="shared" si="0"/>
        <v>3254</v>
      </c>
      <c r="G20" s="3">
        <f>Tabela13[[#This Row],[total gastos]]-Tabela13[[#This Row],[salário]]</f>
        <v>-410</v>
      </c>
      <c r="H20" s="3" t="str">
        <f>IF(Tabela13[[#This Row],[sobra]]&gt;0,"positivo","negativo")</f>
        <v>negativo</v>
      </c>
    </row>
    <row r="21" spans="1:8" x14ac:dyDescent="0.25">
      <c r="A21" s="1">
        <v>42948</v>
      </c>
      <c r="B21" s="3">
        <v>4036</v>
      </c>
      <c r="C21" s="3">
        <v>1925</v>
      </c>
      <c r="D21" s="3">
        <v>898</v>
      </c>
      <c r="E21" s="3">
        <v>857</v>
      </c>
      <c r="F21" s="3">
        <f t="shared" si="0"/>
        <v>3680</v>
      </c>
      <c r="G21" s="3">
        <f>Tabela13[[#This Row],[total gastos]]-Tabela13[[#This Row],[salário]]</f>
        <v>-356</v>
      </c>
      <c r="H21" s="3" t="str">
        <f>IF(Tabela13[[#This Row],[sobra]]&gt;0,"positivo","negativo")</f>
        <v>negativo</v>
      </c>
    </row>
    <row r="22" spans="1:8" x14ac:dyDescent="0.25">
      <c r="A22" s="1">
        <v>42979</v>
      </c>
      <c r="B22" s="3">
        <v>3631</v>
      </c>
      <c r="C22" s="3">
        <v>1768</v>
      </c>
      <c r="D22" s="3">
        <v>1279</v>
      </c>
      <c r="E22" s="3">
        <v>527</v>
      </c>
      <c r="F22" s="3">
        <f t="shared" si="0"/>
        <v>3574</v>
      </c>
      <c r="G22" s="3">
        <f>Tabela13[[#This Row],[total gastos]]-Tabela13[[#This Row],[salário]]</f>
        <v>-57</v>
      </c>
      <c r="H22" s="3" t="str">
        <f>IF(Tabela13[[#This Row],[sobra]]&gt;0,"positivo","negativo")</f>
        <v>negativo</v>
      </c>
    </row>
    <row r="23" spans="1:8" x14ac:dyDescent="0.25">
      <c r="A23" s="1">
        <v>43009</v>
      </c>
      <c r="B23" s="3">
        <v>3370</v>
      </c>
      <c r="C23" s="3">
        <v>1772</v>
      </c>
      <c r="D23" s="3">
        <v>1273</v>
      </c>
      <c r="E23" s="3">
        <v>1337</v>
      </c>
      <c r="F23" s="3">
        <f t="shared" si="0"/>
        <v>4382</v>
      </c>
      <c r="G23" s="3">
        <f>Tabela13[[#This Row],[total gastos]]-Tabela13[[#This Row],[salário]]</f>
        <v>1012</v>
      </c>
      <c r="H23" s="3" t="str">
        <f>IF(Tabela13[[#This Row],[sobra]]&gt;0,"positivo","negativo")</f>
        <v>positivo</v>
      </c>
    </row>
    <row r="24" spans="1:8" x14ac:dyDescent="0.25">
      <c r="A24" s="1">
        <v>43040</v>
      </c>
      <c r="B24" s="3">
        <v>4801</v>
      </c>
      <c r="C24" s="3">
        <v>2047</v>
      </c>
      <c r="D24" s="3">
        <v>1166</v>
      </c>
      <c r="E24" s="3">
        <v>1419</v>
      </c>
      <c r="F24" s="3">
        <f t="shared" si="0"/>
        <v>4632</v>
      </c>
      <c r="G24" s="3">
        <f>Tabela13[[#This Row],[total gastos]]-Tabela13[[#This Row],[salário]]</f>
        <v>-169</v>
      </c>
      <c r="H24" s="3" t="str">
        <f>IF(Tabela13[[#This Row],[sobra]]&gt;0,"positivo","negativo")</f>
        <v>negativo</v>
      </c>
    </row>
    <row r="25" spans="1:8" x14ac:dyDescent="0.25">
      <c r="A25" s="1">
        <v>43070</v>
      </c>
      <c r="B25" s="3">
        <v>5517</v>
      </c>
      <c r="C25" s="3">
        <v>2473</v>
      </c>
      <c r="D25" s="3">
        <v>304</v>
      </c>
      <c r="E25" s="3">
        <v>2038</v>
      </c>
      <c r="F25" s="3">
        <f t="shared" si="0"/>
        <v>4815</v>
      </c>
      <c r="G25" s="3">
        <f>Tabela13[[#This Row],[total gastos]]-Tabela13[[#This Row],[salário]]</f>
        <v>-702</v>
      </c>
      <c r="H25" s="3" t="str">
        <f>IF(Tabela13[[#This Row],[sobra]]&gt;0,"positivo","negativo")</f>
        <v>negativo</v>
      </c>
    </row>
    <row r="26" spans="1:8" x14ac:dyDescent="0.25">
      <c r="A26" s="6" t="s">
        <v>10</v>
      </c>
      <c r="B26" s="7">
        <f t="shared" ref="B26:G26" si="1">SUM(B2:B25)</f>
        <v>88017</v>
      </c>
      <c r="C26" s="7">
        <f t="shared" si="1"/>
        <v>46146</v>
      </c>
      <c r="D26" s="7">
        <f t="shared" si="1"/>
        <v>13560</v>
      </c>
      <c r="E26" s="7">
        <f t="shared" si="1"/>
        <v>30266</v>
      </c>
      <c r="F26" s="7">
        <f t="shared" si="1"/>
        <v>89972</v>
      </c>
      <c r="G26" s="7">
        <f t="shared" si="1"/>
        <v>1955</v>
      </c>
      <c r="H26" s="8" t="str">
        <f>IF(Tabela13[[#This Row],[sobra]]&gt;0,"positivo","negativo")</f>
        <v>positivo</v>
      </c>
    </row>
    <row r="27" spans="1:8" x14ac:dyDescent="0.25">
      <c r="A27" s="6" t="s">
        <v>11</v>
      </c>
      <c r="B27" s="7">
        <f t="shared" ref="B27:G27" si="2">AVERAGE(B3:B25)</f>
        <v>3698.913043478261</v>
      </c>
      <c r="C27" s="7">
        <f t="shared" si="2"/>
        <v>1908.7826086956522</v>
      </c>
      <c r="D27" s="7">
        <f t="shared" si="2"/>
        <v>589.56521739130437</v>
      </c>
      <c r="E27" s="7">
        <f t="shared" si="2"/>
        <v>1286.695652173913</v>
      </c>
      <c r="F27" s="7">
        <f t="shared" si="2"/>
        <v>3785.0434782608695</v>
      </c>
      <c r="G27" s="7">
        <f t="shared" si="2"/>
        <v>86.130434782608702</v>
      </c>
      <c r="H27" s="8" t="str">
        <f>IF(Tabela13[[#This Row],[sobra]]&gt;0,"positivo","negativo")</f>
        <v>positivo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K2" sqref="K2:M3"/>
    </sheetView>
  </sheetViews>
  <sheetFormatPr defaultRowHeight="15" zeroHeight="1" x14ac:dyDescent="0.25"/>
  <cols>
    <col min="1" max="2" width="11" customWidth="1"/>
    <col min="3" max="3" width="10.5703125" bestFit="1" customWidth="1"/>
    <col min="4" max="4" width="18.140625" customWidth="1"/>
    <col min="5" max="5" width="22.85546875" customWidth="1"/>
    <col min="6" max="6" width="16.7109375" customWidth="1"/>
    <col min="7" max="7" width="13.42578125" bestFit="1" customWidth="1"/>
    <col min="8" max="9" width="13.42578125" customWidth="1"/>
  </cols>
  <sheetData>
    <row r="1" spans="1:14" x14ac:dyDescent="0.25">
      <c r="A1" t="s">
        <v>4</v>
      </c>
      <c r="B1" t="s">
        <v>14</v>
      </c>
      <c r="C1" t="s">
        <v>3</v>
      </c>
      <c r="D1" t="s">
        <v>0</v>
      </c>
      <c r="E1" t="s">
        <v>1</v>
      </c>
      <c r="F1" t="s">
        <v>2</v>
      </c>
      <c r="G1" t="s">
        <v>5</v>
      </c>
      <c r="H1" t="s">
        <v>6</v>
      </c>
      <c r="I1" t="s">
        <v>7</v>
      </c>
    </row>
    <row r="2" spans="1:14" x14ac:dyDescent="0.25">
      <c r="A2" s="1">
        <v>42370</v>
      </c>
      <c r="B2" s="10">
        <v>1</v>
      </c>
      <c r="C2" s="3">
        <v>2942</v>
      </c>
      <c r="D2" s="3">
        <v>2244</v>
      </c>
      <c r="E2" s="3">
        <v>0</v>
      </c>
      <c r="F2" s="3">
        <v>672</v>
      </c>
      <c r="G2" s="3">
        <f>SUM(D2:F2)</f>
        <v>2916</v>
      </c>
      <c r="H2" s="3">
        <f>Tabela1[[#This Row],[salário]]-Tabela1[[#This Row],[total gastos]]</f>
        <v>26</v>
      </c>
      <c r="I2" s="3" t="str">
        <f>IF(Tabela1[[#This Row],[sobra]]&gt;0,"positivo","negativo")</f>
        <v>positivo</v>
      </c>
      <c r="L2" s="2">
        <v>0.5</v>
      </c>
      <c r="M2" s="2">
        <v>0.25</v>
      </c>
      <c r="N2" s="2">
        <v>0.25</v>
      </c>
    </row>
    <row r="3" spans="1:14" x14ac:dyDescent="0.25">
      <c r="A3" s="1">
        <v>42401</v>
      </c>
      <c r="B3" s="10">
        <v>1</v>
      </c>
      <c r="C3" s="3">
        <v>2942</v>
      </c>
      <c r="D3" s="3">
        <v>2113</v>
      </c>
      <c r="E3" s="3">
        <v>0</v>
      </c>
      <c r="F3" s="3">
        <v>804</v>
      </c>
      <c r="G3" s="3">
        <f t="shared" ref="G3:G25" si="0">SUM(D3:F3)</f>
        <v>2917</v>
      </c>
      <c r="H3" s="3">
        <f>Tabela1[[#This Row],[salário]]-Tabela1[[#This Row],[total gastos]]</f>
        <v>25</v>
      </c>
      <c r="I3" s="3" t="str">
        <f>IF(Tabela1[[#This Row],[sobra]]&gt;0,"positivo","negativo")</f>
        <v>positivo</v>
      </c>
      <c r="L3" t="s">
        <v>0</v>
      </c>
      <c r="M3" t="s">
        <v>1</v>
      </c>
      <c r="N3" t="s">
        <v>2</v>
      </c>
    </row>
    <row r="4" spans="1:14" x14ac:dyDescent="0.25">
      <c r="A4" s="1">
        <v>42430</v>
      </c>
      <c r="B4" s="10">
        <v>1</v>
      </c>
      <c r="C4" s="3">
        <v>2942</v>
      </c>
      <c r="D4" s="3">
        <v>1566</v>
      </c>
      <c r="E4" s="3">
        <v>0</v>
      </c>
      <c r="F4" s="3">
        <v>1229</v>
      </c>
      <c r="G4" s="3">
        <f t="shared" si="0"/>
        <v>2795</v>
      </c>
      <c r="H4" s="3">
        <f>Tabela1[[#This Row],[salário]]-Tabela1[[#This Row],[total gastos]]</f>
        <v>147</v>
      </c>
      <c r="I4" s="3" t="str">
        <f>IF(Tabela1[[#This Row],[sobra]]&gt;0,"positivo","negativo")</f>
        <v>positivo</v>
      </c>
    </row>
    <row r="5" spans="1:14" x14ac:dyDescent="0.25">
      <c r="A5" s="1">
        <v>42461</v>
      </c>
      <c r="B5" s="10">
        <v>1</v>
      </c>
      <c r="C5" s="3">
        <v>3867</v>
      </c>
      <c r="D5" s="3">
        <v>1500</v>
      </c>
      <c r="E5" s="3">
        <v>0</v>
      </c>
      <c r="F5" s="3">
        <v>1133</v>
      </c>
      <c r="G5" s="3">
        <f t="shared" si="0"/>
        <v>2633</v>
      </c>
      <c r="H5" s="3">
        <f>Tabela1[[#This Row],[salário]]-Tabela1[[#This Row],[total gastos]]</f>
        <v>1234</v>
      </c>
      <c r="I5" s="3" t="str">
        <f>IF(Tabela1[[#This Row],[sobra]]&gt;0,"positivo","negativo")</f>
        <v>positivo</v>
      </c>
    </row>
    <row r="6" spans="1:14" x14ac:dyDescent="0.25">
      <c r="A6" s="1">
        <v>42491</v>
      </c>
      <c r="B6" s="10">
        <v>1</v>
      </c>
      <c r="C6" s="3">
        <v>4148</v>
      </c>
      <c r="D6" s="3">
        <v>1229</v>
      </c>
      <c r="E6" s="3">
        <v>2368</v>
      </c>
      <c r="F6" s="3">
        <v>771</v>
      </c>
      <c r="G6" s="3">
        <f t="shared" si="0"/>
        <v>4368</v>
      </c>
      <c r="H6" s="3">
        <f>Tabela1[[#This Row],[salário]]-Tabela1[[#This Row],[total gastos]]</f>
        <v>-220</v>
      </c>
      <c r="I6" s="3" t="str">
        <f>IF(Tabela1[[#This Row],[sobra]]&gt;0,"positivo","negativo")</f>
        <v>negativo</v>
      </c>
    </row>
    <row r="7" spans="1:14" x14ac:dyDescent="0.25">
      <c r="A7" s="1">
        <v>42522</v>
      </c>
      <c r="B7" s="10">
        <v>1</v>
      </c>
      <c r="C7" s="3">
        <v>2937</v>
      </c>
      <c r="D7" s="3">
        <v>1374</v>
      </c>
      <c r="E7" s="3">
        <v>1009</v>
      </c>
      <c r="F7" s="3">
        <v>320</v>
      </c>
      <c r="G7" s="3">
        <f t="shared" si="0"/>
        <v>2703</v>
      </c>
      <c r="H7" s="3">
        <f>Tabela1[[#This Row],[salário]]-Tabela1[[#This Row],[total gastos]]</f>
        <v>234</v>
      </c>
      <c r="I7" s="3" t="str">
        <f>IF(Tabela1[[#This Row],[sobra]]&gt;0,"positivo","negativo")</f>
        <v>positivo</v>
      </c>
    </row>
    <row r="8" spans="1:14" x14ac:dyDescent="0.25">
      <c r="A8" s="1">
        <v>42552</v>
      </c>
      <c r="B8" s="10">
        <v>1</v>
      </c>
      <c r="C8" s="3">
        <v>8054</v>
      </c>
      <c r="D8" s="3">
        <v>4369</v>
      </c>
      <c r="E8" s="3">
        <v>1609</v>
      </c>
      <c r="F8" s="3">
        <v>1709</v>
      </c>
      <c r="G8" s="3">
        <f t="shared" si="0"/>
        <v>7687</v>
      </c>
      <c r="H8" s="3">
        <f>Tabela1[[#This Row],[salário]]-Tabela1[[#This Row],[total gastos]]</f>
        <v>367</v>
      </c>
      <c r="I8" s="3" t="str">
        <f>IF(Tabela1[[#This Row],[sobra]]&gt;0,"positivo","negativo")</f>
        <v>positivo</v>
      </c>
    </row>
    <row r="9" spans="1:14" x14ac:dyDescent="0.25">
      <c r="A9" s="1">
        <v>42583</v>
      </c>
      <c r="B9" s="10">
        <v>1</v>
      </c>
      <c r="C9" s="3">
        <v>3479</v>
      </c>
      <c r="D9" s="3">
        <v>759</v>
      </c>
      <c r="E9" s="3">
        <v>2009</v>
      </c>
      <c r="F9" s="3">
        <v>603</v>
      </c>
      <c r="G9" s="3">
        <f t="shared" si="0"/>
        <v>3371</v>
      </c>
      <c r="H9" s="3">
        <f>Tabela1[[#This Row],[salário]]-Tabela1[[#This Row],[total gastos]]</f>
        <v>108</v>
      </c>
      <c r="I9" s="3" t="str">
        <f>IF(Tabela1[[#This Row],[sobra]]&gt;0,"positivo","negativo")</f>
        <v>positivo</v>
      </c>
    </row>
    <row r="10" spans="1:14" x14ac:dyDescent="0.25">
      <c r="A10" s="1">
        <v>42614</v>
      </c>
      <c r="B10" s="10">
        <v>1</v>
      </c>
      <c r="C10" s="3">
        <v>3108</v>
      </c>
      <c r="D10" s="3">
        <v>2059</v>
      </c>
      <c r="E10" s="3">
        <v>0</v>
      </c>
      <c r="F10" s="3">
        <v>1151</v>
      </c>
      <c r="G10" s="3">
        <f t="shared" si="0"/>
        <v>3210</v>
      </c>
      <c r="H10" s="3">
        <f>Tabela1[[#This Row],[salário]]-Tabela1[[#This Row],[total gastos]]</f>
        <v>-102</v>
      </c>
      <c r="I10" s="3" t="str">
        <f>IF(Tabela1[[#This Row],[sobra]]&gt;0,"positivo","negativo")</f>
        <v>negativo</v>
      </c>
    </row>
    <row r="11" spans="1:14" x14ac:dyDescent="0.25">
      <c r="A11" s="1">
        <v>42644</v>
      </c>
      <c r="B11" s="10">
        <v>1</v>
      </c>
      <c r="C11" s="3">
        <v>3091</v>
      </c>
      <c r="D11" s="3">
        <v>2191</v>
      </c>
      <c r="E11" s="3">
        <v>59</v>
      </c>
      <c r="F11" s="3">
        <v>1874</v>
      </c>
      <c r="G11" s="3">
        <f t="shared" si="0"/>
        <v>4124</v>
      </c>
      <c r="H11" s="3">
        <f>Tabela1[[#This Row],[salário]]-Tabela1[[#This Row],[total gastos]]</f>
        <v>-1033</v>
      </c>
      <c r="I11" s="3" t="str">
        <f>IF(Tabela1[[#This Row],[sobra]]&gt;0,"positivo","negativo")</f>
        <v>negativo</v>
      </c>
    </row>
    <row r="12" spans="1:14" x14ac:dyDescent="0.25">
      <c r="A12" s="1">
        <v>42675</v>
      </c>
      <c r="B12" s="10">
        <v>1</v>
      </c>
      <c r="C12" s="3">
        <v>1810</v>
      </c>
      <c r="D12" s="3">
        <v>1727</v>
      </c>
      <c r="E12" s="3">
        <v>509</v>
      </c>
      <c r="F12" s="3">
        <v>1093</v>
      </c>
      <c r="G12" s="3">
        <f t="shared" si="0"/>
        <v>3329</v>
      </c>
      <c r="H12" s="3">
        <f>Tabela1[[#This Row],[salário]]-Tabela1[[#This Row],[total gastos]]</f>
        <v>-1519</v>
      </c>
      <c r="I12" s="3" t="str">
        <f>IF(Tabela1[[#This Row],[sobra]]&gt;0,"positivo","negativo")</f>
        <v>negativo</v>
      </c>
    </row>
    <row r="13" spans="1:14" x14ac:dyDescent="0.25">
      <c r="A13" s="1">
        <v>42705</v>
      </c>
      <c r="B13" s="10">
        <v>1</v>
      </c>
      <c r="C13" s="3">
        <v>4709</v>
      </c>
      <c r="D13" s="3">
        <v>1605</v>
      </c>
      <c r="E13" s="3">
        <v>0</v>
      </c>
      <c r="F13" s="3">
        <v>2975</v>
      </c>
      <c r="G13" s="3">
        <f t="shared" si="0"/>
        <v>4580</v>
      </c>
      <c r="H13" s="3">
        <f>Tabela1[[#This Row],[salário]]-Tabela1[[#This Row],[total gastos]]</f>
        <v>129</v>
      </c>
      <c r="I13" s="3" t="str">
        <f>IF(Tabela1[[#This Row],[sobra]]&gt;0,"positivo","negativo")</f>
        <v>positivo</v>
      </c>
    </row>
    <row r="14" spans="1:14" x14ac:dyDescent="0.25">
      <c r="A14" s="1">
        <v>42736</v>
      </c>
      <c r="B14" s="10">
        <v>1</v>
      </c>
      <c r="C14" s="3">
        <v>3173</v>
      </c>
      <c r="D14" s="3">
        <v>2074</v>
      </c>
      <c r="E14" s="3">
        <v>137</v>
      </c>
      <c r="F14" s="3">
        <v>1246</v>
      </c>
      <c r="G14" s="3">
        <f t="shared" si="0"/>
        <v>3457</v>
      </c>
      <c r="H14" s="3">
        <f>Tabela1[[#This Row],[salário]]-Tabela1[[#This Row],[total gastos]]</f>
        <v>-284</v>
      </c>
      <c r="I14" s="3" t="str">
        <f>IF(Tabela1[[#This Row],[sobra]]&gt;0,"positivo","negativo")</f>
        <v>negativo</v>
      </c>
    </row>
    <row r="15" spans="1:14" x14ac:dyDescent="0.25">
      <c r="A15" s="1">
        <v>42767</v>
      </c>
      <c r="B15" s="10">
        <v>1</v>
      </c>
      <c r="C15" s="3">
        <v>3196</v>
      </c>
      <c r="D15" s="3">
        <v>1411</v>
      </c>
      <c r="E15" s="3">
        <v>99</v>
      </c>
      <c r="F15" s="3">
        <v>1198</v>
      </c>
      <c r="G15" s="3">
        <f t="shared" si="0"/>
        <v>2708</v>
      </c>
      <c r="H15" s="3">
        <f>Tabela1[[#This Row],[salário]]-Tabela1[[#This Row],[total gastos]]</f>
        <v>488</v>
      </c>
      <c r="I15" s="3" t="str">
        <f>IF(Tabela1[[#This Row],[sobra]]&gt;0,"positivo","negativo")</f>
        <v>positivo</v>
      </c>
    </row>
    <row r="16" spans="1:14" x14ac:dyDescent="0.25">
      <c r="A16" s="1">
        <v>42795</v>
      </c>
      <c r="B16" s="10">
        <v>1</v>
      </c>
      <c r="C16" s="3">
        <v>3192</v>
      </c>
      <c r="D16" s="3">
        <v>2499</v>
      </c>
      <c r="E16" s="3">
        <v>99</v>
      </c>
      <c r="F16" s="3">
        <v>2099</v>
      </c>
      <c r="G16" s="3">
        <f t="shared" si="0"/>
        <v>4697</v>
      </c>
      <c r="H16" s="3">
        <f>Tabela1[[#This Row],[salário]]-Tabela1[[#This Row],[total gastos]]</f>
        <v>-1505</v>
      </c>
      <c r="I16" s="3" t="str">
        <f>IF(Tabela1[[#This Row],[sobra]]&gt;0,"positivo","negativo")</f>
        <v>negativo</v>
      </c>
    </row>
    <row r="17" spans="1:9" x14ac:dyDescent="0.25">
      <c r="A17" s="1">
        <v>42826</v>
      </c>
      <c r="B17" s="10">
        <v>1</v>
      </c>
      <c r="C17" s="3">
        <v>4418</v>
      </c>
      <c r="D17" s="3">
        <v>1876</v>
      </c>
      <c r="E17" s="3">
        <v>246</v>
      </c>
      <c r="F17" s="3">
        <v>1114</v>
      </c>
      <c r="G17" s="3">
        <f t="shared" si="0"/>
        <v>3236</v>
      </c>
      <c r="H17" s="3">
        <f>Tabela1[[#This Row],[salário]]-Tabela1[[#This Row],[total gastos]]</f>
        <v>1182</v>
      </c>
      <c r="I17" s="3" t="str">
        <f>IF(Tabela1[[#This Row],[sobra]]&gt;0,"positivo","negativo")</f>
        <v>positivo</v>
      </c>
    </row>
    <row r="18" spans="1:9" x14ac:dyDescent="0.25">
      <c r="A18" s="1">
        <v>42856</v>
      </c>
      <c r="B18" s="10">
        <v>1</v>
      </c>
      <c r="C18" s="3">
        <v>3197</v>
      </c>
      <c r="D18" s="3">
        <v>2025</v>
      </c>
      <c r="E18" s="3">
        <v>99</v>
      </c>
      <c r="F18" s="3">
        <v>1382</v>
      </c>
      <c r="G18" s="3">
        <f t="shared" si="0"/>
        <v>3506</v>
      </c>
      <c r="H18" s="3">
        <f>Tabela1[[#This Row],[salário]]-Tabela1[[#This Row],[total gastos]]</f>
        <v>-309</v>
      </c>
      <c r="I18" s="3" t="str">
        <f>IF(Tabela1[[#This Row],[sobra]]&gt;0,"positivo","negativo")</f>
        <v>negativo</v>
      </c>
    </row>
    <row r="19" spans="1:9" x14ac:dyDescent="0.25">
      <c r="A19" s="1">
        <v>42887</v>
      </c>
      <c r="B19" s="10">
        <v>1</v>
      </c>
      <c r="C19" s="3">
        <v>1793</v>
      </c>
      <c r="D19" s="3">
        <v>1796</v>
      </c>
      <c r="E19" s="3">
        <v>99</v>
      </c>
      <c r="F19" s="3">
        <v>1503</v>
      </c>
      <c r="G19" s="3">
        <f t="shared" si="0"/>
        <v>3398</v>
      </c>
      <c r="H19" s="3">
        <f>Tabela1[[#This Row],[salário]]-Tabela1[[#This Row],[total gastos]]</f>
        <v>-1605</v>
      </c>
      <c r="I19" s="3" t="str">
        <f>IF(Tabela1[[#This Row],[sobra]]&gt;0,"positivo","negativo")</f>
        <v>negativo</v>
      </c>
    </row>
    <row r="20" spans="1:9" x14ac:dyDescent="0.25">
      <c r="A20" s="1">
        <v>42917</v>
      </c>
      <c r="B20" s="10">
        <v>1</v>
      </c>
      <c r="C20" s="3">
        <v>3664</v>
      </c>
      <c r="D20" s="3">
        <v>1744</v>
      </c>
      <c r="E20" s="3">
        <v>298</v>
      </c>
      <c r="F20" s="3">
        <v>1212</v>
      </c>
      <c r="G20" s="3">
        <f t="shared" si="0"/>
        <v>3254</v>
      </c>
      <c r="H20" s="3">
        <f>Tabela1[[#This Row],[salário]]-Tabela1[[#This Row],[total gastos]]</f>
        <v>410</v>
      </c>
      <c r="I20" s="3" t="str">
        <f>IF(Tabela1[[#This Row],[sobra]]&gt;0,"positivo","negativo")</f>
        <v>positivo</v>
      </c>
    </row>
    <row r="21" spans="1:9" x14ac:dyDescent="0.25">
      <c r="A21" s="1">
        <v>42948</v>
      </c>
      <c r="B21" s="10">
        <v>1</v>
      </c>
      <c r="C21" s="3">
        <v>4036</v>
      </c>
      <c r="D21" s="3">
        <v>1925</v>
      </c>
      <c r="E21" s="3">
        <v>898</v>
      </c>
      <c r="F21" s="3">
        <v>857</v>
      </c>
      <c r="G21" s="3">
        <f t="shared" si="0"/>
        <v>3680</v>
      </c>
      <c r="H21" s="3">
        <f>Tabela1[[#This Row],[salário]]-Tabela1[[#This Row],[total gastos]]</f>
        <v>356</v>
      </c>
      <c r="I21" s="3" t="str">
        <f>IF(Tabela1[[#This Row],[sobra]]&gt;0,"positivo","negativo")</f>
        <v>positivo</v>
      </c>
    </row>
    <row r="22" spans="1:9" x14ac:dyDescent="0.25">
      <c r="A22" s="1">
        <v>42979</v>
      </c>
      <c r="B22" s="10">
        <v>1</v>
      </c>
      <c r="C22" s="3">
        <v>3631</v>
      </c>
      <c r="D22" s="3">
        <v>1768</v>
      </c>
      <c r="E22" s="3">
        <v>1279</v>
      </c>
      <c r="F22" s="3">
        <v>527</v>
      </c>
      <c r="G22" s="3">
        <f t="shared" si="0"/>
        <v>3574</v>
      </c>
      <c r="H22" s="3">
        <f>Tabela1[[#This Row],[salário]]-Tabela1[[#This Row],[total gastos]]</f>
        <v>57</v>
      </c>
      <c r="I22" s="3" t="str">
        <f>IF(Tabela1[[#This Row],[sobra]]&gt;0,"positivo","negativo")</f>
        <v>positivo</v>
      </c>
    </row>
    <row r="23" spans="1:9" x14ac:dyDescent="0.25">
      <c r="A23" s="1">
        <v>43009</v>
      </c>
      <c r="B23" s="10">
        <v>1</v>
      </c>
      <c r="C23" s="3">
        <v>3370</v>
      </c>
      <c r="D23" s="3">
        <v>1772</v>
      </c>
      <c r="E23" s="3">
        <v>1273</v>
      </c>
      <c r="F23" s="3">
        <v>1337</v>
      </c>
      <c r="G23" s="3">
        <f t="shared" si="0"/>
        <v>4382</v>
      </c>
      <c r="H23" s="3">
        <f>Tabela1[[#This Row],[salário]]-Tabela1[[#This Row],[total gastos]]</f>
        <v>-1012</v>
      </c>
      <c r="I23" s="3" t="str">
        <f>IF(Tabela1[[#This Row],[sobra]]&gt;0,"positivo","negativo")</f>
        <v>negativo</v>
      </c>
    </row>
    <row r="24" spans="1:9" x14ac:dyDescent="0.25">
      <c r="A24" s="1">
        <v>43040</v>
      </c>
      <c r="B24" s="10">
        <v>1</v>
      </c>
      <c r="C24" s="3">
        <v>4801</v>
      </c>
      <c r="D24" s="3">
        <v>2047</v>
      </c>
      <c r="E24" s="3">
        <v>1166</v>
      </c>
      <c r="F24" s="3">
        <v>1419</v>
      </c>
      <c r="G24" s="3">
        <f t="shared" si="0"/>
        <v>4632</v>
      </c>
      <c r="H24" s="3">
        <f>Tabela1[[#This Row],[salário]]-Tabela1[[#This Row],[total gastos]]</f>
        <v>169</v>
      </c>
      <c r="I24" s="3" t="str">
        <f>IF(Tabela1[[#This Row],[sobra]]&gt;0,"positivo","negativo")</f>
        <v>positivo</v>
      </c>
    </row>
    <row r="25" spans="1:9" x14ac:dyDescent="0.25">
      <c r="A25" s="1">
        <v>43070</v>
      </c>
      <c r="B25" s="10">
        <v>1</v>
      </c>
      <c r="C25" s="3">
        <v>5517</v>
      </c>
      <c r="D25" s="3">
        <v>2473</v>
      </c>
      <c r="E25" s="3">
        <v>304</v>
      </c>
      <c r="F25" s="3">
        <v>2038</v>
      </c>
      <c r="G25" s="3">
        <f t="shared" si="0"/>
        <v>4815</v>
      </c>
      <c r="H25" s="3">
        <f>Tabela1[[#This Row],[salário]]-Tabela1[[#This Row],[total gastos]]</f>
        <v>702</v>
      </c>
      <c r="I25" s="3" t="str">
        <f>IF(Tabela1[[#This Row],[sobra]]&gt;0,"positivo","negativo")</f>
        <v>positivo</v>
      </c>
    </row>
    <row r="26" spans="1:9" x14ac:dyDescent="0.25">
      <c r="A26" s="6" t="s">
        <v>10</v>
      </c>
      <c r="B26" s="10"/>
      <c r="C26" s="7">
        <f t="shared" ref="C26:H26" si="1">SUM(C2:C25)</f>
        <v>88017</v>
      </c>
      <c r="D26" s="7">
        <f t="shared" si="1"/>
        <v>46146</v>
      </c>
      <c r="E26" s="7">
        <f t="shared" si="1"/>
        <v>13560</v>
      </c>
      <c r="F26" s="7">
        <f t="shared" si="1"/>
        <v>30266</v>
      </c>
      <c r="G26" s="7">
        <f t="shared" si="1"/>
        <v>89972</v>
      </c>
      <c r="H26" s="7">
        <f t="shared" si="1"/>
        <v>-1955</v>
      </c>
      <c r="I26" s="8" t="str">
        <f>IF(Tabela1[[#This Row],[sobra]]&gt;0,"positivo","negativo")</f>
        <v>negativo</v>
      </c>
    </row>
    <row r="27" spans="1:9" x14ac:dyDescent="0.25">
      <c r="A27" s="6" t="s">
        <v>11</v>
      </c>
      <c r="B27" s="10"/>
      <c r="C27" s="7">
        <f t="shared" ref="C27:H27" si="2">AVERAGE(C3:C25)</f>
        <v>3698.913043478261</v>
      </c>
      <c r="D27" s="7">
        <f t="shared" si="2"/>
        <v>1908.7826086956522</v>
      </c>
      <c r="E27" s="7">
        <f t="shared" si="2"/>
        <v>589.56521739130437</v>
      </c>
      <c r="F27" s="7">
        <f t="shared" si="2"/>
        <v>1286.695652173913</v>
      </c>
      <c r="G27" s="7">
        <f t="shared" si="2"/>
        <v>3785.0434782608695</v>
      </c>
      <c r="H27" s="7">
        <f t="shared" si="2"/>
        <v>-86.130434782608702</v>
      </c>
      <c r="I27" s="8" t="str">
        <f>IF(Tabela1[[#This Row],[sobra]]&gt;0,"positivo","negativo")</f>
        <v>negativo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5" workbookViewId="0">
      <selection activeCell="K2" sqref="K2:M3"/>
    </sheetView>
  </sheetViews>
  <sheetFormatPr defaultRowHeight="15" x14ac:dyDescent="0.25"/>
  <cols>
    <col min="1" max="1" width="18" customWidth="1"/>
    <col min="2" max="2" width="24.42578125" customWidth="1"/>
    <col min="3" max="3" width="29.28515625" customWidth="1"/>
    <col min="4" max="4" width="23" customWidth="1"/>
    <col min="5" max="6" width="19.42578125" customWidth="1"/>
    <col min="7" max="7" width="14" customWidth="1"/>
    <col min="8" max="18" width="19.5703125" customWidth="1"/>
    <col min="19" max="20" width="19.5703125" bestFit="1" customWidth="1"/>
    <col min="21" max="21" width="19.5703125" customWidth="1"/>
    <col min="22" max="22" width="19.5703125" bestFit="1" customWidth="1"/>
    <col min="23" max="23" width="12.140625" bestFit="1" customWidth="1"/>
    <col min="24" max="24" width="19.5703125" bestFit="1" customWidth="1"/>
    <col min="25" max="25" width="12.140625" bestFit="1" customWidth="1"/>
    <col min="26" max="26" width="29.28515625" bestFit="1" customWidth="1"/>
    <col min="27" max="27" width="6.7109375" bestFit="1" customWidth="1"/>
    <col min="28" max="28" width="7.28515625" bestFit="1" customWidth="1"/>
    <col min="29" max="29" width="6.7109375" bestFit="1" customWidth="1"/>
    <col min="30" max="30" width="7.140625" bestFit="1" customWidth="1"/>
    <col min="31" max="31" width="6.7109375" bestFit="1" customWidth="1"/>
    <col min="32" max="32" width="6.140625" bestFit="1" customWidth="1"/>
    <col min="33" max="33" width="7" bestFit="1" customWidth="1"/>
    <col min="34" max="34" width="6.5703125" bestFit="1" customWidth="1"/>
    <col min="35" max="35" width="6.85546875" bestFit="1" customWidth="1"/>
    <col min="36" max="36" width="7.140625" bestFit="1" customWidth="1"/>
    <col min="37" max="37" width="7" bestFit="1" customWidth="1"/>
    <col min="38" max="38" width="6.5703125" bestFit="1" customWidth="1"/>
    <col min="39" max="39" width="6.7109375" bestFit="1" customWidth="1"/>
    <col min="40" max="40" width="7.28515625" bestFit="1" customWidth="1"/>
    <col min="41" max="41" width="6.7109375" bestFit="1" customWidth="1"/>
    <col min="42" max="42" width="7.140625" bestFit="1" customWidth="1"/>
    <col min="43" max="43" width="6.7109375" bestFit="1" customWidth="1"/>
    <col min="44" max="44" width="6.140625" bestFit="1" customWidth="1"/>
    <col min="45" max="45" width="7" bestFit="1" customWidth="1"/>
    <col min="46" max="46" width="6.5703125" bestFit="1" customWidth="1"/>
    <col min="47" max="47" width="6.85546875" bestFit="1" customWidth="1"/>
    <col min="48" max="48" width="7.140625" bestFit="1" customWidth="1"/>
    <col min="49" max="49" width="7" bestFit="1" customWidth="1"/>
    <col min="50" max="50" width="23" bestFit="1" customWidth="1"/>
    <col min="51" max="51" width="6.7109375" bestFit="1" customWidth="1"/>
    <col min="52" max="52" width="7.28515625" bestFit="1" customWidth="1"/>
    <col min="53" max="53" width="6.7109375" bestFit="1" customWidth="1"/>
    <col min="54" max="54" width="7.140625" bestFit="1" customWidth="1"/>
    <col min="55" max="55" width="6.7109375" bestFit="1" customWidth="1"/>
    <col min="56" max="56" width="6.140625" bestFit="1" customWidth="1"/>
    <col min="57" max="57" width="7" bestFit="1" customWidth="1"/>
    <col min="58" max="58" width="6.5703125" bestFit="1" customWidth="1"/>
    <col min="59" max="59" width="6.85546875" bestFit="1" customWidth="1"/>
    <col min="60" max="60" width="7.140625" bestFit="1" customWidth="1"/>
    <col min="61" max="61" width="7" bestFit="1" customWidth="1"/>
    <col min="62" max="62" width="6.5703125" bestFit="1" customWidth="1"/>
    <col min="63" max="63" width="6.7109375" bestFit="1" customWidth="1"/>
    <col min="64" max="64" width="7.28515625" bestFit="1" customWidth="1"/>
    <col min="65" max="65" width="6.7109375" bestFit="1" customWidth="1"/>
    <col min="66" max="66" width="7.140625" bestFit="1" customWidth="1"/>
    <col min="67" max="67" width="6.7109375" bestFit="1" customWidth="1"/>
    <col min="68" max="68" width="6.140625" bestFit="1" customWidth="1"/>
    <col min="69" max="69" width="7" bestFit="1" customWidth="1"/>
    <col min="70" max="70" width="6.5703125" bestFit="1" customWidth="1"/>
    <col min="71" max="71" width="6.85546875" bestFit="1" customWidth="1"/>
    <col min="72" max="72" width="7.140625" bestFit="1" customWidth="1"/>
    <col min="73" max="73" width="7" bestFit="1" customWidth="1"/>
    <col min="74" max="74" width="29.42578125" bestFit="1" customWidth="1"/>
    <col min="75" max="75" width="34.42578125" bestFit="1" customWidth="1"/>
    <col min="76" max="76" width="28" bestFit="1" customWidth="1"/>
  </cols>
  <sheetData>
    <row r="1" spans="1:23" x14ac:dyDescent="0.25">
      <c r="O1" t="s">
        <v>16</v>
      </c>
      <c r="S1" t="s">
        <v>17</v>
      </c>
      <c r="V1" t="s">
        <v>18</v>
      </c>
    </row>
    <row r="2" spans="1:23" x14ac:dyDescent="0.25">
      <c r="O2" t="s">
        <v>13</v>
      </c>
      <c r="P2" s="5">
        <v>88017</v>
      </c>
      <c r="S2" s="9" t="s">
        <v>13</v>
      </c>
      <c r="T2" s="5">
        <v>26882</v>
      </c>
      <c r="V2" s="9" t="s">
        <v>13</v>
      </c>
      <c r="W2" s="5">
        <v>61135</v>
      </c>
    </row>
    <row r="3" spans="1:23" x14ac:dyDescent="0.25">
      <c r="A3" s="4" t="s">
        <v>8</v>
      </c>
      <c r="B3" t="s">
        <v>13</v>
      </c>
      <c r="C3" t="s">
        <v>15</v>
      </c>
    </row>
    <row r="4" spans="1:23" x14ac:dyDescent="0.25">
      <c r="A4" s="17">
        <v>42370</v>
      </c>
      <c r="B4" s="5">
        <v>2942</v>
      </c>
      <c r="C4" s="5">
        <v>2916</v>
      </c>
    </row>
    <row r="5" spans="1:23" x14ac:dyDescent="0.25">
      <c r="A5" s="17">
        <v>42401</v>
      </c>
      <c r="B5" s="5">
        <v>2942</v>
      </c>
      <c r="C5" s="5">
        <v>2917</v>
      </c>
      <c r="O5" t="s">
        <v>12</v>
      </c>
      <c r="P5" s="5">
        <v>30266</v>
      </c>
      <c r="S5" s="9" t="s">
        <v>12</v>
      </c>
      <c r="T5" s="5">
        <v>12456</v>
      </c>
      <c r="V5" s="9" t="s">
        <v>12</v>
      </c>
      <c r="W5" s="5">
        <v>17810</v>
      </c>
    </row>
    <row r="6" spans="1:23" x14ac:dyDescent="0.25">
      <c r="A6" s="17">
        <v>42430</v>
      </c>
      <c r="B6" s="5">
        <v>2942</v>
      </c>
      <c r="C6" s="5">
        <v>2795</v>
      </c>
      <c r="O6" t="s">
        <v>15</v>
      </c>
      <c r="P6" s="5">
        <v>89972</v>
      </c>
      <c r="S6" s="9" t="s">
        <v>15</v>
      </c>
      <c r="T6" s="5">
        <v>34471</v>
      </c>
      <c r="V6" s="9" t="s">
        <v>15</v>
      </c>
      <c r="W6" s="5">
        <v>55501</v>
      </c>
    </row>
    <row r="7" spans="1:23" x14ac:dyDescent="0.25">
      <c r="A7" s="17">
        <v>42461</v>
      </c>
      <c r="B7" s="5">
        <v>3867</v>
      </c>
      <c r="C7" s="5">
        <v>2633</v>
      </c>
    </row>
    <row r="8" spans="1:23" x14ac:dyDescent="0.25">
      <c r="A8" s="17">
        <v>42491</v>
      </c>
      <c r="B8" s="5">
        <v>4148</v>
      </c>
      <c r="C8" s="5">
        <v>4368</v>
      </c>
    </row>
    <row r="9" spans="1:23" x14ac:dyDescent="0.25">
      <c r="A9" s="17">
        <v>42522</v>
      </c>
      <c r="B9" s="5">
        <v>2937</v>
      </c>
      <c r="C9" s="5">
        <v>2703</v>
      </c>
    </row>
    <row r="10" spans="1:23" x14ac:dyDescent="0.25">
      <c r="A10" s="17">
        <v>42552</v>
      </c>
      <c r="B10" s="5">
        <v>8054</v>
      </c>
      <c r="C10" s="5">
        <v>7687</v>
      </c>
    </row>
    <row r="11" spans="1:23" x14ac:dyDescent="0.25">
      <c r="A11" s="17">
        <v>42583</v>
      </c>
      <c r="B11" s="5">
        <v>3479</v>
      </c>
      <c r="C11" s="5">
        <v>3371</v>
      </c>
    </row>
    <row r="12" spans="1:23" x14ac:dyDescent="0.25">
      <c r="A12" s="17">
        <v>42614</v>
      </c>
      <c r="B12" s="5">
        <v>3108</v>
      </c>
      <c r="C12" s="5">
        <v>3210</v>
      </c>
    </row>
    <row r="13" spans="1:23" x14ac:dyDescent="0.25">
      <c r="A13" s="17">
        <v>42644</v>
      </c>
      <c r="B13" s="5">
        <v>3091</v>
      </c>
      <c r="C13" s="5">
        <v>4124</v>
      </c>
    </row>
    <row r="14" spans="1:23" x14ac:dyDescent="0.25">
      <c r="A14" s="17">
        <v>42675</v>
      </c>
      <c r="B14" s="5">
        <v>1810</v>
      </c>
      <c r="C14" s="5">
        <v>3329</v>
      </c>
    </row>
    <row r="15" spans="1:23" x14ac:dyDescent="0.25">
      <c r="A15" s="17">
        <v>42705</v>
      </c>
      <c r="B15" s="5">
        <v>4709</v>
      </c>
      <c r="C15" s="5">
        <v>4580</v>
      </c>
    </row>
    <row r="16" spans="1:23" x14ac:dyDescent="0.25">
      <c r="A16" s="17">
        <v>42736</v>
      </c>
      <c r="B16" s="5">
        <v>3173</v>
      </c>
      <c r="C16" s="5">
        <v>3457</v>
      </c>
    </row>
    <row r="17" spans="1:4" x14ac:dyDescent="0.25">
      <c r="A17" s="17">
        <v>42767</v>
      </c>
      <c r="B17" s="5">
        <v>3196</v>
      </c>
      <c r="C17" s="5">
        <v>2708</v>
      </c>
    </row>
    <row r="18" spans="1:4" x14ac:dyDescent="0.25">
      <c r="A18" s="17">
        <v>42795</v>
      </c>
      <c r="B18" s="5">
        <v>3192</v>
      </c>
      <c r="C18" s="5">
        <v>4697</v>
      </c>
    </row>
    <row r="19" spans="1:4" x14ac:dyDescent="0.25">
      <c r="A19" s="17">
        <v>42826</v>
      </c>
      <c r="B19" s="5">
        <v>4418</v>
      </c>
      <c r="C19" s="5">
        <v>3236</v>
      </c>
    </row>
    <row r="20" spans="1:4" x14ac:dyDescent="0.25">
      <c r="A20" s="17">
        <v>42856</v>
      </c>
      <c r="B20" s="5">
        <v>3197</v>
      </c>
      <c r="C20" s="5">
        <v>3506</v>
      </c>
    </row>
    <row r="21" spans="1:4" x14ac:dyDescent="0.25">
      <c r="A21" s="17">
        <v>42887</v>
      </c>
      <c r="B21" s="5">
        <v>1793</v>
      </c>
      <c r="C21" s="5">
        <v>3398</v>
      </c>
    </row>
    <row r="22" spans="1:4" x14ac:dyDescent="0.25">
      <c r="A22" s="17">
        <v>42917</v>
      </c>
      <c r="B22" s="5">
        <v>3664</v>
      </c>
      <c r="C22" s="5">
        <v>3254</v>
      </c>
    </row>
    <row r="23" spans="1:4" x14ac:dyDescent="0.25">
      <c r="A23" s="17">
        <v>42948</v>
      </c>
      <c r="B23" s="5">
        <v>4036</v>
      </c>
      <c r="C23" s="5">
        <v>3680</v>
      </c>
    </row>
    <row r="24" spans="1:4" x14ac:dyDescent="0.25">
      <c r="A24" s="17">
        <v>42979</v>
      </c>
      <c r="B24" s="5">
        <v>3631</v>
      </c>
      <c r="C24" s="5">
        <v>3574</v>
      </c>
    </row>
    <row r="25" spans="1:4" x14ac:dyDescent="0.25">
      <c r="A25" s="17">
        <v>43009</v>
      </c>
      <c r="B25" s="5">
        <v>3370</v>
      </c>
      <c r="C25" s="5">
        <v>4382</v>
      </c>
    </row>
    <row r="26" spans="1:4" x14ac:dyDescent="0.25">
      <c r="A26" s="17">
        <v>43040</v>
      </c>
      <c r="B26" s="5">
        <v>4801</v>
      </c>
      <c r="C26" s="5">
        <v>4632</v>
      </c>
    </row>
    <row r="27" spans="1:4" x14ac:dyDescent="0.25">
      <c r="A27" s="17">
        <v>43070</v>
      </c>
      <c r="B27" s="5">
        <v>5517</v>
      </c>
      <c r="C27" s="5">
        <v>4815</v>
      </c>
    </row>
    <row r="28" spans="1:4" x14ac:dyDescent="0.25">
      <c r="A28" s="17" t="s">
        <v>9</v>
      </c>
      <c r="B28" s="5">
        <v>88017</v>
      </c>
      <c r="C28" s="5">
        <v>89972</v>
      </c>
    </row>
    <row r="31" spans="1:4" x14ac:dyDescent="0.25">
      <c r="A31" s="4" t="s">
        <v>8</v>
      </c>
      <c r="B31" t="s">
        <v>20</v>
      </c>
      <c r="C31" t="s">
        <v>21</v>
      </c>
      <c r="D31" t="s">
        <v>12</v>
      </c>
    </row>
    <row r="32" spans="1:4" x14ac:dyDescent="0.25">
      <c r="A32" s="17">
        <v>42370</v>
      </c>
      <c r="B32" s="5">
        <v>2244</v>
      </c>
      <c r="C32" s="5">
        <v>0</v>
      </c>
      <c r="D32" s="5">
        <v>672</v>
      </c>
    </row>
    <row r="33" spans="1:4" x14ac:dyDescent="0.25">
      <c r="A33" s="17">
        <v>42401</v>
      </c>
      <c r="B33" s="5">
        <v>2113</v>
      </c>
      <c r="C33" s="5">
        <v>0</v>
      </c>
      <c r="D33" s="5">
        <v>804</v>
      </c>
    </row>
    <row r="34" spans="1:4" x14ac:dyDescent="0.25">
      <c r="A34" s="17">
        <v>42430</v>
      </c>
      <c r="B34" s="5">
        <v>1566</v>
      </c>
      <c r="C34" s="5">
        <v>0</v>
      </c>
      <c r="D34" s="5">
        <v>1229</v>
      </c>
    </row>
    <row r="35" spans="1:4" x14ac:dyDescent="0.25">
      <c r="A35" s="17">
        <v>42461</v>
      </c>
      <c r="B35" s="5">
        <v>1500</v>
      </c>
      <c r="C35" s="5">
        <v>0</v>
      </c>
      <c r="D35" s="5">
        <v>1133</v>
      </c>
    </row>
    <row r="36" spans="1:4" x14ac:dyDescent="0.25">
      <c r="A36" s="17">
        <v>42491</v>
      </c>
      <c r="B36" s="5">
        <v>1229</v>
      </c>
      <c r="C36" s="5">
        <v>2368</v>
      </c>
      <c r="D36" s="5">
        <v>771</v>
      </c>
    </row>
    <row r="37" spans="1:4" x14ac:dyDescent="0.25">
      <c r="A37" s="17">
        <v>42522</v>
      </c>
      <c r="B37" s="5">
        <v>1374</v>
      </c>
      <c r="C37" s="5">
        <v>1009</v>
      </c>
      <c r="D37" s="5">
        <v>320</v>
      </c>
    </row>
    <row r="38" spans="1:4" x14ac:dyDescent="0.25">
      <c r="A38" s="17">
        <v>42552</v>
      </c>
      <c r="B38" s="5">
        <v>4369</v>
      </c>
      <c r="C38" s="5">
        <v>1609</v>
      </c>
      <c r="D38" s="5">
        <v>1709</v>
      </c>
    </row>
    <row r="39" spans="1:4" x14ac:dyDescent="0.25">
      <c r="A39" s="17">
        <v>42583</v>
      </c>
      <c r="B39" s="5">
        <v>759</v>
      </c>
      <c r="C39" s="5">
        <v>2009</v>
      </c>
      <c r="D39" s="5">
        <v>603</v>
      </c>
    </row>
    <row r="40" spans="1:4" x14ac:dyDescent="0.25">
      <c r="A40" s="17">
        <v>42614</v>
      </c>
      <c r="B40" s="5">
        <v>2059</v>
      </c>
      <c r="C40" s="5">
        <v>0</v>
      </c>
      <c r="D40" s="5">
        <v>1151</v>
      </c>
    </row>
    <row r="41" spans="1:4" x14ac:dyDescent="0.25">
      <c r="A41" s="17">
        <v>42644</v>
      </c>
      <c r="B41" s="5">
        <v>2191</v>
      </c>
      <c r="C41" s="5">
        <v>59</v>
      </c>
      <c r="D41" s="5">
        <v>1874</v>
      </c>
    </row>
    <row r="42" spans="1:4" x14ac:dyDescent="0.25">
      <c r="A42" s="17">
        <v>42675</v>
      </c>
      <c r="B42" s="5">
        <v>1727</v>
      </c>
      <c r="C42" s="5">
        <v>509</v>
      </c>
      <c r="D42" s="5">
        <v>1093</v>
      </c>
    </row>
    <row r="43" spans="1:4" x14ac:dyDescent="0.25">
      <c r="A43" s="17">
        <v>42705</v>
      </c>
      <c r="B43" s="5">
        <v>1605</v>
      </c>
      <c r="C43" s="5">
        <v>0</v>
      </c>
      <c r="D43" s="5">
        <v>2975</v>
      </c>
    </row>
    <row r="44" spans="1:4" x14ac:dyDescent="0.25">
      <c r="A44" s="17">
        <v>42736</v>
      </c>
      <c r="B44" s="5">
        <v>2074</v>
      </c>
      <c r="C44" s="5">
        <v>137</v>
      </c>
      <c r="D44" s="5">
        <v>1246</v>
      </c>
    </row>
    <row r="45" spans="1:4" x14ac:dyDescent="0.25">
      <c r="A45" s="17">
        <v>42767</v>
      </c>
      <c r="B45" s="5">
        <v>1411</v>
      </c>
      <c r="C45" s="5">
        <v>99</v>
      </c>
      <c r="D45" s="5">
        <v>1198</v>
      </c>
    </row>
    <row r="46" spans="1:4" x14ac:dyDescent="0.25">
      <c r="A46" s="17">
        <v>42795</v>
      </c>
      <c r="B46" s="5">
        <v>2499</v>
      </c>
      <c r="C46" s="5">
        <v>99</v>
      </c>
      <c r="D46" s="5">
        <v>2099</v>
      </c>
    </row>
    <row r="47" spans="1:4" x14ac:dyDescent="0.25">
      <c r="A47" s="17">
        <v>42826</v>
      </c>
      <c r="B47" s="5">
        <v>1876</v>
      </c>
      <c r="C47" s="5">
        <v>246</v>
      </c>
      <c r="D47" s="5">
        <v>1114</v>
      </c>
    </row>
    <row r="48" spans="1:4" x14ac:dyDescent="0.25">
      <c r="A48" s="17">
        <v>42856</v>
      </c>
      <c r="B48" s="5">
        <v>2025</v>
      </c>
      <c r="C48" s="5">
        <v>99</v>
      </c>
      <c r="D48" s="5">
        <v>1382</v>
      </c>
    </row>
    <row r="49" spans="1:4" x14ac:dyDescent="0.25">
      <c r="A49" s="17">
        <v>42887</v>
      </c>
      <c r="B49" s="5">
        <v>1796</v>
      </c>
      <c r="C49" s="5">
        <v>99</v>
      </c>
      <c r="D49" s="5">
        <v>1503</v>
      </c>
    </row>
    <row r="50" spans="1:4" x14ac:dyDescent="0.25">
      <c r="A50" s="17">
        <v>42917</v>
      </c>
      <c r="B50" s="5">
        <v>1744</v>
      </c>
      <c r="C50" s="5">
        <v>298</v>
      </c>
      <c r="D50" s="5">
        <v>1212</v>
      </c>
    </row>
    <row r="51" spans="1:4" x14ac:dyDescent="0.25">
      <c r="A51" s="17">
        <v>42948</v>
      </c>
      <c r="B51" s="5">
        <v>1925</v>
      </c>
      <c r="C51" s="5">
        <v>898</v>
      </c>
      <c r="D51" s="5">
        <v>857</v>
      </c>
    </row>
    <row r="52" spans="1:4" x14ac:dyDescent="0.25">
      <c r="A52" s="17">
        <v>42979</v>
      </c>
      <c r="B52" s="5">
        <v>1768</v>
      </c>
      <c r="C52" s="5">
        <v>1279</v>
      </c>
      <c r="D52" s="5">
        <v>527</v>
      </c>
    </row>
    <row r="53" spans="1:4" x14ac:dyDescent="0.25">
      <c r="A53" s="17">
        <v>43009</v>
      </c>
      <c r="B53" s="5">
        <v>1772</v>
      </c>
      <c r="C53" s="5">
        <v>1273</v>
      </c>
      <c r="D53" s="5">
        <v>1337</v>
      </c>
    </row>
    <row r="54" spans="1:4" x14ac:dyDescent="0.25">
      <c r="A54" s="17">
        <v>43040</v>
      </c>
      <c r="B54" s="5">
        <v>2047</v>
      </c>
      <c r="C54" s="5">
        <v>1166</v>
      </c>
      <c r="D54" s="5">
        <v>1419</v>
      </c>
    </row>
    <row r="55" spans="1:4" x14ac:dyDescent="0.25">
      <c r="A55" s="17">
        <v>43070</v>
      </c>
      <c r="B55" s="5">
        <v>2473</v>
      </c>
      <c r="C55" s="5">
        <v>304</v>
      </c>
      <c r="D55" s="5">
        <v>2038</v>
      </c>
    </row>
    <row r="56" spans="1:4" x14ac:dyDescent="0.25">
      <c r="A56" s="17" t="s">
        <v>9</v>
      </c>
      <c r="B56" s="5">
        <v>46146</v>
      </c>
      <c r="C56" s="5">
        <v>13560</v>
      </c>
      <c r="D56" s="5">
        <v>30266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80" zoomScaleNormal="80" workbookViewId="0">
      <selection activeCell="B3" sqref="B3"/>
    </sheetView>
  </sheetViews>
  <sheetFormatPr defaultColWidth="0" defaultRowHeight="16.5" x14ac:dyDescent="0.25"/>
  <cols>
    <col min="1" max="1" width="26.140625" style="11" customWidth="1"/>
    <col min="2" max="4" width="9.140625" style="12" customWidth="1"/>
    <col min="5" max="5" width="9" style="12" customWidth="1"/>
    <col min="6" max="7" width="19.42578125" style="12" bestFit="1" customWidth="1"/>
    <col min="8" max="10" width="19.28515625" style="12" bestFit="1" customWidth="1"/>
    <col min="11" max="11" width="17.28515625" style="12" bestFit="1" customWidth="1"/>
    <col min="12" max="13" width="9.140625" style="12" customWidth="1"/>
    <col min="14" max="16384" width="9.140625" style="13" hidden="1"/>
  </cols>
  <sheetData>
    <row r="1" spans="2:11" s="11" customFormat="1" ht="28.5" x14ac:dyDescent="0.25">
      <c r="B1" s="18" t="s">
        <v>23</v>
      </c>
      <c r="C1" s="18"/>
      <c r="D1" s="18"/>
      <c r="F1" s="14" t="s">
        <v>19</v>
      </c>
      <c r="G1" s="14" t="s">
        <v>0</v>
      </c>
      <c r="H1" s="14" t="s">
        <v>24</v>
      </c>
      <c r="I1" s="14" t="s">
        <v>2</v>
      </c>
      <c r="J1" s="14" t="s">
        <v>5</v>
      </c>
      <c r="K1" s="14" t="s">
        <v>6</v>
      </c>
    </row>
    <row r="2" spans="2:11" s="11" customFormat="1" ht="24" x14ac:dyDescent="0.25">
      <c r="B2" s="18"/>
      <c r="C2" s="18"/>
      <c r="D2" s="18"/>
      <c r="F2" s="15">
        <f>dados!C26</f>
        <v>88017</v>
      </c>
      <c r="G2" s="15">
        <f>dados!D26</f>
        <v>46146</v>
      </c>
      <c r="H2" s="15">
        <f>dados!E26</f>
        <v>13560</v>
      </c>
      <c r="I2" s="15">
        <f>dados!F26</f>
        <v>30266</v>
      </c>
      <c r="J2" s="15">
        <f>dados!G26</f>
        <v>89972</v>
      </c>
      <c r="K2" s="16">
        <f>dados!H26</f>
        <v>-1955</v>
      </c>
    </row>
    <row r="16" spans="2:11" ht="9" customHeight="1" x14ac:dyDescent="0.25"/>
    <row r="18" spans="8:8" ht="22.5" x14ac:dyDescent="0.25">
      <c r="H18" s="19" t="s">
        <v>22</v>
      </c>
    </row>
  </sheetData>
  <mergeCells count="1">
    <mergeCell ref="B1:D2"/>
  </mergeCells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(2)</vt:lpstr>
      <vt:lpstr>dados</vt:lpstr>
      <vt:lpstr>Plan2</vt:lpstr>
      <vt:lpstr>DASHBORD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Jacinto</dc:creator>
  <cp:lastModifiedBy>Fabio Jacinto</cp:lastModifiedBy>
  <dcterms:created xsi:type="dcterms:W3CDTF">2024-12-20T10:48:25Z</dcterms:created>
  <dcterms:modified xsi:type="dcterms:W3CDTF">2024-12-23T19:29:18Z</dcterms:modified>
</cp:coreProperties>
</file>