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rduino\ESP32\"/>
    </mc:Choice>
  </mc:AlternateContent>
  <xr:revisionPtr revIDLastSave="0" documentId="13_ncr:1_{81D0F5FC-6DBB-4452-AE9E-364FF0E2B807}" xr6:coauthVersionLast="46" xr6:coauthVersionMax="46" xr10:uidLastSave="{00000000-0000-0000-0000-000000000000}"/>
  <bookViews>
    <workbookView xWindow="810" yWindow="-120" windowWidth="18510" windowHeight="15600" xr2:uid="{FFFF78D1-7D24-48F2-BBCA-976B2BB301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9" i="1"/>
  <c r="H7" i="1"/>
  <c r="H25" i="1"/>
  <c r="H24" i="1"/>
  <c r="H22" i="1"/>
  <c r="E26" i="1"/>
  <c r="D26" i="1"/>
  <c r="C26" i="1"/>
  <c r="B26" i="1"/>
  <c r="A26" i="1"/>
  <c r="E12" i="1"/>
  <c r="H3" i="1" s="1"/>
  <c r="H11" i="1" s="1"/>
  <c r="E28" i="1" l="1"/>
  <c r="H18" i="1" s="1"/>
  <c r="H13" i="1"/>
  <c r="H14" i="1" s="1"/>
  <c r="H26" i="1"/>
  <c r="H28" i="1" s="1"/>
  <c r="H29" i="1" s="1"/>
</calcChain>
</file>

<file path=xl/sharedStrings.xml><?xml version="1.0" encoding="utf-8"?>
<sst xmlns="http://schemas.openxmlformats.org/spreadsheetml/2006/main" count="81" uniqueCount="63">
  <si>
    <t>average</t>
  </si>
  <si>
    <t>Power (mW)</t>
  </si>
  <si>
    <t>Current (mA)</t>
  </si>
  <si>
    <t>C = Capacity rating of battery</t>
  </si>
  <si>
    <t>milliamp hours (mAh)</t>
  </si>
  <si>
    <t>As = Current of the device when sleeping</t>
  </si>
  <si>
    <t>milliamps</t>
  </si>
  <si>
    <t>Aw = Current of the device when awake</t>
  </si>
  <si>
    <t>Wph = Number of wakeups per hour</t>
  </si>
  <si>
    <t>Wt = Duration of a single wake</t>
  </si>
  <si>
    <t>milliseconds</t>
  </si>
  <si>
    <t>derated capacity in mAh</t>
  </si>
  <si>
    <t>how many milliseconds are in an hour</t>
  </si>
  <si>
    <t>Twph = Wph*Wt</t>
  </si>
  <si>
    <t>wake time per hour</t>
  </si>
  <si>
    <t>Tsph = msph-Wtph</t>
  </si>
  <si>
    <t>sleep time per hour</t>
  </si>
  <si>
    <t>Current on average (milliamps)</t>
  </si>
  <si>
    <t>days = (c/Aavg)/24</t>
  </si>
  <si>
    <t>life of battery, expressed in days</t>
  </si>
  <si>
    <t>years = days/365</t>
  </si>
  <si>
    <t>life of battery, expressed in years</t>
  </si>
  <si>
    <t>The output of this calculator is an estimate, not a guarantee.</t>
  </si>
  <si>
    <t>Capacity is automatically derated by 15% to account for some self discharge.</t>
  </si>
  <si>
    <t>Other factors such as temperature can extend or shorten the battery life.</t>
  </si>
  <si>
    <t>mAHr Capacity of typical batteries that we're likely to use:</t>
  </si>
  <si>
    <t> AAA</t>
  </si>
  <si>
    <t>1200 (Alkaline)</t>
  </si>
  <si>
    <t>800–1000 (NiMH)</t>
  </si>
  <si>
    <t> AA</t>
  </si>
  <si>
    <t>2700 (alkaline)</t>
  </si>
  <si>
    <t>3000 (Lithium-Rechargeable)</t>
  </si>
  <si>
    <t>1700–2900 (NiMH)</t>
  </si>
  <si>
    <t> C</t>
  </si>
  <si>
    <t>8000 (alkaline)</t>
  </si>
  <si>
    <t>4500–6000 (NiMH)</t>
  </si>
  <si>
    <t> D</t>
  </si>
  <si>
    <t>12000 (alkaline)</t>
  </si>
  <si>
    <t>2200–12000 (NiMH)</t>
  </si>
  <si>
    <t>19000 (Lithium-Primary) 3.6V</t>
  </si>
  <si>
    <t> 9V Transistor</t>
  </si>
  <si>
    <t>565 (alkaline)</t>
  </si>
  <si>
    <t>1200 (lithium-Primary)</t>
  </si>
  <si>
    <t>175–300 (NiMH)</t>
  </si>
  <si>
    <t> 6V Lantern</t>
  </si>
  <si>
    <t>26000 (alkaline)</t>
  </si>
  <si>
    <t> CR2032</t>
  </si>
  <si>
    <t>240 (Lithium-Primary) 3.6V</t>
  </si>
  <si>
    <t> CR2016</t>
  </si>
  <si>
    <t>90 (Lithium-Primary) 3.6V</t>
  </si>
  <si>
    <t> 1/10 D</t>
  </si>
  <si>
    <t>1000 (Lithium-Primary) 3.6V</t>
  </si>
  <si>
    <t> 4 Farad Cap</t>
  </si>
  <si>
    <t>1 (loses 1 volt in 1 hour at 1mA)</t>
  </si>
  <si>
    <t>c = C*0,85</t>
  </si>
  <si>
    <t>Aavg = ((Aw*Twph)+(As*Tsph)) / 3600000</t>
  </si>
  <si>
    <t>milliwatt hours (mWh)</t>
  </si>
  <si>
    <t>derated capacity in mWh</t>
  </si>
  <si>
    <t xml:space="preserve">milliwatt </t>
  </si>
  <si>
    <t>As = power of the device when sleeping</t>
  </si>
  <si>
    <t>Aw = power of the device when awake</t>
  </si>
  <si>
    <t>power on average (milliwatt)</t>
  </si>
  <si>
    <t>https://oregonembedded.com/datasheets/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</si>
</sst>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888888"/>
      <name val="Verdana"/>
      <family val="2"/>
    </font>
    <font>
      <sz val="11"/>
      <color theme="0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theme="9"/>
      </left>
      <right style="medium">
        <color theme="9"/>
      </right>
      <top style="medium">
        <color theme="9"/>
      </top>
      <bottom style="medium">
        <color theme="9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2" fontId="0" fillId="0" borderId="0" xfId="0" applyNumberFormat="1" applyAlignment="1">
      <alignment horizontal="center"/>
    </xf>
    <xf numFmtId="0" fontId="0" fillId="0" borderId="0" xfId="0" applyAlignment="1">
      <alignment horizontal="right" vertic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CAF31-88B7-4201-9673-A9B7298AD21A}">
  <dimension ref="A1:L36"/>
  <sheetViews>
    <sheetView tabSelected="1" topLeftCell="A7" workbookViewId="0">
      <selection activeCell="A36" sqref="A36:F36"/>
    </sheetView>
  </sheetViews>
  <sheetFormatPr defaultColWidth="22.28515625" defaultRowHeight="15" x14ac:dyDescent="0.25"/>
  <cols>
    <col min="1" max="1" width="12.5703125" style="1" bestFit="1" customWidth="1"/>
    <col min="2" max="3" width="15.7109375" bestFit="1" customWidth="1"/>
    <col min="4" max="4" width="12.42578125" bestFit="1" customWidth="1"/>
    <col min="5" max="5" width="8" bestFit="1" customWidth="1"/>
    <col min="6" max="6" width="8" customWidth="1"/>
    <col min="7" max="7" width="39.28515625" style="7" bestFit="1" customWidth="1"/>
    <col min="8" max="8" width="12.28515625" style="3" customWidth="1"/>
    <col min="9" max="9" width="35.140625" bestFit="1" customWidth="1"/>
    <col min="11" max="11" width="53.42578125" bestFit="1" customWidth="1"/>
    <col min="12" max="12" width="29" bestFit="1" customWidth="1"/>
  </cols>
  <sheetData>
    <row r="1" spans="1:12" x14ac:dyDescent="0.25">
      <c r="A1" s="18" t="s">
        <v>1</v>
      </c>
      <c r="B1" s="18"/>
      <c r="C1" s="18"/>
      <c r="D1" s="18"/>
      <c r="E1" s="18"/>
      <c r="F1" s="11"/>
      <c r="G1" s="11" t="s">
        <v>3</v>
      </c>
      <c r="H1" s="12">
        <v>5390</v>
      </c>
      <c r="I1" s="11" t="s">
        <v>56</v>
      </c>
      <c r="K1" s="2" t="s">
        <v>25</v>
      </c>
    </row>
    <row r="2" spans="1:12" x14ac:dyDescent="0.25">
      <c r="A2" s="13">
        <v>220</v>
      </c>
      <c r="B2" s="11"/>
      <c r="C2" s="12"/>
      <c r="D2" s="12"/>
      <c r="E2" s="11"/>
      <c r="F2" s="11"/>
      <c r="G2" s="11" t="s">
        <v>59</v>
      </c>
      <c r="H2" s="12">
        <v>1E-3</v>
      </c>
      <c r="I2" s="11" t="s">
        <v>58</v>
      </c>
      <c r="K2" s="2" t="s">
        <v>26</v>
      </c>
      <c r="L2" s="6" t="s">
        <v>27</v>
      </c>
    </row>
    <row r="3" spans="1:12" x14ac:dyDescent="0.25">
      <c r="A3" s="13">
        <v>288</v>
      </c>
      <c r="B3" s="11"/>
      <c r="C3" s="11"/>
      <c r="D3" s="11"/>
      <c r="E3" s="11"/>
      <c r="F3" s="11"/>
      <c r="G3" s="11" t="s">
        <v>60</v>
      </c>
      <c r="H3" s="14">
        <f>(E12)</f>
        <v>600.66666666666663</v>
      </c>
      <c r="I3" s="11" t="s">
        <v>6</v>
      </c>
      <c r="K3" s="2"/>
      <c r="L3" s="6" t="s">
        <v>28</v>
      </c>
    </row>
    <row r="4" spans="1:12" x14ac:dyDescent="0.25">
      <c r="A4" s="13">
        <v>802</v>
      </c>
      <c r="B4" s="11"/>
      <c r="C4" s="10"/>
      <c r="D4" s="10"/>
      <c r="E4" s="11"/>
      <c r="F4" s="11"/>
      <c r="G4" s="11" t="s">
        <v>8</v>
      </c>
      <c r="H4" s="12">
        <v>4</v>
      </c>
      <c r="I4" s="11"/>
      <c r="K4" s="2" t="s">
        <v>29</v>
      </c>
      <c r="L4" s="6" t="s">
        <v>30</v>
      </c>
    </row>
    <row r="5" spans="1:12" x14ac:dyDescent="0.25">
      <c r="A5" s="13">
        <v>802</v>
      </c>
      <c r="B5" s="11"/>
      <c r="C5" s="12"/>
      <c r="D5" s="12"/>
      <c r="E5" s="11"/>
      <c r="F5" s="11"/>
      <c r="G5" s="11" t="s">
        <v>9</v>
      </c>
      <c r="H5" s="12">
        <v>9000</v>
      </c>
      <c r="I5" s="11" t="s">
        <v>10</v>
      </c>
      <c r="K5" s="2"/>
      <c r="L5" s="6" t="s">
        <v>31</v>
      </c>
    </row>
    <row r="6" spans="1:12" x14ac:dyDescent="0.25">
      <c r="A6" s="13">
        <v>558</v>
      </c>
      <c r="B6" s="11"/>
      <c r="C6" s="11"/>
      <c r="D6" s="11"/>
      <c r="E6" s="11"/>
      <c r="F6" s="11"/>
      <c r="G6" s="11"/>
      <c r="H6" s="12"/>
      <c r="I6" s="11"/>
      <c r="K6" s="2"/>
      <c r="L6" s="6" t="s">
        <v>32</v>
      </c>
    </row>
    <row r="7" spans="1:12" x14ac:dyDescent="0.25">
      <c r="A7" s="13">
        <v>910</v>
      </c>
      <c r="B7" s="11"/>
      <c r="C7" s="11"/>
      <c r="D7" s="10"/>
      <c r="E7" s="11"/>
      <c r="F7" s="11"/>
      <c r="G7" s="11" t="s">
        <v>54</v>
      </c>
      <c r="H7" s="12">
        <f>(H1*0.85)</f>
        <v>4581.5</v>
      </c>
      <c r="I7" s="11" t="s">
        <v>57</v>
      </c>
      <c r="K7" s="2" t="s">
        <v>33</v>
      </c>
      <c r="L7" s="6" t="s">
        <v>34</v>
      </c>
    </row>
    <row r="8" spans="1:12" x14ac:dyDescent="0.25">
      <c r="A8" s="13">
        <v>538</v>
      </c>
      <c r="B8" s="11"/>
      <c r="C8" s="11"/>
      <c r="D8" s="12"/>
      <c r="E8" s="11"/>
      <c r="F8" s="11"/>
      <c r="G8" s="15">
        <v>3600000</v>
      </c>
      <c r="H8" s="12"/>
      <c r="I8" s="11" t="s">
        <v>12</v>
      </c>
      <c r="K8" s="2"/>
      <c r="L8" s="6" t="s">
        <v>35</v>
      </c>
    </row>
    <row r="9" spans="1:12" x14ac:dyDescent="0.25">
      <c r="A9" s="13">
        <v>652</v>
      </c>
      <c r="B9" s="11"/>
      <c r="C9" s="11"/>
      <c r="D9" s="11"/>
      <c r="E9" s="11"/>
      <c r="F9" s="11"/>
      <c r="G9" s="11" t="s">
        <v>13</v>
      </c>
      <c r="H9" s="12">
        <f>(H4*H5)</f>
        <v>36000</v>
      </c>
      <c r="I9" s="11" t="s">
        <v>14</v>
      </c>
      <c r="K9" s="2" t="s">
        <v>36</v>
      </c>
      <c r="L9" s="6" t="s">
        <v>37</v>
      </c>
    </row>
    <row r="10" spans="1:12" x14ac:dyDescent="0.25">
      <c r="A10" s="13">
        <v>636</v>
      </c>
      <c r="B10" s="11"/>
      <c r="C10" s="10"/>
      <c r="D10" s="10"/>
      <c r="E10" s="11"/>
      <c r="F10" s="11"/>
      <c r="G10" s="11" t="s">
        <v>15</v>
      </c>
      <c r="H10" s="12">
        <f>(G8-H5)</f>
        <v>3591000</v>
      </c>
      <c r="I10" s="11" t="s">
        <v>16</v>
      </c>
      <c r="K10" s="2"/>
      <c r="L10" s="6" t="s">
        <v>38</v>
      </c>
    </row>
    <row r="11" spans="1:12" x14ac:dyDescent="0.25">
      <c r="A11" s="13"/>
      <c r="B11" s="11"/>
      <c r="C11" s="12"/>
      <c r="D11" s="12"/>
      <c r="E11" s="11"/>
      <c r="F11" s="11"/>
      <c r="G11" s="11" t="s">
        <v>55</v>
      </c>
      <c r="H11" s="12">
        <f>((H3*H9)+(H2*H10))/3600000</f>
        <v>6.0076641666666664</v>
      </c>
      <c r="I11" s="11" t="s">
        <v>61</v>
      </c>
      <c r="K11" s="2"/>
      <c r="L11" s="6" t="s">
        <v>39</v>
      </c>
    </row>
    <row r="12" spans="1:12" ht="15.75" thickBot="1" x14ac:dyDescent="0.3">
      <c r="A12" s="13"/>
      <c r="B12" s="11"/>
      <c r="C12" s="11"/>
      <c r="D12" s="10" t="s">
        <v>0</v>
      </c>
      <c r="E12" s="13">
        <f>AVERAGE(A2:A10)</f>
        <v>600.66666666666663</v>
      </c>
      <c r="F12" s="11"/>
      <c r="G12" s="11"/>
      <c r="H12" s="12"/>
      <c r="I12" s="11"/>
      <c r="K12" s="2" t="s">
        <v>40</v>
      </c>
      <c r="L12" s="6" t="s">
        <v>41</v>
      </c>
    </row>
    <row r="13" spans="1:12" ht="15.75" thickBot="1" x14ac:dyDescent="0.3">
      <c r="A13" s="13"/>
      <c r="B13" s="11"/>
      <c r="C13" s="11"/>
      <c r="D13" s="11"/>
      <c r="E13" s="11"/>
      <c r="F13" s="11"/>
      <c r="G13" s="11" t="s">
        <v>18</v>
      </c>
      <c r="H13" s="16">
        <f>(H7/H11)/24</f>
        <v>31.775383582942734</v>
      </c>
      <c r="I13" s="11" t="s">
        <v>19</v>
      </c>
      <c r="K13" s="2"/>
      <c r="L13" s="6" t="s">
        <v>42</v>
      </c>
    </row>
    <row r="14" spans="1:12" x14ac:dyDescent="0.25">
      <c r="A14" s="13"/>
      <c r="B14" s="11"/>
      <c r="C14" s="11"/>
      <c r="D14" s="11"/>
      <c r="E14" s="11"/>
      <c r="F14" s="11"/>
      <c r="G14" s="11" t="s">
        <v>20</v>
      </c>
      <c r="H14" s="12">
        <f>(H13/365)</f>
        <v>8.7055845432719825E-2</v>
      </c>
      <c r="I14" s="11" t="s">
        <v>21</v>
      </c>
      <c r="K14" s="2"/>
      <c r="L14" s="6" t="s">
        <v>43</v>
      </c>
    </row>
    <row r="15" spans="1:12" x14ac:dyDescent="0.25">
      <c r="A15" s="17" t="s">
        <v>2</v>
      </c>
      <c r="B15" s="17"/>
      <c r="C15" s="17"/>
      <c r="D15" s="17"/>
      <c r="E15" s="17"/>
      <c r="I15" s="7"/>
      <c r="K15" s="2" t="s">
        <v>44</v>
      </c>
      <c r="L15" s="6" t="s">
        <v>45</v>
      </c>
    </row>
    <row r="16" spans="1:12" x14ac:dyDescent="0.25">
      <c r="A16" s="1">
        <v>52.3</v>
      </c>
      <c r="B16" s="1">
        <v>47</v>
      </c>
      <c r="C16" s="1">
        <v>52.8</v>
      </c>
      <c r="D16" s="1">
        <v>52.2</v>
      </c>
      <c r="E16" s="1">
        <v>59.3</v>
      </c>
      <c r="F16" s="1"/>
      <c r="G16" s="7" t="s">
        <v>3</v>
      </c>
      <c r="H16" s="3">
        <v>2300</v>
      </c>
      <c r="I16" s="7" t="s">
        <v>4</v>
      </c>
      <c r="K16" s="2" t="s">
        <v>46</v>
      </c>
      <c r="L16" s="6" t="s">
        <v>47</v>
      </c>
    </row>
    <row r="17" spans="1:12" x14ac:dyDescent="0.25">
      <c r="A17" s="1">
        <v>103.6</v>
      </c>
      <c r="B17" s="1">
        <v>61.6</v>
      </c>
      <c r="C17" s="1">
        <v>101.5</v>
      </c>
      <c r="D17" s="1">
        <v>102</v>
      </c>
      <c r="E17" s="1">
        <v>115.8</v>
      </c>
      <c r="F17" s="1"/>
      <c r="G17" s="7" t="s">
        <v>5</v>
      </c>
      <c r="H17" s="3">
        <v>8.0000000000000002E-3</v>
      </c>
      <c r="I17" s="7" t="s">
        <v>6</v>
      </c>
      <c r="K17" s="2" t="s">
        <v>48</v>
      </c>
      <c r="L17" s="6" t="s">
        <v>49</v>
      </c>
    </row>
    <row r="18" spans="1:12" x14ac:dyDescent="0.25">
      <c r="A18" s="1">
        <v>120</v>
      </c>
      <c r="B18" s="1">
        <v>245.5</v>
      </c>
      <c r="C18" s="1">
        <v>189.9</v>
      </c>
      <c r="D18" s="1">
        <v>114.7</v>
      </c>
      <c r="E18" s="1">
        <v>178.1</v>
      </c>
      <c r="F18" s="1"/>
      <c r="G18" s="7" t="s">
        <v>7</v>
      </c>
      <c r="H18" s="5">
        <f>E28</f>
        <v>134.07111111111112</v>
      </c>
      <c r="I18" s="7" t="s">
        <v>6</v>
      </c>
      <c r="K18" s="2" t="s">
        <v>50</v>
      </c>
      <c r="L18" s="6" t="s">
        <v>51</v>
      </c>
    </row>
    <row r="19" spans="1:12" x14ac:dyDescent="0.25">
      <c r="A19" s="1">
        <v>136.1</v>
      </c>
      <c r="B19" s="1">
        <v>117.3</v>
      </c>
      <c r="C19" s="1">
        <v>135.1</v>
      </c>
      <c r="D19" s="1">
        <v>134.69999999999999</v>
      </c>
      <c r="E19" s="1">
        <v>136.1</v>
      </c>
      <c r="F19" s="1"/>
      <c r="G19" s="7" t="s">
        <v>8</v>
      </c>
      <c r="H19" s="3">
        <v>4</v>
      </c>
      <c r="I19" s="7"/>
      <c r="K19" s="2" t="s">
        <v>52</v>
      </c>
      <c r="L19" s="6" t="s">
        <v>53</v>
      </c>
    </row>
    <row r="20" spans="1:12" x14ac:dyDescent="0.25">
      <c r="A20" s="1">
        <v>117.9</v>
      </c>
      <c r="B20" s="1">
        <v>126.5</v>
      </c>
      <c r="C20" s="1">
        <v>111.4</v>
      </c>
      <c r="D20" s="1">
        <v>116.9</v>
      </c>
      <c r="E20" s="1">
        <v>118</v>
      </c>
      <c r="F20" s="1"/>
      <c r="G20" s="7" t="s">
        <v>9</v>
      </c>
      <c r="H20" s="3">
        <v>10000</v>
      </c>
      <c r="I20" s="7" t="s">
        <v>10</v>
      </c>
    </row>
    <row r="21" spans="1:12" x14ac:dyDescent="0.25">
      <c r="A21" s="1">
        <v>144.6</v>
      </c>
      <c r="B21" s="1">
        <v>207.3</v>
      </c>
      <c r="C21" s="1">
        <v>228.9</v>
      </c>
      <c r="D21" s="1">
        <v>219.9</v>
      </c>
      <c r="E21" s="1">
        <v>217.8</v>
      </c>
      <c r="F21" s="1"/>
      <c r="I21" s="7"/>
    </row>
    <row r="22" spans="1:12" x14ac:dyDescent="0.25">
      <c r="A22" s="1">
        <v>148.69999999999999</v>
      </c>
      <c r="B22" s="1">
        <v>143.30000000000001</v>
      </c>
      <c r="C22" s="1">
        <v>145.1</v>
      </c>
      <c r="D22" s="1">
        <v>145.4</v>
      </c>
      <c r="E22" s="1">
        <v>191.6</v>
      </c>
      <c r="F22" s="1"/>
      <c r="G22" s="7" t="s">
        <v>54</v>
      </c>
      <c r="H22" s="3">
        <f>(H16*0.85)</f>
        <v>1955</v>
      </c>
      <c r="I22" s="7" t="s">
        <v>11</v>
      </c>
    </row>
    <row r="23" spans="1:12" x14ac:dyDescent="0.25">
      <c r="A23" s="1">
        <v>214.2</v>
      </c>
      <c r="B23" s="1">
        <v>136.69999999999999</v>
      </c>
      <c r="C23" s="1">
        <v>135.4</v>
      </c>
      <c r="D23" s="1">
        <v>135.69999999999999</v>
      </c>
      <c r="E23" s="1">
        <v>135.69999999999999</v>
      </c>
      <c r="F23" s="1"/>
      <c r="G23" s="8">
        <v>3600000</v>
      </c>
      <c r="I23" s="7" t="s">
        <v>12</v>
      </c>
    </row>
    <row r="24" spans="1:12" x14ac:dyDescent="0.25">
      <c r="A24" s="1">
        <v>135.5</v>
      </c>
      <c r="B24" s="1">
        <v>215.8</v>
      </c>
      <c r="C24" s="1">
        <v>141.80000000000001</v>
      </c>
      <c r="D24" s="1">
        <v>143.30000000000001</v>
      </c>
      <c r="E24" s="1">
        <v>0.2</v>
      </c>
      <c r="F24" s="1"/>
      <c r="G24" s="7" t="s">
        <v>13</v>
      </c>
      <c r="H24" s="3">
        <f>(H19*H20)</f>
        <v>40000</v>
      </c>
      <c r="I24" s="7" t="s">
        <v>14</v>
      </c>
    </row>
    <row r="25" spans="1:12" x14ac:dyDescent="0.25">
      <c r="G25" s="7" t="s">
        <v>15</v>
      </c>
      <c r="H25" s="3">
        <f>(G23-H20)</f>
        <v>3590000</v>
      </c>
      <c r="I25" s="7" t="s">
        <v>16</v>
      </c>
    </row>
    <row r="26" spans="1:12" x14ac:dyDescent="0.25">
      <c r="A26" s="1">
        <f>AVERAGE(A16:A24)</f>
        <v>130.32222222222222</v>
      </c>
      <c r="B26" s="1">
        <f>AVERAGE(B16:B24)</f>
        <v>144.55555555555554</v>
      </c>
      <c r="C26" s="1">
        <f>AVERAGE(C16:C24)</f>
        <v>137.98888888888891</v>
      </c>
      <c r="D26" s="1">
        <f>AVERAGE(D16:D24)</f>
        <v>129.42222222222222</v>
      </c>
      <c r="E26" s="1">
        <f>AVERAGE(E16:E24)</f>
        <v>128.06666666666666</v>
      </c>
      <c r="F26" s="1"/>
      <c r="G26" s="7" t="s">
        <v>55</v>
      </c>
      <c r="H26" s="3">
        <f>((H18*H24)+(H17*H25))/3600000</f>
        <v>1.497656790123457</v>
      </c>
      <c r="I26" s="7" t="s">
        <v>17</v>
      </c>
    </row>
    <row r="27" spans="1:12" ht="15.75" thickBot="1" x14ac:dyDescent="0.3">
      <c r="I27" s="7"/>
    </row>
    <row r="28" spans="1:12" ht="15.75" thickBot="1" x14ac:dyDescent="0.3">
      <c r="B28" s="1"/>
      <c r="D28" s="7" t="s">
        <v>0</v>
      </c>
      <c r="E28" s="1">
        <f>AVERAGE(A26:E26)</f>
        <v>134.07111111111112</v>
      </c>
      <c r="G28" s="7" t="s">
        <v>18</v>
      </c>
      <c r="H28" s="9">
        <f>(H22/H26)/24</f>
        <v>54.390521159803541</v>
      </c>
      <c r="I28" s="7" t="s">
        <v>19</v>
      </c>
    </row>
    <row r="29" spans="1:12" x14ac:dyDescent="0.25">
      <c r="B29" s="1"/>
      <c r="G29" s="7" t="s">
        <v>20</v>
      </c>
      <c r="H29" s="3">
        <f>(H28/365)</f>
        <v>0.14901512646521517</v>
      </c>
      <c r="I29" s="7" t="s">
        <v>21</v>
      </c>
    </row>
    <row r="30" spans="1:12" x14ac:dyDescent="0.25">
      <c r="D30" s="4"/>
    </row>
    <row r="32" spans="1:12" x14ac:dyDescent="0.25">
      <c r="A32" s="4" t="s">
        <v>22</v>
      </c>
    </row>
    <row r="33" spans="1:6" x14ac:dyDescent="0.25">
      <c r="A33" s="4" t="s">
        <v>23</v>
      </c>
    </row>
    <row r="34" spans="1:6" x14ac:dyDescent="0.25">
      <c r="A34" s="4" t="s">
        <v>24</v>
      </c>
    </row>
    <row r="35" spans="1:6" x14ac:dyDescent="0.25">
      <c r="A35" s="19"/>
      <c r="B35" s="19"/>
      <c r="C35" s="19"/>
      <c r="D35" s="19"/>
      <c r="E35" s="19"/>
      <c r="F35" s="19"/>
    </row>
    <row r="36" spans="1:6" x14ac:dyDescent="0.25">
      <c r="A36" s="19" t="s">
        <v>62</v>
      </c>
      <c r="B36" s="19"/>
      <c r="C36" s="19"/>
      <c r="D36" s="19"/>
      <c r="E36" s="19"/>
      <c r="F36" s="19"/>
    </row>
  </sheetData>
  <mergeCells count="4">
    <mergeCell ref="A15:E15"/>
    <mergeCell ref="A1:E1"/>
    <mergeCell ref="A35:F35"/>
    <mergeCell ref="A36:F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2021-03-10T13:08:47Z</dcterms:created>
  <dcterms:modified xsi:type="dcterms:W3CDTF">2021-04-02T12:49:12Z</dcterms:modified>
</cp:coreProperties>
</file>