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filterPrivacy="1"/>
  <xr:revisionPtr revIDLastSave="0" documentId="13_ncr:1_{24F35134-E808-8549-938B-5832E9D73479}" xr6:coauthVersionLast="47" xr6:coauthVersionMax="47" xr10:uidLastSave="{00000000-0000-0000-0000-000000000000}"/>
  <bookViews>
    <workbookView xWindow="2400" yWindow="2400" windowWidth="36540" windowHeight="21020" activeTab="3" xr2:uid="{00000000-000D-0000-FFFF-FFFF00000000}"/>
  </bookViews>
  <sheets>
    <sheet name="Input" sheetId="1" r:id="rId1"/>
    <sheet name="Pirámide absolutos" sheetId="5" r:id="rId2"/>
    <sheet name="Pirámide %" sheetId="6" r:id="rId3"/>
    <sheet name="Cálculos para pirámide" sheetId="2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2" l="1"/>
  <c r="L21" i="2"/>
  <c r="P21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4" i="2"/>
  <c r="C4" i="2"/>
  <c r="D4" i="2"/>
  <c r="C3" i="2"/>
  <c r="D3" i="2"/>
  <c r="B3" i="2"/>
  <c r="C2" i="2"/>
  <c r="E14" i="2" s="1"/>
  <c r="G14" i="2" s="1"/>
  <c r="D2" i="2"/>
  <c r="F19" i="2" s="1"/>
  <c r="H19" i="2" s="1"/>
  <c r="J19" i="2" s="1"/>
  <c r="B2" i="2"/>
  <c r="M19" i="2" l="1"/>
  <c r="P19" i="2"/>
  <c r="E8" i="2"/>
  <c r="G8" i="2" s="1"/>
  <c r="I8" i="2" s="1"/>
  <c r="O8" i="2" s="1"/>
  <c r="F7" i="2"/>
  <c r="H7" i="2" s="1"/>
  <c r="J7" i="2" s="1"/>
  <c r="M7" i="2" s="1"/>
  <c r="E15" i="2"/>
  <c r="G15" i="2" s="1"/>
  <c r="I15" i="2" s="1"/>
  <c r="O15" i="2" s="1"/>
  <c r="E19" i="2"/>
  <c r="G19" i="2" s="1"/>
  <c r="I19" i="2" s="1"/>
  <c r="O19" i="2" s="1"/>
  <c r="E6" i="2"/>
  <c r="G6" i="2" s="1"/>
  <c r="I6" i="2" s="1"/>
  <c r="O6" i="2" s="1"/>
  <c r="F11" i="2"/>
  <c r="H11" i="2" s="1"/>
  <c r="J11" i="2" s="1"/>
  <c r="F21" i="2"/>
  <c r="H21" i="2" s="1"/>
  <c r="J21" i="2" s="1"/>
  <c r="E18" i="2"/>
  <c r="G18" i="2" s="1"/>
  <c r="I18" i="2" s="1"/>
  <c r="O18" i="2" s="1"/>
  <c r="E9" i="2"/>
  <c r="G9" i="2" s="1"/>
  <c r="I9" i="2" s="1"/>
  <c r="O9" i="2" s="1"/>
  <c r="F5" i="2"/>
  <c r="H5" i="2" s="1"/>
  <c r="J5" i="2" s="1"/>
  <c r="M5" i="2" s="1"/>
  <c r="E10" i="2"/>
  <c r="G10" i="2" s="1"/>
  <c r="I10" i="2" s="1"/>
  <c r="O10" i="2" s="1"/>
  <c r="E21" i="2"/>
  <c r="G21" i="2" s="1"/>
  <c r="I21" i="2" s="1"/>
  <c r="F6" i="2"/>
  <c r="H6" i="2" s="1"/>
  <c r="J6" i="2" s="1"/>
  <c r="M6" i="2" s="1"/>
  <c r="E12" i="2"/>
  <c r="G12" i="2" s="1"/>
  <c r="I12" i="2" s="1"/>
  <c r="O12" i="2" s="1"/>
  <c r="F9" i="2"/>
  <c r="H9" i="2" s="1"/>
  <c r="J9" i="2" s="1"/>
  <c r="M9" i="2" s="1"/>
  <c r="E7" i="2"/>
  <c r="G7" i="2" s="1"/>
  <c r="I7" i="2" s="1"/>
  <c r="L7" i="2" s="1"/>
  <c r="I14" i="2"/>
  <c r="O14" i="2" s="1"/>
  <c r="E17" i="2"/>
  <c r="G17" i="2" s="1"/>
  <c r="E20" i="2"/>
  <c r="G20" i="2" s="1"/>
  <c r="F4" i="2"/>
  <c r="F20" i="2"/>
  <c r="H20" i="2" s="1"/>
  <c r="J20" i="2" s="1"/>
  <c r="F18" i="2"/>
  <c r="H18" i="2" s="1"/>
  <c r="J18" i="2" s="1"/>
  <c r="M18" i="2" s="1"/>
  <c r="F16" i="2"/>
  <c r="H16" i="2" s="1"/>
  <c r="J16" i="2" s="1"/>
  <c r="M16" i="2" s="1"/>
  <c r="F14" i="2"/>
  <c r="H14" i="2" s="1"/>
  <c r="J14" i="2" s="1"/>
  <c r="M14" i="2" s="1"/>
  <c r="F12" i="2"/>
  <c r="H12" i="2" s="1"/>
  <c r="J12" i="2" s="1"/>
  <c r="F10" i="2"/>
  <c r="H10" i="2" s="1"/>
  <c r="J10" i="2" s="1"/>
  <c r="M10" i="2" s="1"/>
  <c r="F8" i="2"/>
  <c r="H8" i="2" s="1"/>
  <c r="J8" i="2" s="1"/>
  <c r="M8" i="2" s="1"/>
  <c r="F17" i="2"/>
  <c r="H17" i="2" s="1"/>
  <c r="J17" i="2" s="1"/>
  <c r="M17" i="2" s="1"/>
  <c r="E4" i="2"/>
  <c r="E13" i="2"/>
  <c r="G13" i="2" s="1"/>
  <c r="F15" i="2"/>
  <c r="H15" i="2" s="1"/>
  <c r="J15" i="2" s="1"/>
  <c r="M15" i="2" s="1"/>
  <c r="E16" i="2"/>
  <c r="G16" i="2" s="1"/>
  <c r="E5" i="2"/>
  <c r="G5" i="2" s="1"/>
  <c r="E11" i="2"/>
  <c r="G11" i="2" s="1"/>
  <c r="F13" i="2"/>
  <c r="H13" i="2" s="1"/>
  <c r="J13" i="2" s="1"/>
  <c r="M13" i="2" s="1"/>
  <c r="P6" i="2" l="1"/>
  <c r="P8" i="2"/>
  <c r="O21" i="2"/>
  <c r="P18" i="2"/>
  <c r="M20" i="2"/>
  <c r="P20" i="2"/>
  <c r="P5" i="2"/>
  <c r="P13" i="2"/>
  <c r="P10" i="2"/>
  <c r="P16" i="2"/>
  <c r="M11" i="2"/>
  <c r="P11" i="2"/>
  <c r="P7" i="2"/>
  <c r="P9" i="2"/>
  <c r="P14" i="2"/>
  <c r="O7" i="2"/>
  <c r="M12" i="2"/>
  <c r="P12" i="2"/>
  <c r="P15" i="2"/>
  <c r="P17" i="2"/>
  <c r="L9" i="2"/>
  <c r="L12" i="2"/>
  <c r="I20" i="2"/>
  <c r="O20" i="2" s="1"/>
  <c r="L14" i="2"/>
  <c r="G4" i="2"/>
  <c r="I11" i="2"/>
  <c r="O11" i="2" s="1"/>
  <c r="L18" i="2"/>
  <c r="I16" i="2"/>
  <c r="O16" i="2" s="1"/>
  <c r="L8" i="2"/>
  <c r="L6" i="2"/>
  <c r="L10" i="2"/>
  <c r="L19" i="2"/>
  <c r="I17" i="2"/>
  <c r="O17" i="2" s="1"/>
  <c r="H4" i="2"/>
  <c r="I5" i="2"/>
  <c r="O5" i="2" s="1"/>
  <c r="L15" i="2"/>
  <c r="I13" i="2"/>
  <c r="O13" i="2" s="1"/>
  <c r="L11" i="2" l="1"/>
  <c r="J4" i="2"/>
  <c r="P4" i="2" s="1"/>
  <c r="I4" i="2"/>
  <c r="O4" i="2" s="1"/>
  <c r="L13" i="2"/>
  <c r="L17" i="2"/>
  <c r="L20" i="2"/>
  <c r="L5" i="2"/>
  <c r="L16" i="2"/>
  <c r="M4" i="2" l="1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34" authorId="0" shapeId="0" xr:uid="{BA424FE2-EA13-0F45-988B-2207A75A001D}">
      <text>
        <r>
          <rPr>
            <sz val="10"/>
            <color rgb="FF000000"/>
            <rFont val="Tahoma"/>
            <family val="2"/>
          </rPr>
          <t>1 - Sí
0 - No</t>
        </r>
      </text>
    </comment>
  </commentList>
</comments>
</file>

<file path=xl/sharedStrings.xml><?xml version="1.0" encoding="utf-8"?>
<sst xmlns="http://schemas.openxmlformats.org/spreadsheetml/2006/main" count="99" uniqueCount="53">
  <si>
    <t>Población total</t>
  </si>
  <si>
    <t>Consulta de: Población total Por: Edad Según: Sexo</t>
  </si>
  <si>
    <t>Total</t>
  </si>
  <si>
    <t>Hombres</t>
  </si>
  <si>
    <t>Mujeres</t>
  </si>
  <si>
    <t>De 0 a 4 años</t>
  </si>
  <si>
    <t>De 5 a 9 años</t>
  </si>
  <si>
    <t>De 10 a 14 años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</si>
  <si>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</si>
  <si>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</si>
  <si>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</si>
  <si>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</si>
  <si>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</si>
  <si>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</si>
  <si>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</si>
  <si>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</si>
  <si>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</si>
  <si>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</si>
  <si>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</si>
  <si>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</si>
  <si>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</si>
  <si>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</si>
  <si>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85 años y más</t>
  </si>
  <si>
    <t>No especificado</t>
  </si>
  <si>
    <t>FUENTE: INEGI. Censo de Población y Vivienda 2020. Cuestionario Básico.</t>
  </si>
  <si>
    <t>p_hombres</t>
  </si>
  <si>
    <t>p_mujeres</t>
  </si>
  <si>
    <t>Prorrateo_hombres</t>
  </si>
  <si>
    <t>Prorrateo_mujeres</t>
  </si>
  <si>
    <t>Hombres_total</t>
  </si>
  <si>
    <t>Mujeres_total</t>
  </si>
  <si>
    <t>Total no especificado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</si>
  <si>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</si>
  <si>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</si>
  <si>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</si>
  <si>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</si>
  <si>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</si>
  <si>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</si>
  <si>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</si>
  <si>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</si>
  <si>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</si>
  <si>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</si>
  <si>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</si>
  <si>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</si>
  <si>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</si>
  <si>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</si>
  <si>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</si>
  <si>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</si>
  <si>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</si>
  <si>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y más</t>
  </si>
  <si>
    <t>Se quiere con cerradura</t>
  </si>
  <si>
    <t xml:space="preserve"> Colocar en las celdas amarilla la población disponible sobre la distribución de edad y sexo</t>
  </si>
  <si>
    <t>La cerradura de la pirámide consiste en ajustar el último intervalo de edades para que guarde proporción con la escala de los demás. Cada intervalo corresponde a un grupo quinquenal. Así, si el último grupo se cierra en la edad 100, se considera equivalente a tres grupos quinquenales; por ello, el total de personas en ese grupo se divide entre tres. Esta convención facilita la comparabilidad, aunque puede resultar difícil de explicar a un público no especializado.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</si>
</sst>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sz val="10"/>
      <color rgb="FF000000"/>
      <name val="Tahoma"/>
      <family val="2"/>
    </font>
    <font>
      <sz val="11"/>
      <color theme="1"/>
      <name val="Book Antiqua"/>
      <family val="1"/>
    </font>
    <font>
      <sz val="10"/>
      <color rgb="FF000000"/>
      <name val="Book Antiqua"/>
      <family val="1"/>
    </font>
    <font>
      <sz val="12"/>
      <color rgb="FF9C5700"/>
      <name val="Book Antiqua"/>
      <family val="1"/>
    </font>
    <font>
      <sz val="12"/>
      <color rgb="FF006100"/>
      <name val="Book Antiqua"/>
      <family val="1"/>
    </font>
    <font>
      <sz val="10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7" fillId="2" borderId="0" xfId="1" applyFont="1"/>
    <xf numFmtId="0" fontId="8" fillId="0" borderId="0" xfId="0" applyFont="1"/>
    <xf numFmtId="0" fontId="5" fillId="0" borderId="0" xfId="0" quotePrefix="1" applyFont="1"/>
    <xf numFmtId="0" fontId="5" fillId="4" borderId="0" xfId="0" applyFont="1" applyFill="1"/>
    <xf numFmtId="0" fontId="5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/>
    <xf numFmtId="0" fontId="6" fillId="3" borderId="0" xfId="2" applyFont="1" applyAlignment="1">
      <alignment horizontal="center" vertical="center" wrapText="1"/>
    </xf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Pirámide de población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'Cálculos para pirámide'!$L$3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'Cálculos para pirámide'!$K$4:$K$21</c:f>
              <c:strCache>
                <c:ptCount val="18"/>
                <c:pt idx="0">
                  <c:v>00-04</c:v>
                </c:pt>
                <c:pt idx="1">
                  <c:v>05-09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 y más</c:v>
                </c:pt>
              </c:strCache>
            </c:strRef>
          </c:cat>
          <c:val>
            <c:numRef>
              <c:f>'Cálculos para pirámide'!$L$4:$L$21</c:f>
              <c:numCache>
                <c:formatCode>General</c:formatCode>
                <c:ptCount val="18"/>
                <c:pt idx="0">
                  <c:v>-216989</c:v>
                </c:pt>
                <c:pt idx="1">
                  <c:v>-223551</c:v>
                </c:pt>
                <c:pt idx="2">
                  <c:v>-216096</c:v>
                </c:pt>
                <c:pt idx="3">
                  <c:v>-204976</c:v>
                </c:pt>
                <c:pt idx="4">
                  <c:v>-191732</c:v>
                </c:pt>
                <c:pt idx="5">
                  <c:v>-176405</c:v>
                </c:pt>
                <c:pt idx="6">
                  <c:v>-163069</c:v>
                </c:pt>
                <c:pt idx="7">
                  <c:v>-151712</c:v>
                </c:pt>
                <c:pt idx="8">
                  <c:v>-142693</c:v>
                </c:pt>
                <c:pt idx="9">
                  <c:v>-129478</c:v>
                </c:pt>
                <c:pt idx="10">
                  <c:v>-113303</c:v>
                </c:pt>
                <c:pt idx="11">
                  <c:v>-94281</c:v>
                </c:pt>
                <c:pt idx="12">
                  <c:v>-83301</c:v>
                </c:pt>
                <c:pt idx="13">
                  <c:v>-66477</c:v>
                </c:pt>
                <c:pt idx="14">
                  <c:v>-50553</c:v>
                </c:pt>
                <c:pt idx="15">
                  <c:v>-35721</c:v>
                </c:pt>
                <c:pt idx="16">
                  <c:v>-23491</c:v>
                </c:pt>
                <c:pt idx="17">
                  <c:v>-7504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6-734B-8955-8A5576D9A05A}"/>
            </c:ext>
          </c:extLst>
        </c:ser>
        <c:ser>
          <c:idx val="1"/>
          <c:order val="1"/>
          <c:tx>
            <c:strRef>
              <c:f>'Cálculos para pirámide'!$M$3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'Cálculos para pirámide'!$K$4:$K$21</c:f>
              <c:strCache>
                <c:ptCount val="18"/>
                <c:pt idx="0">
                  <c:v>00-04</c:v>
                </c:pt>
                <c:pt idx="1">
                  <c:v>05-09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 y más</c:v>
                </c:pt>
              </c:strCache>
            </c:strRef>
          </c:cat>
          <c:val>
            <c:numRef>
              <c:f>'Cálculos para pirámide'!$M$4:$M$21</c:f>
              <c:numCache>
                <c:formatCode>General</c:formatCode>
                <c:ptCount val="18"/>
                <c:pt idx="0">
                  <c:v>213168</c:v>
                </c:pt>
                <c:pt idx="1">
                  <c:v>218396</c:v>
                </c:pt>
                <c:pt idx="2">
                  <c:v>211091</c:v>
                </c:pt>
                <c:pt idx="3">
                  <c:v>203070</c:v>
                </c:pt>
                <c:pt idx="4">
                  <c:v>198989</c:v>
                </c:pt>
                <c:pt idx="5">
                  <c:v>191437</c:v>
                </c:pt>
                <c:pt idx="6">
                  <c:v>182459</c:v>
                </c:pt>
                <c:pt idx="7">
                  <c:v>166963</c:v>
                </c:pt>
                <c:pt idx="8">
                  <c:v>156829</c:v>
                </c:pt>
                <c:pt idx="9">
                  <c:v>141267</c:v>
                </c:pt>
                <c:pt idx="10">
                  <c:v>130477</c:v>
                </c:pt>
                <c:pt idx="11">
                  <c:v>108268</c:v>
                </c:pt>
                <c:pt idx="12">
                  <c:v>95676</c:v>
                </c:pt>
                <c:pt idx="13">
                  <c:v>73636</c:v>
                </c:pt>
                <c:pt idx="14">
                  <c:v>55858</c:v>
                </c:pt>
                <c:pt idx="15">
                  <c:v>39273</c:v>
                </c:pt>
                <c:pt idx="16">
                  <c:v>27701</c:v>
                </c:pt>
                <c:pt idx="17">
                  <c:v>9315.6666666666661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6-734B-8955-8A5576D9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2028213168"/>
        <c:axId val="1191065840"/>
      </c:barChart>
      <c:catAx>
        <c:axId val="2028213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065840"/>
        <c:crosses val="autoZero"/>
        <c:auto val="1"/>
        <c:lblAlgn val="ctr"/>
        <c:lblOffset val="100"/>
        <c:noMultiLvlLbl val="0"/>
      </c:catAx>
      <c:valAx>
        <c:axId val="11910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82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Pirámide de población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'Cálculos para pirámide'!$O$3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'Cálculos para pirámide'!$N$4:$N$21</c:f>
              <c:strCache>
                <c:ptCount val="18"/>
                <c:pt idx="0">
                  <c:v>00-04</c:v>
                </c:pt>
                <c:pt idx="1">
                  <c:v>05-09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 y más</c:v>
                </c:pt>
              </c:strCache>
            </c:strRef>
          </c:cat>
          <c:val>
            <c:numRef>
              <c:f>'Cálculos para pirámide'!$O$4:$O$21</c:f>
              <c:numCache>
                <c:formatCode>General</c:formatCode>
                <c:ptCount val="18"/>
                <c:pt idx="0">
                  <c:v>-4.5696392518636962E-2</c:v>
                </c:pt>
                <c:pt idx="1">
                  <c:v>-4.707830463264872E-2</c:v>
                </c:pt>
                <c:pt idx="2">
                  <c:v>-4.5508332854233967E-2</c:v>
                </c:pt>
                <c:pt idx="3">
                  <c:v>-4.3166537257188754E-2</c:v>
                </c:pt>
                <c:pt idx="4">
                  <c:v>-4.0377441853657568E-2</c:v>
                </c:pt>
                <c:pt idx="5">
                  <c:v>-3.7149680961938873E-2</c:v>
                </c:pt>
                <c:pt idx="6">
                  <c:v>-3.4341210990518463E-2</c:v>
                </c:pt>
                <c:pt idx="7">
                  <c:v>-3.1949504821845581E-2</c:v>
                </c:pt>
                <c:pt idx="8">
                  <c:v>-3.0050165389314043E-2</c:v>
                </c:pt>
                <c:pt idx="9">
                  <c:v>-2.7267177186530548E-2</c:v>
                </c:pt>
                <c:pt idx="10">
                  <c:v>-2.3860833321224229E-2</c:v>
                </c:pt>
                <c:pt idx="11">
                  <c:v>-1.9854930816998149E-2</c:v>
                </c:pt>
                <c:pt idx="12">
                  <c:v>-1.7542618258045237E-2</c:v>
                </c:pt>
                <c:pt idx="13">
                  <c:v>-1.3999599451868204E-2</c:v>
                </c:pt>
                <c:pt idx="14">
                  <c:v>-1.0646114461998786E-2</c:v>
                </c:pt>
                <c:pt idx="15">
                  <c:v>-7.5225971692492758E-3</c:v>
                </c:pt>
                <c:pt idx="16">
                  <c:v>-4.9470431987580056E-3</c:v>
                </c:pt>
                <c:pt idx="17">
                  <c:v>-1.5802908417470553E-3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7A45-A5D0-77D16ECA81EE}"/>
            </c:ext>
          </c:extLst>
        </c:ser>
        <c:ser>
          <c:idx val="1"/>
          <c:order val="1"/>
          <c:tx>
            <c:strRef>
              <c:f>'Cálculos para pirámide'!$P$3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'Cálculos para pirámide'!$N$4:$N$21</c:f>
              <c:strCache>
                <c:ptCount val="18"/>
                <c:pt idx="0">
                  <c:v>00-04</c:v>
                </c:pt>
                <c:pt idx="1">
                  <c:v>05-09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 y más</c:v>
                </c:pt>
              </c:strCache>
            </c:strRef>
          </c:cat>
          <c:val>
            <c:numRef>
              <c:f>'Cálculos para pirámide'!$P$4:$P$21</c:f>
              <c:numCache>
                <c:formatCode>General</c:formatCode>
                <c:ptCount val="18"/>
                <c:pt idx="0">
                  <c:v>4.4891716171846521E-2</c:v>
                </c:pt>
                <c:pt idx="1">
                  <c:v>4.599269705146454E-2</c:v>
                </c:pt>
                <c:pt idx="2">
                  <c:v>4.4454314242434387E-2</c:v>
                </c:pt>
                <c:pt idx="3">
                  <c:v>4.2765146752875072E-2</c:v>
                </c:pt>
                <c:pt idx="4">
                  <c:v>4.1905716192484649E-2</c:v>
                </c:pt>
                <c:pt idx="5">
                  <c:v>4.0315316880534517E-2</c:v>
                </c:pt>
                <c:pt idx="6">
                  <c:v>3.8424611766301436E-2</c:v>
                </c:pt>
                <c:pt idx="7">
                  <c:v>3.516126063574275E-2</c:v>
                </c:pt>
                <c:pt idx="8">
                  <c:v>3.3027109864118998E-2</c:v>
                </c:pt>
                <c:pt idx="9">
                  <c:v>2.9749859587031087E-2</c:v>
                </c:pt>
                <c:pt idx="10">
                  <c:v>2.7477559722632001E-2</c:v>
                </c:pt>
                <c:pt idx="11">
                  <c:v>2.2800496915547731E-2</c:v>
                </c:pt>
                <c:pt idx="12">
                  <c:v>2.0148708232274954E-2</c:v>
                </c:pt>
                <c:pt idx="13">
                  <c:v>1.5507235664030672E-2</c:v>
                </c:pt>
                <c:pt idx="14">
                  <c:v>1.1763311012567567E-2</c:v>
                </c:pt>
                <c:pt idx="15">
                  <c:v>8.2706239642766667E-3</c:v>
                </c:pt>
                <c:pt idx="16">
                  <c:v>5.8336402728191867E-3</c:v>
                </c:pt>
                <c:pt idx="17">
                  <c:v>1.9618153942033119E-3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0-7A45-A5D0-77D16ECA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2028213168"/>
        <c:axId val="1191065840"/>
      </c:barChart>
      <c:catAx>
        <c:axId val="2028213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065840"/>
        <c:crosses val="autoZero"/>
        <c:auto val="1"/>
        <c:lblAlgn val="ctr"/>
        <c:lblOffset val="100"/>
        <c:noMultiLvlLbl val="0"/>
      </c:catAx>
      <c:valAx>
        <c:axId val="11910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82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6E5007-8328-8042-87A2-6F5312746DE4}">
  <sheetPr/>
  <sheetViews>
    <sheetView zoomScale="16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0B619F-58A1-8F4E-8804-050B20151602}">
  <sheetPr/>
  <sheetViews>
    <sheetView zoomScale="16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133" cy="628114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C23346-987C-6F1D-A6CC-6C77938271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133" cy="628114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785E08-61B3-14DC-61B3-26AF2D2229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0"/>
  <sheetViews>
    <sheetView workbookViewId="0">
      <selection activeCell="A36" sqref="A36:F40"/>
    </sheetView>
  </sheetViews>
  <sheetFormatPr baseColWidth="10" defaultColWidth="12.6640625" defaultRowHeight="15.75" customHeight="1" x14ac:dyDescent="0.2"/>
  <cols>
    <col min="1" max="1" width="23.1640625" style="2" bestFit="1" customWidth="1"/>
    <col min="2" max="2" width="8.5" style="2" customWidth="1"/>
    <col min="3" max="4" width="10" style="2" customWidth="1"/>
    <col min="5" max="16384" width="12.6640625" style="2"/>
  </cols>
  <sheetData>
    <row r="1" spans="1:9" ht="15" x14ac:dyDescent="0.2">
      <c r="A1" s="10" t="s">
        <v>0</v>
      </c>
      <c r="B1" s="11"/>
      <c r="C1" s="3"/>
      <c r="D1" s="3"/>
      <c r="E1" s="3"/>
      <c r="F1" s="1"/>
      <c r="G1" s="1"/>
    </row>
    <row r="2" spans="1:9" ht="15" x14ac:dyDescent="0.2">
      <c r="A2" s="10"/>
      <c r="B2" s="11"/>
      <c r="C2" s="11"/>
      <c r="D2" s="3"/>
      <c r="E2" s="3"/>
      <c r="F2" s="1"/>
      <c r="G2" s="1"/>
    </row>
    <row r="3" spans="1:9" ht="15" x14ac:dyDescent="0.2">
      <c r="A3" s="1"/>
      <c r="B3" s="3"/>
      <c r="C3" s="3"/>
      <c r="D3" s="3"/>
      <c r="E3" s="3"/>
      <c r="F3" s="1"/>
      <c r="G3" s="1"/>
    </row>
    <row r="4" spans="1:9" ht="15" x14ac:dyDescent="0.2">
      <c r="A4" s="10" t="s">
        <v>1</v>
      </c>
      <c r="B4" s="11"/>
      <c r="C4" s="11"/>
      <c r="D4" s="11"/>
      <c r="E4" s="3"/>
      <c r="F4" s="1"/>
      <c r="G4" s="1"/>
    </row>
    <row r="5" spans="1:9" ht="15" x14ac:dyDescent="0.2">
      <c r="A5" s="1"/>
      <c r="B5" s="3"/>
      <c r="C5" s="3"/>
      <c r="D5" s="3"/>
      <c r="E5" s="3"/>
      <c r="F5" s="1"/>
      <c r="G5" s="1"/>
    </row>
    <row r="6" spans="1:9" ht="15" x14ac:dyDescent="0.2">
      <c r="A6" s="1"/>
      <c r="B6" s="3" t="s">
        <v>2</v>
      </c>
      <c r="C6" s="3" t="s">
        <v>3</v>
      </c>
      <c r="D6" s="3" t="s">
        <v>4</v>
      </c>
      <c r="E6" s="3"/>
      <c r="F6" s="12" t="s">
        <v>51</v>
      </c>
      <c r="G6" s="12"/>
      <c r="H6" s="12"/>
      <c r="I6" s="12"/>
    </row>
    <row r="7" spans="1:9" ht="15" x14ac:dyDescent="0.2">
      <c r="A7" s="1" t="s">
        <v>2</v>
      </c>
      <c r="B7" s="4">
        <v>4748846</v>
      </c>
      <c r="C7" s="4">
        <v>2306341</v>
      </c>
      <c r="D7" s="4">
        <v>2442505</v>
      </c>
      <c r="E7" s="3"/>
      <c r="F7" s="12"/>
      <c r="G7" s="12"/>
      <c r="H7" s="12"/>
      <c r="I7" s="12"/>
    </row>
    <row r="8" spans="1:9" ht="15" x14ac:dyDescent="0.2">
      <c r="A8" s="1" t="s">
        <v>5</v>
      </c>
      <c r="B8" s="4">
        <v>429837</v>
      </c>
      <c r="C8" s="4">
        <v>216825</v>
      </c>
      <c r="D8" s="4">
        <v>213012</v>
      </c>
      <c r="E8" s="3"/>
      <c r="F8" s="12"/>
      <c r="G8" s="12"/>
      <c r="H8" s="12"/>
      <c r="I8" s="12"/>
    </row>
    <row r="9" spans="1:9" ht="15" x14ac:dyDescent="0.2">
      <c r="A9" s="1" t="s">
        <v>6</v>
      </c>
      <c r="B9" s="4">
        <v>441618</v>
      </c>
      <c r="C9" s="4">
        <v>223382</v>
      </c>
      <c r="D9" s="4">
        <v>218236</v>
      </c>
      <c r="E9" s="3"/>
      <c r="F9" s="12"/>
      <c r="G9" s="12"/>
      <c r="H9" s="12"/>
      <c r="I9" s="12"/>
    </row>
    <row r="10" spans="1:9" ht="15" x14ac:dyDescent="0.2">
      <c r="A10" s="1" t="s">
        <v>7</v>
      </c>
      <c r="B10" s="4">
        <v>426869</v>
      </c>
      <c r="C10" s="4">
        <v>215932</v>
      </c>
      <c r="D10" s="4">
        <v>210937</v>
      </c>
      <c r="E10" s="3"/>
      <c r="F10" s="12"/>
      <c r="G10" s="12"/>
      <c r="H10" s="12"/>
      <c r="I10" s="12"/>
    </row>
    <row r="11" spans="1:9" ht="15" x14ac:dyDescent="0.2">
      <c r="A11" s="1" t="s">
        <v>8</v>
      </c>
      <c r="B11" s="4">
        <v>407743</v>
      </c>
      <c r="C11" s="4">
        <v>204821</v>
      </c>
      <c r="D11" s="4">
        <v>202922</v>
      </c>
      <c r="E11" s="3"/>
      <c r="F11" s="12"/>
      <c r="G11" s="12"/>
      <c r="H11" s="12"/>
      <c r="I11" s="12"/>
    </row>
    <row r="12" spans="1:9" ht="15" x14ac:dyDescent="0.2">
      <c r="A12" s="1" t="s">
        <v>9</v>
      </c>
      <c r="B12" s="4">
        <v>390431</v>
      </c>
      <c r="C12" s="4">
        <v>191587</v>
      </c>
      <c r="D12" s="4">
        <v>198844</v>
      </c>
      <c r="E12" s="3"/>
      <c r="F12" s="12"/>
      <c r="G12" s="12"/>
      <c r="H12" s="12"/>
      <c r="I12" s="12"/>
    </row>
    <row r="13" spans="1:9" ht="15" x14ac:dyDescent="0.2">
      <c r="A13" s="1" t="s">
        <v>10</v>
      </c>
      <c r="B13" s="4">
        <v>367568</v>
      </c>
      <c r="C13" s="4">
        <v>176271</v>
      </c>
      <c r="D13" s="4">
        <v>191297</v>
      </c>
      <c r="E13" s="3"/>
      <c r="F13" s="12"/>
      <c r="G13" s="12"/>
      <c r="H13" s="12"/>
      <c r="I13" s="12"/>
    </row>
    <row r="14" spans="1:9" ht="15" x14ac:dyDescent="0.2">
      <c r="A14" s="1" t="s">
        <v>11</v>
      </c>
      <c r="B14" s="4">
        <v>345272</v>
      </c>
      <c r="C14" s="4">
        <v>162946</v>
      </c>
      <c r="D14" s="4">
        <v>182326</v>
      </c>
      <c r="E14" s="3"/>
      <c r="F14" s="12"/>
      <c r="G14" s="12"/>
      <c r="H14" s="12"/>
      <c r="I14" s="12"/>
    </row>
    <row r="15" spans="1:9" ht="15" x14ac:dyDescent="0.2">
      <c r="A15" s="1" t="s">
        <v>12</v>
      </c>
      <c r="B15" s="4">
        <v>318438</v>
      </c>
      <c r="C15" s="4">
        <v>151597</v>
      </c>
      <c r="D15" s="4">
        <v>166841</v>
      </c>
      <c r="E15" s="3"/>
      <c r="F15" s="12"/>
      <c r="G15" s="12"/>
      <c r="H15" s="12"/>
      <c r="I15" s="12"/>
    </row>
    <row r="16" spans="1:9" ht="15" x14ac:dyDescent="0.2">
      <c r="A16" s="1" t="s">
        <v>13</v>
      </c>
      <c r="B16" s="4">
        <v>299299</v>
      </c>
      <c r="C16" s="4">
        <v>142585</v>
      </c>
      <c r="D16" s="4">
        <v>156714</v>
      </c>
      <c r="E16" s="3"/>
      <c r="F16" s="12"/>
      <c r="G16" s="12"/>
      <c r="H16" s="12"/>
      <c r="I16" s="12"/>
    </row>
    <row r="17" spans="1:9" ht="15" x14ac:dyDescent="0.2">
      <c r="A17" s="1" t="s">
        <v>14</v>
      </c>
      <c r="B17" s="4">
        <v>270544</v>
      </c>
      <c r="C17" s="4">
        <v>129380</v>
      </c>
      <c r="D17" s="4">
        <v>141164</v>
      </c>
      <c r="E17" s="3"/>
      <c r="F17" s="12"/>
      <c r="G17" s="12"/>
      <c r="H17" s="12"/>
      <c r="I17" s="12"/>
    </row>
    <row r="18" spans="1:9" ht="15" x14ac:dyDescent="0.2">
      <c r="A18" s="1" t="s">
        <v>15</v>
      </c>
      <c r="B18" s="4">
        <v>243599</v>
      </c>
      <c r="C18" s="4">
        <v>113217</v>
      </c>
      <c r="D18" s="4">
        <v>130382</v>
      </c>
      <c r="E18" s="3"/>
      <c r="F18" s="12"/>
      <c r="G18" s="12"/>
      <c r="H18" s="12"/>
      <c r="I18" s="12"/>
    </row>
    <row r="19" spans="1:9" ht="15" x14ac:dyDescent="0.2">
      <c r="A19" s="1" t="s">
        <v>16</v>
      </c>
      <c r="B19" s="4">
        <v>202399</v>
      </c>
      <c r="C19" s="4">
        <v>94210</v>
      </c>
      <c r="D19" s="4">
        <v>108189</v>
      </c>
      <c r="E19" s="3"/>
      <c r="F19" s="12"/>
      <c r="G19" s="12"/>
      <c r="H19" s="12"/>
      <c r="I19" s="12"/>
    </row>
    <row r="20" spans="1:9" ht="15" x14ac:dyDescent="0.2">
      <c r="A20" s="1" t="s">
        <v>17</v>
      </c>
      <c r="B20" s="4">
        <v>178844</v>
      </c>
      <c r="C20" s="4">
        <v>83238</v>
      </c>
      <c r="D20" s="4">
        <v>95606</v>
      </c>
      <c r="E20" s="3"/>
      <c r="F20" s="12"/>
      <c r="G20" s="12"/>
      <c r="H20" s="12"/>
      <c r="I20" s="12"/>
    </row>
    <row r="21" spans="1:9" ht="15" x14ac:dyDescent="0.2">
      <c r="A21" s="1" t="s">
        <v>18</v>
      </c>
      <c r="B21" s="4">
        <v>140009</v>
      </c>
      <c r="C21" s="4">
        <v>66427</v>
      </c>
      <c r="D21" s="4">
        <v>73582</v>
      </c>
      <c r="E21" s="3"/>
      <c r="F21" s="12"/>
      <c r="G21" s="12"/>
      <c r="H21" s="12"/>
      <c r="I21" s="12"/>
    </row>
    <row r="22" spans="1:9" ht="15" x14ac:dyDescent="0.2">
      <c r="A22" s="1" t="s">
        <v>19</v>
      </c>
      <c r="B22" s="4">
        <v>106332</v>
      </c>
      <c r="C22" s="4">
        <v>50515</v>
      </c>
      <c r="D22" s="4">
        <v>55817</v>
      </c>
      <c r="E22" s="3"/>
      <c r="F22" s="12"/>
      <c r="G22" s="12"/>
      <c r="H22" s="12"/>
      <c r="I22" s="12"/>
    </row>
    <row r="23" spans="1:9" ht="15" x14ac:dyDescent="0.2">
      <c r="A23" s="1" t="s">
        <v>20</v>
      </c>
      <c r="B23" s="4">
        <v>74938</v>
      </c>
      <c r="C23" s="4">
        <v>35694</v>
      </c>
      <c r="D23" s="4">
        <v>39244</v>
      </c>
      <c r="E23" s="3"/>
      <c r="F23" s="12"/>
      <c r="G23" s="12"/>
      <c r="H23" s="12"/>
      <c r="I23" s="12"/>
    </row>
    <row r="24" spans="1:9" ht="15" x14ac:dyDescent="0.2">
      <c r="A24" s="1" t="s">
        <v>21</v>
      </c>
      <c r="B24" s="4">
        <v>51154</v>
      </c>
      <c r="C24" s="4">
        <v>23473</v>
      </c>
      <c r="D24" s="4">
        <v>27681</v>
      </c>
      <c r="E24" s="3"/>
      <c r="F24" s="12"/>
      <c r="G24" s="12"/>
      <c r="H24" s="12"/>
      <c r="I24" s="12"/>
    </row>
    <row r="25" spans="1:9" ht="15" x14ac:dyDescent="0.2">
      <c r="A25" s="1" t="s">
        <v>22</v>
      </c>
      <c r="B25" s="4">
        <v>50422</v>
      </c>
      <c r="C25" s="4">
        <v>22495</v>
      </c>
      <c r="D25" s="4">
        <v>27927</v>
      </c>
      <c r="E25" s="3"/>
      <c r="F25" s="12"/>
      <c r="G25" s="12"/>
      <c r="H25" s="12"/>
      <c r="I25" s="12"/>
    </row>
    <row r="26" spans="1:9" ht="15" x14ac:dyDescent="0.2">
      <c r="A26" s="1" t="s">
        <v>23</v>
      </c>
      <c r="B26" s="4">
        <v>353</v>
      </c>
      <c r="C26" s="4">
        <v>1746</v>
      </c>
      <c r="D26" s="4">
        <v>1784</v>
      </c>
      <c r="E26" s="3"/>
      <c r="F26" s="12"/>
      <c r="G26" s="12"/>
      <c r="H26" s="12"/>
      <c r="I26" s="12"/>
    </row>
    <row r="27" spans="1:9" ht="15" x14ac:dyDescent="0.2">
      <c r="A27" s="1"/>
      <c r="B27" s="3"/>
      <c r="C27" s="3"/>
      <c r="D27" s="3"/>
      <c r="E27" s="3"/>
      <c r="F27" s="1"/>
      <c r="G27" s="1"/>
    </row>
    <row r="28" spans="1:9" ht="15" x14ac:dyDescent="0.2">
      <c r="A28" s="1"/>
      <c r="B28" s="3"/>
      <c r="C28" s="3"/>
      <c r="D28" s="3"/>
      <c r="E28" s="3"/>
      <c r="F28" s="1"/>
      <c r="G28" s="1"/>
    </row>
    <row r="29" spans="1:9" ht="15" x14ac:dyDescent="0.2">
      <c r="A29" s="1"/>
      <c r="B29" s="3"/>
      <c r="C29" s="3"/>
      <c r="D29" s="3"/>
      <c r="E29" s="3"/>
      <c r="F29" s="1"/>
      <c r="G29" s="1"/>
    </row>
    <row r="30" spans="1:9" ht="15" x14ac:dyDescent="0.2">
      <c r="A30" s="10" t="s">
        <v>24</v>
      </c>
      <c r="B30" s="11"/>
      <c r="C30" s="11"/>
      <c r="D30" s="11"/>
      <c r="E30" s="3"/>
      <c r="F30" s="1"/>
      <c r="G30" s="1"/>
    </row>
    <row r="34" spans="1:6" ht="15.75" customHeight="1" x14ac:dyDescent="0.2">
      <c r="A34" s="5" t="s">
        <v>50</v>
      </c>
      <c r="B34" s="5"/>
      <c r="C34" s="5">
        <v>1</v>
      </c>
    </row>
    <row r="36" spans="1:6" ht="15.75" customHeight="1" x14ac:dyDescent="0.2">
      <c r="A36" s="9" t="s">
        <v>52</v>
      </c>
      <c r="B36" s="9"/>
      <c r="C36" s="9"/>
      <c r="D36" s="9"/>
      <c r="E36" s="9"/>
      <c r="F36" s="9"/>
    </row>
    <row r="37" spans="1:6" ht="15.75" customHeight="1" x14ac:dyDescent="0.2">
      <c r="A37" s="9"/>
      <c r="B37" s="9"/>
      <c r="C37" s="9"/>
      <c r="D37" s="9"/>
      <c r="E37" s="9"/>
      <c r="F37" s="9"/>
    </row>
    <row r="38" spans="1:6" ht="15.75" customHeight="1" x14ac:dyDescent="0.2">
      <c r="A38" s="9"/>
      <c r="B38" s="9"/>
      <c r="C38" s="9"/>
      <c r="D38" s="9"/>
      <c r="E38" s="9"/>
      <c r="F38" s="9"/>
    </row>
    <row r="39" spans="1:6" ht="15.75" customHeight="1" x14ac:dyDescent="0.2">
      <c r="A39" s="9"/>
      <c r="B39" s="9"/>
      <c r="C39" s="9"/>
      <c r="D39" s="9"/>
      <c r="E39" s="9"/>
      <c r="F39" s="9"/>
    </row>
    <row r="40" spans="1:6" ht="15.75" customHeight="1" x14ac:dyDescent="0.2">
      <c r="A40" s="9"/>
      <c r="B40" s="9"/>
      <c r="C40" s="9"/>
      <c r="D40" s="9"/>
      <c r="E40" s="9"/>
      <c r="F40" s="9"/>
    </row>
  </sheetData>
  <mergeCells count="6">
    <mergeCell ref="A36:F40"/>
    <mergeCell ref="A1:B1"/>
    <mergeCell ref="A2:C2"/>
    <mergeCell ref="A4:D4"/>
    <mergeCell ref="A30:D30"/>
    <mergeCell ref="F6:I2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2"/>
  <sheetViews>
    <sheetView tabSelected="1" workbookViewId="0">
      <selection activeCell="C3" sqref="C3"/>
    </sheetView>
  </sheetViews>
  <sheetFormatPr baseColWidth="10" defaultColWidth="12.6640625" defaultRowHeight="15.75" customHeight="1" x14ac:dyDescent="0.2"/>
  <cols>
    <col min="1" max="1" width="16.33203125" style="2" customWidth="1"/>
    <col min="2" max="3" width="12.6640625" style="2"/>
    <col min="4" max="4" width="21.5" style="2" customWidth="1"/>
    <col min="5" max="7" width="12.6640625" style="2"/>
    <col min="8" max="8" width="14.5" style="2" customWidth="1"/>
    <col min="9" max="16384" width="12.6640625" style="2"/>
  </cols>
  <sheetData>
    <row r="1" spans="1:16" ht="15" x14ac:dyDescent="0.2">
      <c r="A1" s="1"/>
      <c r="B1" s="3" t="s">
        <v>2</v>
      </c>
      <c r="C1" s="3" t="s">
        <v>3</v>
      </c>
      <c r="D1" s="3" t="s">
        <v>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</row>
    <row r="2" spans="1:16" ht="15" x14ac:dyDescent="0.2">
      <c r="A2" s="1" t="s">
        <v>31</v>
      </c>
      <c r="B2" s="3">
        <f t="shared" ref="B2:D2" si="0">B3-B22</f>
        <v>4748493</v>
      </c>
      <c r="C2" s="3">
        <f t="shared" si="0"/>
        <v>2304595</v>
      </c>
      <c r="D2" s="3">
        <f t="shared" si="0"/>
        <v>2440721</v>
      </c>
    </row>
    <row r="3" spans="1:16" ht="15" x14ac:dyDescent="0.2">
      <c r="A3" s="1" t="s">
        <v>2</v>
      </c>
      <c r="B3" s="3">
        <f>Input!B7</f>
        <v>4748846</v>
      </c>
      <c r="C3" s="3">
        <f>Input!C7</f>
        <v>2306341</v>
      </c>
      <c r="D3" s="3">
        <f>Input!D7</f>
        <v>2442505</v>
      </c>
      <c r="L3" s="2" t="s">
        <v>3</v>
      </c>
      <c r="M3" s="2" t="s">
        <v>4</v>
      </c>
      <c r="O3" s="2" t="s">
        <v>3</v>
      </c>
      <c r="P3" s="2" t="s">
        <v>4</v>
      </c>
    </row>
    <row r="4" spans="1:16" ht="15" x14ac:dyDescent="0.2">
      <c r="A4" s="1" t="s">
        <v>5</v>
      </c>
      <c r="B4" s="3">
        <f>Input!B8</f>
        <v>429837</v>
      </c>
      <c r="C4" s="3">
        <f>Input!C8</f>
        <v>216825</v>
      </c>
      <c r="D4" s="3">
        <f>Input!D8</f>
        <v>213012</v>
      </c>
      <c r="E4" s="6">
        <f t="shared" ref="E4:E21" si="1">C4/$C$2</f>
        <v>9.4083776108166511E-2</v>
      </c>
      <c r="F4" s="6">
        <f t="shared" ref="F4:F21" si="2">D4/$D$2</f>
        <v>8.7274211185956935E-2</v>
      </c>
      <c r="G4" s="6">
        <f t="shared" ref="G4:G21" si="3">ROUND($C$22*E4,0)</f>
        <v>164</v>
      </c>
      <c r="H4" s="6">
        <f t="shared" ref="H4:H21" si="4">ROUND($D$22*F4,0)</f>
        <v>156</v>
      </c>
      <c r="I4" s="6">
        <f t="shared" ref="I4:I21" si="5">G4+C4</f>
        <v>216989</v>
      </c>
      <c r="J4" s="6">
        <f t="shared" ref="J4:J21" si="6">D4+H4</f>
        <v>213168</v>
      </c>
      <c r="K4" s="2" t="s">
        <v>32</v>
      </c>
      <c r="L4" s="2">
        <f t="shared" ref="L4:L20" si="7">-I4</f>
        <v>-216989</v>
      </c>
      <c r="M4" s="2">
        <f t="shared" ref="M4:M20" si="8">J4</f>
        <v>213168</v>
      </c>
      <c r="N4" s="2" t="s">
        <v>32</v>
      </c>
      <c r="O4" s="2">
        <f>-I4/$B$2</f>
        <v>-4.5696392518636962E-2</v>
      </c>
      <c r="P4" s="2">
        <f>J4/$B$2</f>
        <v>4.4891716171846521E-2</v>
      </c>
    </row>
    <row r="5" spans="1:16" ht="15" x14ac:dyDescent="0.2">
      <c r="A5" s="1" t="s">
        <v>6</v>
      </c>
      <c r="B5" s="3">
        <f>Input!B9</f>
        <v>441618</v>
      </c>
      <c r="C5" s="3">
        <f>Input!C9</f>
        <v>223382</v>
      </c>
      <c r="D5" s="3">
        <f>Input!D9</f>
        <v>218236</v>
      </c>
      <c r="E5" s="6">
        <f t="shared" si="1"/>
        <v>9.6928961487810217E-2</v>
      </c>
      <c r="F5" s="6">
        <f t="shared" si="2"/>
        <v>8.9414562336293246E-2</v>
      </c>
      <c r="G5" s="6">
        <f t="shared" si="3"/>
        <v>169</v>
      </c>
      <c r="H5" s="6">
        <f t="shared" si="4"/>
        <v>160</v>
      </c>
      <c r="I5" s="6">
        <f t="shared" si="5"/>
        <v>223551</v>
      </c>
      <c r="J5" s="6">
        <f t="shared" si="6"/>
        <v>218396</v>
      </c>
      <c r="K5" s="7" t="s">
        <v>33</v>
      </c>
      <c r="L5" s="2">
        <f t="shared" si="7"/>
        <v>-223551</v>
      </c>
      <c r="M5" s="2">
        <f t="shared" si="8"/>
        <v>218396</v>
      </c>
      <c r="N5" s="7" t="s">
        <v>33</v>
      </c>
      <c r="O5" s="2">
        <f t="shared" ref="O5:O20" si="9">-I5/$B$2</f>
        <v>-4.707830463264872E-2</v>
      </c>
      <c r="P5" s="2">
        <f t="shared" ref="P5:P20" si="10">J5/$B$2</f>
        <v>4.599269705146454E-2</v>
      </c>
    </row>
    <row r="6" spans="1:16" ht="15" x14ac:dyDescent="0.2">
      <c r="A6" s="1" t="s">
        <v>7</v>
      </c>
      <c r="B6" s="3">
        <f>Input!B10</f>
        <v>426869</v>
      </c>
      <c r="C6" s="3">
        <f>Input!C10</f>
        <v>215932</v>
      </c>
      <c r="D6" s="3">
        <f>Input!D10</f>
        <v>210937</v>
      </c>
      <c r="E6" s="6">
        <f t="shared" si="1"/>
        <v>9.3696289369715718E-2</v>
      </c>
      <c r="F6" s="6">
        <f t="shared" si="2"/>
        <v>8.6424052564795406E-2</v>
      </c>
      <c r="G6" s="6">
        <f t="shared" si="3"/>
        <v>164</v>
      </c>
      <c r="H6" s="6">
        <f t="shared" si="4"/>
        <v>154</v>
      </c>
      <c r="I6" s="6">
        <f t="shared" si="5"/>
        <v>216096</v>
      </c>
      <c r="J6" s="6">
        <f t="shared" si="6"/>
        <v>211091</v>
      </c>
      <c r="K6" s="2" t="s">
        <v>34</v>
      </c>
      <c r="L6" s="2">
        <f t="shared" si="7"/>
        <v>-216096</v>
      </c>
      <c r="M6" s="2">
        <f t="shared" si="8"/>
        <v>211091</v>
      </c>
      <c r="N6" s="2" t="s">
        <v>34</v>
      </c>
      <c r="O6" s="2">
        <f t="shared" si="9"/>
        <v>-4.5508332854233967E-2</v>
      </c>
      <c r="P6" s="2">
        <f t="shared" si="10"/>
        <v>4.4454314242434387E-2</v>
      </c>
    </row>
    <row r="7" spans="1:16" ht="15" x14ac:dyDescent="0.2">
      <c r="A7" s="1" t="s">
        <v>8</v>
      </c>
      <c r="B7" s="3">
        <f>Input!B11</f>
        <v>407743</v>
      </c>
      <c r="C7" s="3">
        <f>Input!C11</f>
        <v>204821</v>
      </c>
      <c r="D7" s="3">
        <f>Input!D11</f>
        <v>202922</v>
      </c>
      <c r="E7" s="6">
        <f t="shared" si="1"/>
        <v>8.8875051798689139E-2</v>
      </c>
      <c r="F7" s="6">
        <f t="shared" si="2"/>
        <v>8.3140186854622058E-2</v>
      </c>
      <c r="G7" s="6">
        <f t="shared" si="3"/>
        <v>155</v>
      </c>
      <c r="H7" s="6">
        <f t="shared" si="4"/>
        <v>148</v>
      </c>
      <c r="I7" s="6">
        <f t="shared" si="5"/>
        <v>204976</v>
      </c>
      <c r="J7" s="6">
        <f t="shared" si="6"/>
        <v>203070</v>
      </c>
      <c r="K7" s="2" t="s">
        <v>35</v>
      </c>
      <c r="L7" s="2">
        <f t="shared" si="7"/>
        <v>-204976</v>
      </c>
      <c r="M7" s="2">
        <f t="shared" si="8"/>
        <v>203070</v>
      </c>
      <c r="N7" s="2" t="s">
        <v>35</v>
      </c>
      <c r="O7" s="2">
        <f t="shared" si="9"/>
        <v>-4.3166537257188754E-2</v>
      </c>
      <c r="P7" s="2">
        <f t="shared" si="10"/>
        <v>4.2765146752875072E-2</v>
      </c>
    </row>
    <row r="8" spans="1:16" ht="15" x14ac:dyDescent="0.2">
      <c r="A8" s="1" t="s">
        <v>9</v>
      </c>
      <c r="B8" s="3">
        <f>Input!B12</f>
        <v>390431</v>
      </c>
      <c r="C8" s="3">
        <f>Input!C12</f>
        <v>191587</v>
      </c>
      <c r="D8" s="3">
        <f>Input!D12</f>
        <v>198844</v>
      </c>
      <c r="E8" s="6">
        <f t="shared" si="1"/>
        <v>8.313261115293577E-2</v>
      </c>
      <c r="F8" s="6">
        <f t="shared" si="2"/>
        <v>8.1469369092165803E-2</v>
      </c>
      <c r="G8" s="6">
        <f t="shared" si="3"/>
        <v>145</v>
      </c>
      <c r="H8" s="6">
        <f t="shared" si="4"/>
        <v>145</v>
      </c>
      <c r="I8" s="6">
        <f t="shared" si="5"/>
        <v>191732</v>
      </c>
      <c r="J8" s="6">
        <f t="shared" si="6"/>
        <v>198989</v>
      </c>
      <c r="K8" s="2" t="s">
        <v>36</v>
      </c>
      <c r="L8" s="2">
        <f t="shared" si="7"/>
        <v>-191732</v>
      </c>
      <c r="M8" s="2">
        <f t="shared" si="8"/>
        <v>198989</v>
      </c>
      <c r="N8" s="2" t="s">
        <v>36</v>
      </c>
      <c r="O8" s="2">
        <f t="shared" si="9"/>
        <v>-4.0377441853657568E-2</v>
      </c>
      <c r="P8" s="2">
        <f t="shared" si="10"/>
        <v>4.1905716192484649E-2</v>
      </c>
    </row>
    <row r="9" spans="1:16" ht="15" x14ac:dyDescent="0.2">
      <c r="A9" s="1" t="s">
        <v>10</v>
      </c>
      <c r="B9" s="3">
        <f>Input!B13</f>
        <v>367568</v>
      </c>
      <c r="C9" s="3">
        <f>Input!C13</f>
        <v>176271</v>
      </c>
      <c r="D9" s="3">
        <f>Input!D13</f>
        <v>191297</v>
      </c>
      <c r="E9" s="6">
        <f t="shared" si="1"/>
        <v>7.6486757976998124E-2</v>
      </c>
      <c r="F9" s="6">
        <f t="shared" si="2"/>
        <v>7.8377250001126719E-2</v>
      </c>
      <c r="G9" s="6">
        <f t="shared" si="3"/>
        <v>134</v>
      </c>
      <c r="H9" s="6">
        <f t="shared" si="4"/>
        <v>140</v>
      </c>
      <c r="I9" s="6">
        <f t="shared" si="5"/>
        <v>176405</v>
      </c>
      <c r="J9" s="6">
        <f t="shared" si="6"/>
        <v>191437</v>
      </c>
      <c r="K9" s="2" t="s">
        <v>37</v>
      </c>
      <c r="L9" s="2">
        <f t="shared" si="7"/>
        <v>-176405</v>
      </c>
      <c r="M9" s="2">
        <f t="shared" si="8"/>
        <v>191437</v>
      </c>
      <c r="N9" s="2" t="s">
        <v>37</v>
      </c>
      <c r="O9" s="2">
        <f t="shared" si="9"/>
        <v>-3.7149680961938873E-2</v>
      </c>
      <c r="P9" s="2">
        <f t="shared" si="10"/>
        <v>4.0315316880534517E-2</v>
      </c>
    </row>
    <row r="10" spans="1:16" ht="15" x14ac:dyDescent="0.2">
      <c r="A10" s="1" t="s">
        <v>11</v>
      </c>
      <c r="B10" s="3">
        <f>Input!B14</f>
        <v>345272</v>
      </c>
      <c r="C10" s="3">
        <f>Input!C14</f>
        <v>162946</v>
      </c>
      <c r="D10" s="3">
        <f>Input!D14</f>
        <v>182326</v>
      </c>
      <c r="E10" s="6">
        <f t="shared" si="1"/>
        <v>7.0704831000674734E-2</v>
      </c>
      <c r="F10" s="6">
        <f t="shared" si="2"/>
        <v>7.4701696752721841E-2</v>
      </c>
      <c r="G10" s="6">
        <f t="shared" si="3"/>
        <v>123</v>
      </c>
      <c r="H10" s="6">
        <f t="shared" si="4"/>
        <v>133</v>
      </c>
      <c r="I10" s="6">
        <f t="shared" si="5"/>
        <v>163069</v>
      </c>
      <c r="J10" s="6">
        <f t="shared" si="6"/>
        <v>182459</v>
      </c>
      <c r="K10" s="2" t="s">
        <v>38</v>
      </c>
      <c r="L10" s="2">
        <f t="shared" si="7"/>
        <v>-163069</v>
      </c>
      <c r="M10" s="2">
        <f t="shared" si="8"/>
        <v>182459</v>
      </c>
      <c r="N10" s="2" t="s">
        <v>38</v>
      </c>
      <c r="O10" s="2">
        <f t="shared" si="9"/>
        <v>-3.4341210990518463E-2</v>
      </c>
      <c r="P10" s="2">
        <f t="shared" si="10"/>
        <v>3.8424611766301436E-2</v>
      </c>
    </row>
    <row r="11" spans="1:16" ht="15" x14ac:dyDescent="0.2">
      <c r="A11" s="1" t="s">
        <v>12</v>
      </c>
      <c r="B11" s="3">
        <f>Input!B15</f>
        <v>318438</v>
      </c>
      <c r="C11" s="3">
        <f>Input!C15</f>
        <v>151597</v>
      </c>
      <c r="D11" s="3">
        <f>Input!D15</f>
        <v>166841</v>
      </c>
      <c r="E11" s="6">
        <f t="shared" si="1"/>
        <v>6.5780321488157351E-2</v>
      </c>
      <c r="F11" s="6">
        <f t="shared" si="2"/>
        <v>6.8357260006366966E-2</v>
      </c>
      <c r="G11" s="6">
        <f t="shared" si="3"/>
        <v>115</v>
      </c>
      <c r="H11" s="6">
        <f t="shared" si="4"/>
        <v>122</v>
      </c>
      <c r="I11" s="6">
        <f t="shared" si="5"/>
        <v>151712</v>
      </c>
      <c r="J11" s="6">
        <f t="shared" si="6"/>
        <v>166963</v>
      </c>
      <c r="K11" s="2" t="s">
        <v>39</v>
      </c>
      <c r="L11" s="2">
        <f t="shared" si="7"/>
        <v>-151712</v>
      </c>
      <c r="M11" s="2">
        <f t="shared" si="8"/>
        <v>166963</v>
      </c>
      <c r="N11" s="2" t="s">
        <v>39</v>
      </c>
      <c r="O11" s="2">
        <f t="shared" si="9"/>
        <v>-3.1949504821845581E-2</v>
      </c>
      <c r="P11" s="2">
        <f t="shared" si="10"/>
        <v>3.516126063574275E-2</v>
      </c>
    </row>
    <row r="12" spans="1:16" ht="15" x14ac:dyDescent="0.2">
      <c r="A12" s="1" t="s">
        <v>13</v>
      </c>
      <c r="B12" s="3">
        <f>Input!B16</f>
        <v>299299</v>
      </c>
      <c r="C12" s="3">
        <f>Input!C16</f>
        <v>142585</v>
      </c>
      <c r="D12" s="3">
        <f>Input!D16</f>
        <v>156714</v>
      </c>
      <c r="E12" s="6">
        <f t="shared" si="1"/>
        <v>6.1869873014564383E-2</v>
      </c>
      <c r="F12" s="6">
        <f t="shared" si="2"/>
        <v>6.4208076220100538E-2</v>
      </c>
      <c r="G12" s="6">
        <f t="shared" si="3"/>
        <v>108</v>
      </c>
      <c r="H12" s="6">
        <f t="shared" si="4"/>
        <v>115</v>
      </c>
      <c r="I12" s="6">
        <f t="shared" si="5"/>
        <v>142693</v>
      </c>
      <c r="J12" s="6">
        <f t="shared" si="6"/>
        <v>156829</v>
      </c>
      <c r="K12" s="2" t="s">
        <v>40</v>
      </c>
      <c r="L12" s="2">
        <f t="shared" si="7"/>
        <v>-142693</v>
      </c>
      <c r="M12" s="2">
        <f t="shared" si="8"/>
        <v>156829</v>
      </c>
      <c r="N12" s="2" t="s">
        <v>40</v>
      </c>
      <c r="O12" s="2">
        <f t="shared" si="9"/>
        <v>-3.0050165389314043E-2</v>
      </c>
      <c r="P12" s="2">
        <f t="shared" si="10"/>
        <v>3.3027109864118998E-2</v>
      </c>
    </row>
    <row r="13" spans="1:16" ht="15" x14ac:dyDescent="0.2">
      <c r="A13" s="1" t="s">
        <v>14</v>
      </c>
      <c r="B13" s="3">
        <f>Input!B17</f>
        <v>270544</v>
      </c>
      <c r="C13" s="3">
        <f>Input!C17</f>
        <v>129380</v>
      </c>
      <c r="D13" s="3">
        <f>Input!D17</f>
        <v>141164</v>
      </c>
      <c r="E13" s="6">
        <f t="shared" si="1"/>
        <v>5.6140015924706944E-2</v>
      </c>
      <c r="F13" s="6">
        <f t="shared" si="2"/>
        <v>5.7837007998865909E-2</v>
      </c>
      <c r="G13" s="6">
        <f t="shared" si="3"/>
        <v>98</v>
      </c>
      <c r="H13" s="6">
        <f t="shared" si="4"/>
        <v>103</v>
      </c>
      <c r="I13" s="6">
        <f t="shared" si="5"/>
        <v>129478</v>
      </c>
      <c r="J13" s="6">
        <f t="shared" si="6"/>
        <v>141267</v>
      </c>
      <c r="K13" s="2" t="s">
        <v>41</v>
      </c>
      <c r="L13" s="2">
        <f t="shared" si="7"/>
        <v>-129478</v>
      </c>
      <c r="M13" s="2">
        <f t="shared" si="8"/>
        <v>141267</v>
      </c>
      <c r="N13" s="2" t="s">
        <v>41</v>
      </c>
      <c r="O13" s="2">
        <f t="shared" si="9"/>
        <v>-2.7267177186530548E-2</v>
      </c>
      <c r="P13" s="2">
        <f t="shared" si="10"/>
        <v>2.9749859587031087E-2</v>
      </c>
    </row>
    <row r="14" spans="1:16" ht="15" x14ac:dyDescent="0.2">
      <c r="A14" s="1" t="s">
        <v>15</v>
      </c>
      <c r="B14" s="3">
        <f>Input!B18</f>
        <v>243599</v>
      </c>
      <c r="C14" s="3">
        <f>Input!C18</f>
        <v>113217</v>
      </c>
      <c r="D14" s="3">
        <f>Input!D18</f>
        <v>130382</v>
      </c>
      <c r="E14" s="6">
        <f t="shared" si="1"/>
        <v>4.9126636133463797E-2</v>
      </c>
      <c r="F14" s="6">
        <f t="shared" si="2"/>
        <v>5.3419460888811131E-2</v>
      </c>
      <c r="G14" s="6">
        <f t="shared" si="3"/>
        <v>86</v>
      </c>
      <c r="H14" s="6">
        <f t="shared" si="4"/>
        <v>95</v>
      </c>
      <c r="I14" s="6">
        <f t="shared" si="5"/>
        <v>113303</v>
      </c>
      <c r="J14" s="6">
        <f t="shared" si="6"/>
        <v>130477</v>
      </c>
      <c r="K14" s="2" t="s">
        <v>42</v>
      </c>
      <c r="L14" s="2">
        <f t="shared" si="7"/>
        <v>-113303</v>
      </c>
      <c r="M14" s="2">
        <f t="shared" si="8"/>
        <v>130477</v>
      </c>
      <c r="N14" s="2" t="s">
        <v>42</v>
      </c>
      <c r="O14" s="2">
        <f t="shared" si="9"/>
        <v>-2.3860833321224229E-2</v>
      </c>
      <c r="P14" s="2">
        <f t="shared" si="10"/>
        <v>2.7477559722632001E-2</v>
      </c>
    </row>
    <row r="15" spans="1:16" ht="15" x14ac:dyDescent="0.2">
      <c r="A15" s="1" t="s">
        <v>16</v>
      </c>
      <c r="B15" s="3">
        <f>Input!B19</f>
        <v>202399</v>
      </c>
      <c r="C15" s="3">
        <f>Input!C19</f>
        <v>94210</v>
      </c>
      <c r="D15" s="3">
        <f>Input!D19</f>
        <v>108189</v>
      </c>
      <c r="E15" s="6">
        <f t="shared" si="1"/>
        <v>4.0879200032977597E-2</v>
      </c>
      <c r="F15" s="6">
        <f t="shared" si="2"/>
        <v>4.432665593486515E-2</v>
      </c>
      <c r="G15" s="6">
        <f t="shared" si="3"/>
        <v>71</v>
      </c>
      <c r="H15" s="6">
        <f t="shared" si="4"/>
        <v>79</v>
      </c>
      <c r="I15" s="6">
        <f t="shared" si="5"/>
        <v>94281</v>
      </c>
      <c r="J15" s="6">
        <f t="shared" si="6"/>
        <v>108268</v>
      </c>
      <c r="K15" s="2" t="s">
        <v>43</v>
      </c>
      <c r="L15" s="2">
        <f t="shared" si="7"/>
        <v>-94281</v>
      </c>
      <c r="M15" s="2">
        <f t="shared" si="8"/>
        <v>108268</v>
      </c>
      <c r="N15" s="2" t="s">
        <v>43</v>
      </c>
      <c r="O15" s="2">
        <f t="shared" si="9"/>
        <v>-1.9854930816998149E-2</v>
      </c>
      <c r="P15" s="2">
        <f t="shared" si="10"/>
        <v>2.2800496915547731E-2</v>
      </c>
    </row>
    <row r="16" spans="1:16" ht="15" x14ac:dyDescent="0.2">
      <c r="A16" s="1" t="s">
        <v>17</v>
      </c>
      <c r="B16" s="3">
        <f>Input!B20</f>
        <v>178844</v>
      </c>
      <c r="C16" s="3">
        <f>Input!C20</f>
        <v>83238</v>
      </c>
      <c r="D16" s="3">
        <f>Input!D20</f>
        <v>95606</v>
      </c>
      <c r="E16" s="6">
        <f t="shared" si="1"/>
        <v>3.6118276747107408E-2</v>
      </c>
      <c r="F16" s="6">
        <f t="shared" si="2"/>
        <v>3.9171212113141979E-2</v>
      </c>
      <c r="G16" s="6">
        <f t="shared" si="3"/>
        <v>63</v>
      </c>
      <c r="H16" s="6">
        <f t="shared" si="4"/>
        <v>70</v>
      </c>
      <c r="I16" s="6">
        <f t="shared" si="5"/>
        <v>83301</v>
      </c>
      <c r="J16" s="6">
        <f t="shared" si="6"/>
        <v>95676</v>
      </c>
      <c r="K16" s="2" t="s">
        <v>44</v>
      </c>
      <c r="L16" s="2">
        <f t="shared" si="7"/>
        <v>-83301</v>
      </c>
      <c r="M16" s="2">
        <f t="shared" si="8"/>
        <v>95676</v>
      </c>
      <c r="N16" s="2" t="s">
        <v>44</v>
      </c>
      <c r="O16" s="2">
        <f t="shared" si="9"/>
        <v>-1.7542618258045237E-2</v>
      </c>
      <c r="P16" s="2">
        <f t="shared" si="10"/>
        <v>2.0148708232274954E-2</v>
      </c>
    </row>
    <row r="17" spans="1:16" ht="15" x14ac:dyDescent="0.2">
      <c r="A17" s="1" t="s">
        <v>18</v>
      </c>
      <c r="B17" s="3">
        <f>Input!B21</f>
        <v>140009</v>
      </c>
      <c r="C17" s="3">
        <f>Input!C21</f>
        <v>66427</v>
      </c>
      <c r="D17" s="3">
        <f>Input!D21</f>
        <v>73582</v>
      </c>
      <c r="E17" s="6">
        <f t="shared" si="1"/>
        <v>2.8823719568948122E-2</v>
      </c>
      <c r="F17" s="6">
        <f t="shared" si="2"/>
        <v>3.0147648993883364E-2</v>
      </c>
      <c r="G17" s="6">
        <f t="shared" si="3"/>
        <v>50</v>
      </c>
      <c r="H17" s="6">
        <f t="shared" si="4"/>
        <v>54</v>
      </c>
      <c r="I17" s="6">
        <f t="shared" si="5"/>
        <v>66477</v>
      </c>
      <c r="J17" s="6">
        <f t="shared" si="6"/>
        <v>73636</v>
      </c>
      <c r="K17" s="2" t="s">
        <v>45</v>
      </c>
      <c r="L17" s="2">
        <f t="shared" si="7"/>
        <v>-66477</v>
      </c>
      <c r="M17" s="2">
        <f t="shared" si="8"/>
        <v>73636</v>
      </c>
      <c r="N17" s="2" t="s">
        <v>45</v>
      </c>
      <c r="O17" s="2">
        <f t="shared" si="9"/>
        <v>-1.3999599451868204E-2</v>
      </c>
      <c r="P17" s="2">
        <f t="shared" si="10"/>
        <v>1.5507235664030672E-2</v>
      </c>
    </row>
    <row r="18" spans="1:16" ht="15" x14ac:dyDescent="0.2">
      <c r="A18" s="1" t="s">
        <v>19</v>
      </c>
      <c r="B18" s="3">
        <f>Input!B22</f>
        <v>106332</v>
      </c>
      <c r="C18" s="3">
        <f>Input!C22</f>
        <v>50515</v>
      </c>
      <c r="D18" s="3">
        <f>Input!D22</f>
        <v>55817</v>
      </c>
      <c r="E18" s="6">
        <f t="shared" si="1"/>
        <v>2.1919252623562924E-2</v>
      </c>
      <c r="F18" s="6">
        <f t="shared" si="2"/>
        <v>2.2869062051746186E-2</v>
      </c>
      <c r="G18" s="6">
        <f t="shared" si="3"/>
        <v>38</v>
      </c>
      <c r="H18" s="6">
        <f t="shared" si="4"/>
        <v>41</v>
      </c>
      <c r="I18" s="6">
        <f t="shared" si="5"/>
        <v>50553</v>
      </c>
      <c r="J18" s="6">
        <f t="shared" si="6"/>
        <v>55858</v>
      </c>
      <c r="K18" s="2" t="s">
        <v>46</v>
      </c>
      <c r="L18" s="2">
        <f t="shared" si="7"/>
        <v>-50553</v>
      </c>
      <c r="M18" s="2">
        <f t="shared" si="8"/>
        <v>55858</v>
      </c>
      <c r="N18" s="2" t="s">
        <v>46</v>
      </c>
      <c r="O18" s="2">
        <f t="shared" si="9"/>
        <v>-1.0646114461998786E-2</v>
      </c>
      <c r="P18" s="2">
        <f t="shared" si="10"/>
        <v>1.1763311012567567E-2</v>
      </c>
    </row>
    <row r="19" spans="1:16" ht="15" x14ac:dyDescent="0.2">
      <c r="A19" s="1" t="s">
        <v>20</v>
      </c>
      <c r="B19" s="3">
        <f>Input!B23</f>
        <v>74938</v>
      </c>
      <c r="C19" s="3">
        <f>Input!C23</f>
        <v>35694</v>
      </c>
      <c r="D19" s="3">
        <f>Input!D23</f>
        <v>39244</v>
      </c>
      <c r="E19" s="6">
        <f t="shared" si="1"/>
        <v>1.5488187729297338E-2</v>
      </c>
      <c r="F19" s="6">
        <f t="shared" si="2"/>
        <v>1.607885538740397E-2</v>
      </c>
      <c r="G19" s="6">
        <f t="shared" si="3"/>
        <v>27</v>
      </c>
      <c r="H19" s="6">
        <f t="shared" si="4"/>
        <v>29</v>
      </c>
      <c r="I19" s="6">
        <f t="shared" si="5"/>
        <v>35721</v>
      </c>
      <c r="J19" s="6">
        <f t="shared" si="6"/>
        <v>39273</v>
      </c>
      <c r="K19" s="2" t="s">
        <v>47</v>
      </c>
      <c r="L19" s="2">
        <f t="shared" si="7"/>
        <v>-35721</v>
      </c>
      <c r="M19" s="2">
        <f t="shared" si="8"/>
        <v>39273</v>
      </c>
      <c r="N19" s="2" t="s">
        <v>47</v>
      </c>
      <c r="O19" s="2">
        <f t="shared" si="9"/>
        <v>-7.5225971692492758E-3</v>
      </c>
      <c r="P19" s="2">
        <f t="shared" si="10"/>
        <v>8.2706239642766667E-3</v>
      </c>
    </row>
    <row r="20" spans="1:16" ht="15" x14ac:dyDescent="0.2">
      <c r="A20" s="1" t="s">
        <v>21</v>
      </c>
      <c r="B20" s="3">
        <f>Input!B24</f>
        <v>51154</v>
      </c>
      <c r="C20" s="3">
        <f>Input!C24</f>
        <v>23473</v>
      </c>
      <c r="D20" s="3">
        <f>Input!D24</f>
        <v>27681</v>
      </c>
      <c r="E20" s="6">
        <f t="shared" si="1"/>
        <v>1.0185303708460706E-2</v>
      </c>
      <c r="F20" s="6">
        <f t="shared" si="2"/>
        <v>1.1341320863793936E-2</v>
      </c>
      <c r="G20" s="6">
        <f t="shared" si="3"/>
        <v>18</v>
      </c>
      <c r="H20" s="6">
        <f t="shared" si="4"/>
        <v>20</v>
      </c>
      <c r="I20" s="6">
        <f t="shared" si="5"/>
        <v>23491</v>
      </c>
      <c r="J20" s="6">
        <f t="shared" si="6"/>
        <v>27701</v>
      </c>
      <c r="K20" s="2" t="s">
        <v>48</v>
      </c>
      <c r="L20" s="2">
        <f t="shared" si="7"/>
        <v>-23491</v>
      </c>
      <c r="M20" s="2">
        <f t="shared" si="8"/>
        <v>27701</v>
      </c>
      <c r="N20" s="2" t="s">
        <v>48</v>
      </c>
      <c r="O20" s="2">
        <f t="shared" si="9"/>
        <v>-4.9470431987580056E-3</v>
      </c>
      <c r="P20" s="2">
        <f t="shared" si="10"/>
        <v>5.8336402728191867E-3</v>
      </c>
    </row>
    <row r="21" spans="1:16" ht="15" x14ac:dyDescent="0.2">
      <c r="A21" s="1" t="s">
        <v>22</v>
      </c>
      <c r="B21" s="3">
        <f>Input!B25</f>
        <v>50422</v>
      </c>
      <c r="C21" s="3">
        <f>Input!C25</f>
        <v>22495</v>
      </c>
      <c r="D21" s="3">
        <f>Input!D25</f>
        <v>27927</v>
      </c>
      <c r="E21" s="6">
        <f t="shared" si="1"/>
        <v>9.7609341337631991E-3</v>
      </c>
      <c r="F21" s="6">
        <f t="shared" si="2"/>
        <v>1.1442110753338871E-2</v>
      </c>
      <c r="G21" s="6">
        <f t="shared" si="3"/>
        <v>17</v>
      </c>
      <c r="H21" s="6">
        <f t="shared" si="4"/>
        <v>20</v>
      </c>
      <c r="I21" s="6">
        <f t="shared" si="5"/>
        <v>22512</v>
      </c>
      <c r="J21" s="6">
        <f t="shared" si="6"/>
        <v>27947</v>
      </c>
      <c r="K21" s="2" t="s">
        <v>49</v>
      </c>
      <c r="L21" s="8">
        <f>IF(Input!$C$34=1,-I21/3, -I21)</f>
        <v>-7504</v>
      </c>
      <c r="M21" s="8">
        <f>IF(Input!$C$34=1,J21/3, J21)</f>
        <v>9315.6666666666661</v>
      </c>
      <c r="N21" s="2" t="s">
        <v>49</v>
      </c>
      <c r="O21" s="8">
        <f>IF(Input!$C$34=1,-I21/$B$2/3, -I21/$B$2)</f>
        <v>-1.5802908417470553E-3</v>
      </c>
      <c r="P21" s="8">
        <f>IF(Input!$C$34=1,J21/$B$2/3, -J21/$B$2)</f>
        <v>1.9618153942033119E-3</v>
      </c>
    </row>
    <row r="22" spans="1:16" ht="15" x14ac:dyDescent="0.2">
      <c r="A22" s="1" t="s">
        <v>23</v>
      </c>
      <c r="B22" s="3">
        <f>Input!B26</f>
        <v>353</v>
      </c>
      <c r="C22" s="3">
        <f>Input!C26</f>
        <v>1746</v>
      </c>
      <c r="D22" s="3">
        <f>Input!D26</f>
        <v>1784</v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Input</vt:lpstr>
      <vt:lpstr>Cálculos para pirámide</vt:lpstr>
      <vt:lpstr>Pirámide absolutos</vt:lpstr>
      <vt:lpstr>Pirámide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2024-10-07T18:07:08Z</dcterms:created>
  <dcterms:modified xsi:type="dcterms:W3CDTF">2025-09-09T23:14:58Z</dcterms:modified>
</cp:coreProperties>
</file>