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filterPrivacy="1" defaultThemeVersion="166925"/>
  <xr:revisionPtr revIDLastSave="0" documentId="13_ncr:1_{B79935B2-5450-D547-A3EB-EDE318FCE969}" xr6:coauthVersionLast="47" xr6:coauthVersionMax="47" xr10:uidLastSave="{00000000-0000-0000-0000-000000000000}"/>
  <bookViews>
    <workbookView xWindow="11380" yWindow="1340" windowWidth="36300" windowHeight="19700" activeTab="4" xr2:uid="{D463789A-BD13-4F4C-92F3-00CAB91C3CDF}"/>
  </bookViews>
  <sheets>
    <sheet name="input" sheetId="2" r:id="rId1"/>
    <sheet name="output_tasas" sheetId="6" r:id="rId2"/>
    <sheet name="output_grafico" sheetId="5" r:id="rId3"/>
    <sheet name="calculo_def" sheetId="3" r:id="rId4"/>
    <sheet name="calculo_tas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F19" i="4" s="1"/>
  <c r="C19" i="6" s="1"/>
  <c r="B19" i="4"/>
  <c r="E19" i="4" s="1"/>
  <c r="B19" i="6" s="1"/>
  <c r="D18" i="4"/>
  <c r="G18" i="4" s="1"/>
  <c r="D18" i="6" s="1"/>
  <c r="B18" i="4"/>
  <c r="E18" i="4" s="1"/>
  <c r="B18" i="6" s="1"/>
  <c r="D17" i="4"/>
  <c r="G17" i="4" s="1"/>
  <c r="D17" i="6" s="1"/>
  <c r="D14" i="4"/>
  <c r="G14" i="4" s="1"/>
  <c r="D14" i="6" s="1"/>
  <c r="C14" i="4"/>
  <c r="F14" i="4" s="1"/>
  <c r="C14" i="6" s="1"/>
  <c r="C11" i="4"/>
  <c r="F11" i="4" s="1"/>
  <c r="C11" i="6" s="1"/>
  <c r="B11" i="4"/>
  <c r="E11" i="4" s="1"/>
  <c r="B11" i="6" s="1"/>
  <c r="B8" i="4"/>
  <c r="E8" i="4" s="1"/>
  <c r="B8" i="6" s="1"/>
  <c r="D7" i="4"/>
  <c r="G7" i="4" s="1"/>
  <c r="D7" i="6" s="1"/>
  <c r="D4" i="4"/>
  <c r="G4" i="4" s="1"/>
  <c r="D4" i="6" s="1"/>
  <c r="C4" i="4"/>
  <c r="F4" i="4" s="1"/>
  <c r="C4" i="6" s="1"/>
  <c r="C2" i="4"/>
  <c r="F2" i="4" s="1"/>
  <c r="C2" i="6" s="1"/>
  <c r="D2" i="4"/>
  <c r="B2" i="4"/>
  <c r="E2" i="4" s="1"/>
  <c r="B2" i="6" s="1"/>
  <c r="P23" i="3"/>
  <c r="O23" i="3"/>
  <c r="B5" i="6"/>
  <c r="C7" i="6"/>
  <c r="B4" i="4"/>
  <c r="E4" i="4" s="1"/>
  <c r="B4" i="6" s="1"/>
  <c r="B5" i="4"/>
  <c r="E5" i="4" s="1"/>
  <c r="C5" i="4"/>
  <c r="F5" i="4" s="1"/>
  <c r="C5" i="6" s="1"/>
  <c r="D5" i="4"/>
  <c r="G5" i="4" s="1"/>
  <c r="D5" i="6" s="1"/>
  <c r="B6" i="4"/>
  <c r="E6" i="4" s="1"/>
  <c r="B6" i="6" s="1"/>
  <c r="C6" i="4"/>
  <c r="F6" i="4" s="1"/>
  <c r="C6" i="6" s="1"/>
  <c r="D6" i="4"/>
  <c r="G6" i="4" s="1"/>
  <c r="D6" i="6" s="1"/>
  <c r="B7" i="4"/>
  <c r="E7" i="4" s="1"/>
  <c r="B7" i="6" s="1"/>
  <c r="C7" i="4"/>
  <c r="F7" i="4" s="1"/>
  <c r="C8" i="4"/>
  <c r="F8" i="4" s="1"/>
  <c r="C8" i="6" s="1"/>
  <c r="D8" i="4"/>
  <c r="G8" i="4" s="1"/>
  <c r="D8" i="6" s="1"/>
  <c r="B9" i="4"/>
  <c r="E9" i="4" s="1"/>
  <c r="B9" i="6" s="1"/>
  <c r="C9" i="4"/>
  <c r="F9" i="4" s="1"/>
  <c r="C9" i="6" s="1"/>
  <c r="D9" i="4"/>
  <c r="G9" i="4" s="1"/>
  <c r="D9" i="6" s="1"/>
  <c r="B10" i="4"/>
  <c r="E10" i="4" s="1"/>
  <c r="B10" i="6" s="1"/>
  <c r="C10" i="4"/>
  <c r="F10" i="4" s="1"/>
  <c r="C10" i="6" s="1"/>
  <c r="D10" i="4"/>
  <c r="G10" i="4" s="1"/>
  <c r="D10" i="6" s="1"/>
  <c r="D11" i="4"/>
  <c r="G11" i="4" s="1"/>
  <c r="D11" i="6" s="1"/>
  <c r="B12" i="4"/>
  <c r="E12" i="4" s="1"/>
  <c r="B12" i="6" s="1"/>
  <c r="C12" i="4"/>
  <c r="F12" i="4" s="1"/>
  <c r="C12" i="6" s="1"/>
  <c r="D12" i="4"/>
  <c r="G12" i="4" s="1"/>
  <c r="D12" i="6" s="1"/>
  <c r="B13" i="4"/>
  <c r="E13" i="4" s="1"/>
  <c r="B13" i="6" s="1"/>
  <c r="C13" i="4"/>
  <c r="F13" i="4" s="1"/>
  <c r="C13" i="6" s="1"/>
  <c r="D13" i="4"/>
  <c r="G13" i="4" s="1"/>
  <c r="D13" i="6" s="1"/>
  <c r="B14" i="4"/>
  <c r="E14" i="4" s="1"/>
  <c r="B14" i="6" s="1"/>
  <c r="B15" i="4"/>
  <c r="E15" i="4" s="1"/>
  <c r="B15" i="6" s="1"/>
  <c r="C15" i="4"/>
  <c r="F15" i="4" s="1"/>
  <c r="C15" i="6" s="1"/>
  <c r="D15" i="4"/>
  <c r="G15" i="4" s="1"/>
  <c r="D15" i="6" s="1"/>
  <c r="B16" i="4"/>
  <c r="E16" i="4" s="1"/>
  <c r="B16" i="6" s="1"/>
  <c r="C16" i="4"/>
  <c r="F16" i="4" s="1"/>
  <c r="C16" i="6" s="1"/>
  <c r="D16" i="4"/>
  <c r="G16" i="4" s="1"/>
  <c r="D16" i="6" s="1"/>
  <c r="B17" i="4"/>
  <c r="E17" i="4" s="1"/>
  <c r="B17" i="6" s="1"/>
  <c r="C17" i="4"/>
  <c r="F17" i="4" s="1"/>
  <c r="C17" i="6" s="1"/>
  <c r="C18" i="4"/>
  <c r="F18" i="4" s="1"/>
  <c r="C18" i="6" s="1"/>
  <c r="D19" i="4"/>
  <c r="G19" i="4" s="1"/>
  <c r="D19" i="6" s="1"/>
  <c r="B20" i="4"/>
  <c r="E20" i="4" s="1"/>
  <c r="B20" i="6" s="1"/>
  <c r="C20" i="4"/>
  <c r="F20" i="4" s="1"/>
  <c r="C20" i="6" s="1"/>
  <c r="D20" i="4"/>
  <c r="G20" i="4" s="1"/>
  <c r="D20" i="6" s="1"/>
  <c r="C3" i="4"/>
  <c r="F3" i="4" s="1"/>
  <c r="C3" i="6" s="1"/>
  <c r="D3" i="4"/>
  <c r="G3" i="4" s="1"/>
  <c r="D3" i="6" s="1"/>
  <c r="B3" i="4"/>
  <c r="E3" i="4" s="1"/>
  <c r="B3" i="6" s="1"/>
  <c r="B4" i="3"/>
  <c r="C4" i="3"/>
  <c r="D4" i="3"/>
  <c r="E4" i="3" s="1"/>
  <c r="B5" i="3"/>
  <c r="G5" i="3" s="1"/>
  <c r="J5" i="3" s="1"/>
  <c r="C5" i="3"/>
  <c r="D5" i="3"/>
  <c r="B6" i="3"/>
  <c r="C6" i="3"/>
  <c r="D6" i="3"/>
  <c r="B7" i="3"/>
  <c r="C7" i="3"/>
  <c r="P7" i="3" s="1"/>
  <c r="R7" i="3" s="1"/>
  <c r="D7" i="3"/>
  <c r="D23" i="3" s="1"/>
  <c r="B8" i="3"/>
  <c r="C8" i="3"/>
  <c r="D8" i="3"/>
  <c r="E8" i="3" s="1"/>
  <c r="B9" i="3"/>
  <c r="O13" i="3" s="1"/>
  <c r="Q13" i="3" s="1"/>
  <c r="C9" i="3"/>
  <c r="D9" i="3"/>
  <c r="B10" i="3"/>
  <c r="F10" i="3" s="1"/>
  <c r="I10" i="3" s="1"/>
  <c r="C10" i="3"/>
  <c r="P10" i="3" s="1"/>
  <c r="R10" i="3" s="1"/>
  <c r="D10" i="3"/>
  <c r="B11" i="3"/>
  <c r="C11" i="3"/>
  <c r="D11" i="3"/>
  <c r="B12" i="3"/>
  <c r="C12" i="3"/>
  <c r="D12" i="3"/>
  <c r="B13" i="3"/>
  <c r="G13" i="3" s="1"/>
  <c r="J13" i="3" s="1"/>
  <c r="C13" i="3"/>
  <c r="D13" i="3"/>
  <c r="B14" i="3"/>
  <c r="F14" i="3" s="1"/>
  <c r="I14" i="3" s="1"/>
  <c r="C14" i="3"/>
  <c r="G14" i="3" s="1"/>
  <c r="J14" i="3" s="1"/>
  <c r="D14" i="3"/>
  <c r="B15" i="3"/>
  <c r="C15" i="3"/>
  <c r="F15" i="3" s="1"/>
  <c r="H15" i="3" s="1"/>
  <c r="D15" i="3"/>
  <c r="B16" i="3"/>
  <c r="C16" i="3"/>
  <c r="D16" i="3"/>
  <c r="B17" i="3"/>
  <c r="C17" i="3"/>
  <c r="D17" i="3"/>
  <c r="B18" i="3"/>
  <c r="C18" i="3"/>
  <c r="D18" i="3"/>
  <c r="B19" i="3"/>
  <c r="C19" i="3"/>
  <c r="G19" i="3" s="1"/>
  <c r="J19" i="3" s="1"/>
  <c r="D19" i="3"/>
  <c r="B20" i="3"/>
  <c r="C20" i="3"/>
  <c r="D20" i="3"/>
  <c r="E20" i="3" s="1"/>
  <c r="B21" i="3"/>
  <c r="G21" i="3" s="1"/>
  <c r="J21" i="3" s="1"/>
  <c r="C21" i="3"/>
  <c r="D21" i="3"/>
  <c r="B22" i="3"/>
  <c r="C22" i="3"/>
  <c r="D22" i="3"/>
  <c r="C3" i="3"/>
  <c r="D3" i="3"/>
  <c r="B3" i="3"/>
  <c r="D27" i="2" s="1"/>
  <c r="D23" i="2"/>
  <c r="C23" i="2"/>
  <c r="B23" i="2"/>
  <c r="D27" i="4" s="1"/>
  <c r="E22" i="3"/>
  <c r="G20" i="3"/>
  <c r="J20" i="3" s="1"/>
  <c r="F20" i="3"/>
  <c r="I20" i="3" s="1"/>
  <c r="F19" i="3"/>
  <c r="E19" i="3"/>
  <c r="E18" i="3"/>
  <c r="G17" i="3"/>
  <c r="F17" i="3"/>
  <c r="I17" i="3" s="1"/>
  <c r="E17" i="3"/>
  <c r="G16" i="3"/>
  <c r="J16" i="3" s="1"/>
  <c r="F16" i="3"/>
  <c r="I16" i="3" s="1"/>
  <c r="E16" i="3"/>
  <c r="G15" i="3"/>
  <c r="J15" i="3" s="1"/>
  <c r="G12" i="3"/>
  <c r="F12" i="3"/>
  <c r="E12" i="3"/>
  <c r="I11" i="3"/>
  <c r="G11" i="3"/>
  <c r="J11" i="3" s="1"/>
  <c r="F11" i="3"/>
  <c r="E11" i="3"/>
  <c r="O8" i="3"/>
  <c r="Q8" i="3" s="1"/>
  <c r="F8" i="3"/>
  <c r="G6" i="3"/>
  <c r="J6" i="3" s="1"/>
  <c r="F6" i="3"/>
  <c r="I6" i="3" s="1"/>
  <c r="E6" i="3"/>
  <c r="O5" i="3"/>
  <c r="Q5" i="3" s="1"/>
  <c r="G4" i="3"/>
  <c r="F4" i="3"/>
  <c r="G3" i="3"/>
  <c r="J3" i="3" s="1"/>
  <c r="F3" i="3"/>
  <c r="I3" i="3" s="1"/>
  <c r="E3" i="3"/>
  <c r="G2" i="4" l="1"/>
  <c r="D2" i="6" s="1"/>
  <c r="O14" i="3"/>
  <c r="Q14" i="3" s="1"/>
  <c r="E9" i="3"/>
  <c r="E15" i="3"/>
  <c r="F9" i="3"/>
  <c r="O11" i="3"/>
  <c r="Q11" i="3" s="1"/>
  <c r="P5" i="3"/>
  <c r="R5" i="3" s="1"/>
  <c r="P6" i="3"/>
  <c r="R6" i="3" s="1"/>
  <c r="J12" i="3"/>
  <c r="P20" i="3"/>
  <c r="R20" i="3" s="1"/>
  <c r="O15" i="3"/>
  <c r="Q15" i="3" s="1"/>
  <c r="O3" i="3"/>
  <c r="Q3" i="3" s="1"/>
  <c r="E7" i="3"/>
  <c r="P9" i="3"/>
  <c r="R9" i="3" s="1"/>
  <c r="O12" i="3"/>
  <c r="Q12" i="3" s="1"/>
  <c r="E21" i="3"/>
  <c r="P8" i="3"/>
  <c r="R8" i="3" s="1"/>
  <c r="F7" i="3"/>
  <c r="I7" i="3" s="1"/>
  <c r="E10" i="3"/>
  <c r="P12" i="3"/>
  <c r="R12" i="3" s="1"/>
  <c r="F21" i="3"/>
  <c r="I21" i="3" s="1"/>
  <c r="I12" i="3"/>
  <c r="I4" i="3"/>
  <c r="G7" i="3"/>
  <c r="J7" i="3" s="1"/>
  <c r="E13" i="3"/>
  <c r="G9" i="3"/>
  <c r="J9" i="3" s="1"/>
  <c r="T9" i="3" s="1"/>
  <c r="O20" i="3"/>
  <c r="Q20" i="3" s="1"/>
  <c r="O6" i="3"/>
  <c r="Q6" i="3" s="1"/>
  <c r="J4" i="3"/>
  <c r="O7" i="3"/>
  <c r="Q7" i="3" s="1"/>
  <c r="G10" i="3"/>
  <c r="J10" i="3" s="1"/>
  <c r="F13" i="3"/>
  <c r="I13" i="3" s="1"/>
  <c r="P21" i="3"/>
  <c r="R21" i="3" s="1"/>
  <c r="I19" i="3"/>
  <c r="O4" i="3"/>
  <c r="Q4" i="3" s="1"/>
  <c r="P17" i="3"/>
  <c r="R17" i="3" s="1"/>
  <c r="O10" i="3"/>
  <c r="Q10" i="3" s="1"/>
  <c r="C23" i="3"/>
  <c r="P4" i="3"/>
  <c r="R4" i="3" s="1"/>
  <c r="E14" i="3"/>
  <c r="F18" i="3"/>
  <c r="F5" i="3"/>
  <c r="I5" i="3" s="1"/>
  <c r="G8" i="3"/>
  <c r="J8" i="3" s="1"/>
  <c r="G18" i="3"/>
  <c r="J18" i="3" s="1"/>
  <c r="E5" i="3"/>
  <c r="E23" i="3" s="1"/>
  <c r="O18" i="3"/>
  <c r="Q18" i="3" s="1"/>
  <c r="P3" i="3"/>
  <c r="R3" i="3" s="1"/>
  <c r="P11" i="3"/>
  <c r="R11" i="3" s="1"/>
  <c r="P18" i="3"/>
  <c r="R18" i="3" s="1"/>
  <c r="L9" i="3"/>
  <c r="N9" i="3" s="1"/>
  <c r="O9" i="3"/>
  <c r="Q9" i="3" s="1"/>
  <c r="P15" i="3"/>
  <c r="R15" i="3" s="1"/>
  <c r="O21" i="3"/>
  <c r="Q21" i="3" s="1"/>
  <c r="B23" i="3"/>
  <c r="K6" i="3" s="1"/>
  <c r="M6" i="3" s="1"/>
  <c r="S6" i="3" s="1"/>
  <c r="P13" i="3"/>
  <c r="R13" i="3" s="1"/>
  <c r="O16" i="3"/>
  <c r="Q16" i="3" s="1"/>
  <c r="P16" i="3"/>
  <c r="R16" i="3" s="1"/>
  <c r="O19" i="3"/>
  <c r="Q19" i="3" s="1"/>
  <c r="P19" i="3"/>
  <c r="R19" i="3" s="1"/>
  <c r="P14" i="3"/>
  <c r="R14" i="3" s="1"/>
  <c r="O17" i="3"/>
  <c r="Q17" i="3" s="1"/>
  <c r="L12" i="3"/>
  <c r="N12" i="3" s="1"/>
  <c r="H17" i="3"/>
  <c r="K19" i="3"/>
  <c r="M19" i="3" s="1"/>
  <c r="T12" i="3"/>
  <c r="H11" i="3"/>
  <c r="K15" i="3"/>
  <c r="M15" i="3" s="1"/>
  <c r="S15" i="3" s="1"/>
  <c r="L19" i="3"/>
  <c r="N19" i="3" s="1"/>
  <c r="T19" i="3" s="1"/>
  <c r="L15" i="3"/>
  <c r="N15" i="3" s="1"/>
  <c r="T15" i="3" s="1"/>
  <c r="K17" i="3"/>
  <c r="M17" i="3" s="1"/>
  <c r="S17" i="3" s="1"/>
  <c r="L17" i="3"/>
  <c r="N17" i="3" s="1"/>
  <c r="L5" i="3"/>
  <c r="N5" i="3" s="1"/>
  <c r="T5" i="3" s="1"/>
  <c r="K11" i="3"/>
  <c r="M11" i="3" s="1"/>
  <c r="S11" i="3" s="1"/>
  <c r="L13" i="3"/>
  <c r="N13" i="3" s="1"/>
  <c r="K20" i="3"/>
  <c r="M20" i="3" s="1"/>
  <c r="S20" i="3" s="1"/>
  <c r="H16" i="3"/>
  <c r="K16" i="3"/>
  <c r="M16" i="3" s="1"/>
  <c r="S16" i="3" s="1"/>
  <c r="I8" i="3"/>
  <c r="I15" i="3"/>
  <c r="H12" i="3"/>
  <c r="H13" i="3"/>
  <c r="H14" i="3"/>
  <c r="H3" i="3"/>
  <c r="J17" i="3"/>
  <c r="I18" i="3"/>
  <c r="H19" i="3"/>
  <c r="H4" i="3"/>
  <c r="H20" i="3"/>
  <c r="H21" i="3"/>
  <c r="H6" i="3"/>
  <c r="H7" i="3"/>
  <c r="T8" i="3" l="1"/>
  <c r="T13" i="3"/>
  <c r="K21" i="3"/>
  <c r="M21" i="3" s="1"/>
  <c r="H18" i="3"/>
  <c r="K3" i="3"/>
  <c r="M3" i="3" s="1"/>
  <c r="M23" i="3" s="1"/>
  <c r="K10" i="3"/>
  <c r="M10" i="3" s="1"/>
  <c r="S10" i="3" s="1"/>
  <c r="L20" i="3"/>
  <c r="N20" i="3" s="1"/>
  <c r="T20" i="3" s="1"/>
  <c r="U20" i="3" s="1"/>
  <c r="L14" i="3"/>
  <c r="N14" i="3" s="1"/>
  <c r="L3" i="3"/>
  <c r="N3" i="3" s="1"/>
  <c r="T3" i="3" s="1"/>
  <c r="L11" i="3"/>
  <c r="N11" i="3" s="1"/>
  <c r="T11" i="3" s="1"/>
  <c r="U11" i="3" s="1"/>
  <c r="T14" i="3"/>
  <c r="H8" i="3"/>
  <c r="H5" i="3"/>
  <c r="K13" i="3"/>
  <c r="M13" i="3" s="1"/>
  <c r="S13" i="3" s="1"/>
  <c r="L6" i="3"/>
  <c r="N6" i="3" s="1"/>
  <c r="T6" i="3" s="1"/>
  <c r="L16" i="3"/>
  <c r="N16" i="3" s="1"/>
  <c r="T16" i="3" s="1"/>
  <c r="U16" i="3" s="1"/>
  <c r="L7" i="3"/>
  <c r="N7" i="3" s="1"/>
  <c r="T7" i="3" s="1"/>
  <c r="L4" i="3"/>
  <c r="N4" i="3" s="1"/>
  <c r="T4" i="3" s="1"/>
  <c r="I9" i="3"/>
  <c r="H9" i="3"/>
  <c r="K5" i="3"/>
  <c r="M5" i="3" s="1"/>
  <c r="S5" i="3" s="1"/>
  <c r="K12" i="3"/>
  <c r="M12" i="3" s="1"/>
  <c r="S12" i="3" s="1"/>
  <c r="L10" i="3"/>
  <c r="N10" i="3" s="1"/>
  <c r="T10" i="3" s="1"/>
  <c r="U10" i="3" s="1"/>
  <c r="H10" i="3"/>
  <c r="K7" i="3"/>
  <c r="M7" i="3" s="1"/>
  <c r="S7" i="3" s="1"/>
  <c r="U7" i="3" s="1"/>
  <c r="K4" i="3"/>
  <c r="M4" i="3" s="1"/>
  <c r="S4" i="3" s="1"/>
  <c r="U4" i="3" s="1"/>
  <c r="L18" i="3"/>
  <c r="N18" i="3" s="1"/>
  <c r="T18" i="3" s="1"/>
  <c r="L21" i="3"/>
  <c r="N21" i="3" s="1"/>
  <c r="T21" i="3" s="1"/>
  <c r="L8" i="3"/>
  <c r="N8" i="3" s="1"/>
  <c r="T17" i="3"/>
  <c r="U12" i="3"/>
  <c r="S21" i="3"/>
  <c r="S19" i="3"/>
  <c r="K18" i="3"/>
  <c r="M18" i="3" s="1"/>
  <c r="S18" i="3" s="1"/>
  <c r="K9" i="3"/>
  <c r="M9" i="3" s="1"/>
  <c r="S9" i="3" s="1"/>
  <c r="U9" i="3" s="1"/>
  <c r="K14" i="3"/>
  <c r="M14" i="3" s="1"/>
  <c r="S14" i="3" s="1"/>
  <c r="K8" i="3"/>
  <c r="M8" i="3" s="1"/>
  <c r="S8" i="3" s="1"/>
  <c r="U8" i="3" s="1"/>
  <c r="U5" i="3"/>
  <c r="U17" i="3"/>
  <c r="U6" i="3"/>
  <c r="H18" i="4"/>
  <c r="J18" i="4" s="1"/>
  <c r="H4" i="4"/>
  <c r="J4" i="4" s="1"/>
  <c r="I15" i="4"/>
  <c r="K15" i="4" s="1"/>
  <c r="H12" i="4"/>
  <c r="J12" i="4" s="1"/>
  <c r="I20" i="4"/>
  <c r="K20" i="4" s="1"/>
  <c r="I7" i="4"/>
  <c r="K7" i="4" s="1"/>
  <c r="H6" i="4"/>
  <c r="J6" i="4" s="1"/>
  <c r="I9" i="4"/>
  <c r="K9" i="4" s="1"/>
  <c r="H10" i="4"/>
  <c r="J10" i="4" s="1"/>
  <c r="H7" i="4"/>
  <c r="J7" i="4" s="1"/>
  <c r="I6" i="4"/>
  <c r="K6" i="4" s="1"/>
  <c r="I13" i="4"/>
  <c r="K13" i="4" s="1"/>
  <c r="I19" i="4"/>
  <c r="K19" i="4" s="1"/>
  <c r="H19" i="4"/>
  <c r="J19" i="4" s="1"/>
  <c r="H13" i="4"/>
  <c r="J13" i="4" s="1"/>
  <c r="H17" i="4"/>
  <c r="J17" i="4" s="1"/>
  <c r="H8" i="4"/>
  <c r="J8" i="4" s="1"/>
  <c r="I10" i="4"/>
  <c r="K10" i="4" s="1"/>
  <c r="I18" i="4"/>
  <c r="K18" i="4" s="1"/>
  <c r="U21" i="3"/>
  <c r="U19" i="3"/>
  <c r="S3" i="3"/>
  <c r="U3" i="3" s="1"/>
  <c r="U15" i="3"/>
  <c r="U13" i="3"/>
  <c r="I14" i="4" l="1"/>
  <c r="K14" i="4" s="1"/>
  <c r="I4" i="4"/>
  <c r="K4" i="4" s="1"/>
  <c r="H5" i="4"/>
  <c r="J5" i="4" s="1"/>
  <c r="H11" i="4"/>
  <c r="J11" i="4" s="1"/>
  <c r="H9" i="4"/>
  <c r="J9" i="4" s="1"/>
  <c r="H14" i="4"/>
  <c r="J14" i="4" s="1"/>
  <c r="I3" i="4"/>
  <c r="K3" i="4" s="1"/>
  <c r="H20" i="4"/>
  <c r="J20" i="4" s="1"/>
  <c r="L23" i="3"/>
  <c r="U14" i="3"/>
  <c r="U18" i="3"/>
  <c r="N23" i="3"/>
  <c r="K23" i="3"/>
  <c r="I12" i="4"/>
  <c r="K12" i="4" s="1"/>
  <c r="H15" i="4"/>
  <c r="J15" i="4" s="1"/>
  <c r="I16" i="4"/>
  <c r="K16" i="4" s="1"/>
  <c r="H2" i="4"/>
  <c r="J2" i="4" s="1"/>
  <c r="I5" i="4"/>
  <c r="K5" i="4" s="1"/>
  <c r="H16" i="4"/>
  <c r="J16" i="4" s="1"/>
  <c r="H3" i="4"/>
  <c r="I17" i="4"/>
  <c r="K17" i="4" s="1"/>
  <c r="I11" i="4"/>
  <c r="K11" i="4" s="1"/>
  <c r="I2" i="4"/>
  <c r="K2" i="4" s="1"/>
  <c r="I8" i="4"/>
  <c r="K8" i="4" s="1"/>
  <c r="J3" i="4" l="1"/>
  <c r="K23" i="4" s="1"/>
  <c r="M23" i="4" l="1"/>
  <c r="H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30" authorId="0" shapeId="0" xr:uid="{CF5A58A7-39B2-4E5B-96FA-168A1A5079B0}">
      <text>
        <r>
          <rPr>
            <b/>
            <sz val="9"/>
            <color rgb="FF000000"/>
            <rFont val="Tahoma"/>
            <family val="2"/>
          </rPr>
          <t xml:space="preserve">1: Sí
</t>
        </r>
        <r>
          <rPr>
            <b/>
            <sz val="9"/>
            <color rgb="FF000000"/>
            <rFont val="Tahoma"/>
            <family val="2"/>
          </rPr>
          <t>0: No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<sst xmlns="http://schemas.openxmlformats.org/spreadsheetml/2006/main" count="61" uniqueCount="39">
  <si>
    <t>Hombres</t>
  </si>
  <si>
    <t>Mujeres</t>
  </si>
  <si>
    <t>Total</t>
  </si>
  <si>
    <t>85+</t>
  </si>
  <si>
    <t>Para stock total</t>
  </si>
  <si>
    <t xml:space="preserve">Población al </t>
  </si>
  <si>
    <t>grupos</t>
  </si>
  <si>
    <t>Hombre</t>
  </si>
  <si>
    <t>Mujer</t>
  </si>
  <si>
    <t>No especificado</t>
  </si>
  <si>
    <t>Hombre_fila</t>
  </si>
  <si>
    <t>Mujer_fila</t>
  </si>
  <si>
    <t>Total_fila</t>
  </si>
  <si>
    <t>hombres_ne</t>
  </si>
  <si>
    <t>mujeres_ne</t>
  </si>
  <si>
    <t>hombre_col</t>
  </si>
  <si>
    <t>mujer_col</t>
  </si>
  <si>
    <t>hombre_ne</t>
  </si>
  <si>
    <t>mujer_ne</t>
  </si>
  <si>
    <t>hombre_cel</t>
  </si>
  <si>
    <t>mujer_cel</t>
  </si>
  <si>
    <t>total</t>
  </si>
  <si>
    <t>Defunciones ocurridas en 2020</t>
  </si>
  <si>
    <t xml:space="preserve"> </t>
  </si>
  <si>
    <t>Mx Hombres</t>
  </si>
  <si>
    <t>Mx Mujeres</t>
  </si>
  <si>
    <t>Mx Total</t>
  </si>
  <si>
    <t>c_1</t>
  </si>
  <si>
    <t>c_2</t>
  </si>
  <si>
    <t>MxH*c_1</t>
  </si>
  <si>
    <t>MxM*c_2</t>
  </si>
  <si>
    <t>TBM</t>
  </si>
  <si>
    <t>Nacimientos</t>
  </si>
  <si>
    <t>Input Nacimientos</t>
  </si>
  <si>
    <t>Se calculará la tasa de mortalidad infantil con los nacimientos</t>
  </si>
  <si>
    <t>Sólo llenar celdas en amarillo</t>
  </si>
  <si>
    <t>Tasa Bruta de Mortalidad</t>
  </si>
  <si>
    <t>hombre_numerador</t>
  </si>
  <si>
    <t>mujer_numerador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</si>
</sst>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sz val="12"/>
      <color rgb="FFFFFFFF"/>
      <name val="Book Antiqua"/>
      <family val="1"/>
    </font>
    <font>
      <sz val="10"/>
      <color rgb="FF000000"/>
      <name val="Book Antiqua"/>
      <family val="1"/>
    </font>
    <font>
      <sz val="11"/>
      <name val="Book Antiqua"/>
      <family val="1"/>
    </font>
    <font>
      <sz val="12"/>
      <color theme="0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rgb="FF006100"/>
      <name val="Book Antiqua"/>
      <family val="1"/>
    </font>
    <font>
      <b/>
      <sz val="11"/>
      <color theme="0"/>
      <name val="Book Antiqua"/>
      <family val="1"/>
    </font>
    <font>
      <b/>
      <sz val="12"/>
      <color theme="0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DEEAF6"/>
        <bgColor rgb="FFDEEAF6"/>
      </patternFill>
    </fill>
    <fill>
      <patternFill patternType="solid">
        <fgColor rgb="FFFCE5CD"/>
        <bgColor rgb="FFFCE5CD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BE4D5"/>
        <bgColor rgb="FFFBE4D5"/>
      </patternFill>
    </fill>
    <fill>
      <patternFill patternType="solid">
        <fgColor rgb="FFC6EFCE"/>
        <bgColor rgb="FFC6EFCE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AD1DC"/>
        <bgColor rgb="FFEAD1DC"/>
      </patternFill>
    </fill>
    <fill>
      <patternFill patternType="solid">
        <fgColor rgb="FFE2EFD9"/>
        <bgColor rgb="FFE2EFD9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5CD"/>
      </patternFill>
    </fill>
    <fill>
      <patternFill patternType="solid">
        <fgColor theme="9" tint="0.39997558519241921"/>
        <b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6" borderId="0" xfId="0" applyFont="1" applyFill="1"/>
    <xf numFmtId="0" fontId="4" fillId="3" borderId="0" xfId="1" applyFont="1" applyFill="1" applyAlignment="1">
      <alignment horizontal="left"/>
    </xf>
    <xf numFmtId="164" fontId="4" fillId="3" borderId="0" xfId="1" applyNumberFormat="1" applyFont="1" applyFill="1" applyAlignment="1">
      <alignment horizontal="right"/>
    </xf>
    <xf numFmtId="0" fontId="2" fillId="4" borderId="0" xfId="0" applyFont="1" applyFill="1"/>
    <xf numFmtId="0" fontId="2" fillId="18" borderId="0" xfId="0" applyFont="1" applyFill="1"/>
    <xf numFmtId="3" fontId="2" fillId="4" borderId="0" xfId="0" applyNumberFormat="1" applyFont="1" applyFill="1"/>
    <xf numFmtId="0" fontId="5" fillId="0" borderId="0" xfId="1" applyFont="1"/>
    <xf numFmtId="0" fontId="3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5" borderId="0" xfId="0" applyFont="1" applyFill="1"/>
    <xf numFmtId="0" fontId="3" fillId="7" borderId="0" xfId="0" applyFont="1" applyFill="1"/>
    <xf numFmtId="0" fontId="2" fillId="11" borderId="0" xfId="0" applyFont="1" applyFill="1"/>
    <xf numFmtId="0" fontId="6" fillId="18" borderId="0" xfId="0" applyFont="1" applyFill="1"/>
    <xf numFmtId="0" fontId="7" fillId="2" borderId="0" xfId="0" applyFont="1" applyFill="1"/>
    <xf numFmtId="0" fontId="3" fillId="8" borderId="0" xfId="0" applyFont="1" applyFill="1"/>
    <xf numFmtId="0" fontId="7" fillId="9" borderId="0" xfId="0" applyFont="1" applyFill="1"/>
    <xf numFmtId="0" fontId="8" fillId="16" borderId="0" xfId="0" applyFont="1" applyFill="1"/>
    <xf numFmtId="0" fontId="8" fillId="13" borderId="0" xfId="0" applyFont="1" applyFill="1"/>
    <xf numFmtId="0" fontId="7" fillId="17" borderId="0" xfId="0" applyFont="1" applyFill="1"/>
    <xf numFmtId="0" fontId="2" fillId="15" borderId="0" xfId="0" applyFont="1" applyFill="1"/>
    <xf numFmtId="0" fontId="9" fillId="14" borderId="0" xfId="0" applyFont="1" applyFill="1"/>
    <xf numFmtId="3" fontId="2" fillId="24" borderId="0" xfId="0" applyNumberFormat="1" applyFont="1" applyFill="1" applyAlignment="1">
      <alignment horizontal="center" vertical="top"/>
    </xf>
    <xf numFmtId="0" fontId="10" fillId="12" borderId="0" xfId="0" applyFont="1" applyFill="1"/>
    <xf numFmtId="3" fontId="8" fillId="14" borderId="0" xfId="0" applyNumberFormat="1" applyFont="1" applyFill="1"/>
    <xf numFmtId="3" fontId="2" fillId="0" borderId="0" xfId="0" applyNumberFormat="1" applyFont="1"/>
    <xf numFmtId="0" fontId="13" fillId="0" borderId="0" xfId="0" applyFont="1"/>
    <xf numFmtId="14" fontId="2" fillId="18" borderId="0" xfId="0" applyNumberFormat="1" applyFont="1" applyFill="1"/>
    <xf numFmtId="0" fontId="2" fillId="0" borderId="0" xfId="0" applyFont="1" applyAlignment="1">
      <alignment horizontal="center"/>
    </xf>
    <xf numFmtId="3" fontId="2" fillId="18" borderId="0" xfId="0" applyNumberFormat="1" applyFont="1" applyFill="1"/>
    <xf numFmtId="0" fontId="2" fillId="5" borderId="0" xfId="1" applyFont="1" applyFill="1" applyAlignment="1">
      <alignment horizontal="right"/>
    </xf>
    <xf numFmtId="4" fontId="2" fillId="19" borderId="0" xfId="1" applyNumberFormat="1" applyFont="1" applyFill="1" applyAlignment="1">
      <alignment horizontal="right"/>
    </xf>
    <xf numFmtId="0" fontId="2" fillId="23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0" fontId="2" fillId="11" borderId="0" xfId="2" applyNumberFormat="1" applyFont="1" applyFill="1"/>
    <xf numFmtId="10" fontId="10" fillId="12" borderId="0" xfId="2" applyNumberFormat="1" applyFont="1" applyFill="1"/>
    <xf numFmtId="10" fontId="8" fillId="13" borderId="0" xfId="2" applyNumberFormat="1" applyFont="1" applyFill="1"/>
    <xf numFmtId="10" fontId="8" fillId="13" borderId="0" xfId="0" applyNumberFormat="1" applyFont="1" applyFill="1"/>
    <xf numFmtId="0" fontId="11" fillId="6" borderId="0" xfId="0" applyFont="1" applyFill="1"/>
    <xf numFmtId="0" fontId="1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3" fontId="2" fillId="15" borderId="0" xfId="0" applyNumberFormat="1" applyFont="1" applyFill="1"/>
    <xf numFmtId="0" fontId="2" fillId="11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" xfId="1" xr:uid="{E08BAF4D-FD81-46B6-A147-68EB6F3A6854}"/>
    <cellStyle name="Porcentaje" xfId="2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MX"/>
              <a:t>Mx Hombres, Mx Mujeres y Mx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87968262132219"/>
          <c:y val="8.4671756939473472E-2"/>
          <c:w val="0.88198832930918947"/>
          <c:h val="0.81359945915851428"/>
        </c:manualLayout>
      </c:layout>
      <c:lineChart>
        <c:grouping val="standard"/>
        <c:varyColors val="1"/>
        <c:ser>
          <c:idx val="0"/>
          <c:order val="0"/>
          <c:tx>
            <c:strRef>
              <c:f>calculo_tasas!$E$1</c:f>
              <c:strCache>
                <c:ptCount val="1"/>
                <c:pt idx="0">
                  <c:v>Mx Hombres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calculo_tasas!$A$2:$A$20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cat>
          <c:val>
            <c:numRef>
              <c:f>calculo_tasas!$E$2:$E$20</c:f>
              <c:numCache>
                <c:formatCode>General</c:formatCode>
                <c:ptCount val="19"/>
                <c:pt idx="0">
                  <c:v>6.6180586384604993E-3</c:v>
                </c:pt>
                <c:pt idx="1">
                  <c:v>5.4498425905159613E-4</c:v>
                </c:pt>
                <c:pt idx="2">
                  <c:v>2.4557434429043099E-4</c:v>
                </c:pt>
                <c:pt idx="3">
                  <c:v>3.3059860065496759E-4</c:v>
                </c:pt>
                <c:pt idx="4">
                  <c:v>1.2665405230231162E-3</c:v>
                </c:pt>
                <c:pt idx="5">
                  <c:v>2.384183286131168E-3</c:v>
                </c:pt>
                <c:pt idx="6">
                  <c:v>3.2216956754706118E-3</c:v>
                </c:pt>
                <c:pt idx="7">
                  <c:v>3.7887685534964107E-3</c:v>
                </c:pt>
                <c:pt idx="8">
                  <c:v>4.7457760811126931E-3</c:v>
                </c:pt>
                <c:pt idx="9">
                  <c:v>6.489809101210265E-3</c:v>
                </c:pt>
                <c:pt idx="10">
                  <c:v>9.4266079944440376E-3</c:v>
                </c:pt>
                <c:pt idx="11">
                  <c:v>1.3214797260323203E-2</c:v>
                </c:pt>
                <c:pt idx="12">
                  <c:v>1.99575947620323E-2</c:v>
                </c:pt>
                <c:pt idx="13">
                  <c:v>2.7698259814824759E-2</c:v>
                </c:pt>
                <c:pt idx="14">
                  <c:v>3.7941174297629277E-2</c:v>
                </c:pt>
                <c:pt idx="15">
                  <c:v>5.2674223521584053E-2</c:v>
                </c:pt>
                <c:pt idx="16">
                  <c:v>7.2803125451461517E-2</c:v>
                </c:pt>
                <c:pt idx="17">
                  <c:v>0.10658246668570893</c:v>
                </c:pt>
                <c:pt idx="18">
                  <c:v>0.17672055684433796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E-4B0B-B542-8EA1B62A28D0}"/>
            </c:ext>
          </c:extLst>
        </c:ser>
        <c:ser>
          <c:idx val="1"/>
          <c:order val="1"/>
          <c:tx>
            <c:strRef>
              <c:f>calculo_tasas!$F$1</c:f>
              <c:strCache>
                <c:ptCount val="1"/>
                <c:pt idx="0">
                  <c:v>Mx Mujeres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calculo_tasas!$A$2:$A$20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cat>
          <c:val>
            <c:numRef>
              <c:f>calculo_tasas!$F$2:$F$20</c:f>
              <c:numCache>
                <c:formatCode>General</c:formatCode>
                <c:ptCount val="19"/>
                <c:pt idx="0">
                  <c:v>5.292628432617236E-3</c:v>
                </c:pt>
                <c:pt idx="1">
                  <c:v>4.2277962756079649E-4</c:v>
                </c:pt>
                <c:pt idx="2">
                  <c:v>1.7987647767378457E-4</c:v>
                </c:pt>
                <c:pt idx="3">
                  <c:v>2.4070157111496821E-4</c:v>
                </c:pt>
                <c:pt idx="4">
                  <c:v>4.9427832846886432E-4</c:v>
                </c:pt>
                <c:pt idx="5">
                  <c:v>7.103770317371808E-4</c:v>
                </c:pt>
                <c:pt idx="6">
                  <c:v>9.3514189055818786E-4</c:v>
                </c:pt>
                <c:pt idx="7">
                  <c:v>1.1946929305175361E-3</c:v>
                </c:pt>
                <c:pt idx="8">
                  <c:v>1.6644358701397748E-3</c:v>
                </c:pt>
                <c:pt idx="9">
                  <c:v>2.6184223459949428E-3</c:v>
                </c:pt>
                <c:pt idx="10">
                  <c:v>4.2921730898706221E-3</c:v>
                </c:pt>
                <c:pt idx="11">
                  <c:v>6.425681570114296E-3</c:v>
                </c:pt>
                <c:pt idx="12">
                  <c:v>1.0779536069984221E-2</c:v>
                </c:pt>
                <c:pt idx="13">
                  <c:v>1.5757768885123841E-2</c:v>
                </c:pt>
                <c:pt idx="14">
                  <c:v>2.3149891606622858E-2</c:v>
                </c:pt>
                <c:pt idx="15">
                  <c:v>3.3510857184772563E-2</c:v>
                </c:pt>
                <c:pt idx="16">
                  <c:v>5.0462893148206886E-2</c:v>
                </c:pt>
                <c:pt idx="17">
                  <c:v>7.6631640796296072E-2</c:v>
                </c:pt>
                <c:pt idx="18">
                  <c:v>0.14807247843128624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E-4B0B-B542-8EA1B62A28D0}"/>
            </c:ext>
          </c:extLst>
        </c:ser>
        <c:ser>
          <c:idx val="2"/>
          <c:order val="2"/>
          <c:tx>
            <c:strRef>
              <c:f>calculo_tasas!$G$1</c:f>
              <c:strCache>
                <c:ptCount val="1"/>
                <c:pt idx="0">
                  <c:v>Mx 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calculo_tasas!$A$2:$A$20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cat>
          <c:val>
            <c:numRef>
              <c:f>calculo_tasas!$G$2:$G$20</c:f>
              <c:numCache>
                <c:formatCode>General</c:formatCode>
                <c:ptCount val="19"/>
                <c:pt idx="0">
                  <c:v>5.9670097372465638E-3</c:v>
                </c:pt>
                <c:pt idx="1">
                  <c:v>4.844175349444749E-4</c:v>
                </c:pt>
                <c:pt idx="2">
                  <c:v>2.131579766844158E-4</c:v>
                </c:pt>
                <c:pt idx="3">
                  <c:v>2.8633055889944621E-4</c:v>
                </c:pt>
                <c:pt idx="4">
                  <c:v>8.8473938453862853E-4</c:v>
                </c:pt>
                <c:pt idx="5">
                  <c:v>1.5405270699255375E-3</c:v>
                </c:pt>
                <c:pt idx="6">
                  <c:v>2.0481028416271842E-3</c:v>
                </c:pt>
                <c:pt idx="7">
                  <c:v>2.4418970104225523E-3</c:v>
                </c:pt>
                <c:pt idx="8">
                  <c:v>3.1443479544585951E-3</c:v>
                </c:pt>
                <c:pt idx="9">
                  <c:v>4.4678869447769623E-3</c:v>
                </c:pt>
                <c:pt idx="10">
                  <c:v>6.7573537538818864E-3</c:v>
                </c:pt>
                <c:pt idx="11">
                  <c:v>9.6401617590879552E-3</c:v>
                </c:pt>
                <c:pt idx="12">
                  <c:v>1.511703528439612E-2</c:v>
                </c:pt>
                <c:pt idx="13">
                  <c:v>2.1348166793615064E-2</c:v>
                </c:pt>
                <c:pt idx="14">
                  <c:v>3.0074421915961411E-2</c:v>
                </c:pt>
                <c:pt idx="15">
                  <c:v>4.243988120787659E-2</c:v>
                </c:pt>
                <c:pt idx="16">
                  <c:v>6.0903457386746684E-2</c:v>
                </c:pt>
                <c:pt idx="17">
                  <c:v>8.9980933282322678E-2</c:v>
                </c:pt>
                <c:pt idx="18">
                  <c:v>0.16002657534394288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E-4B0B-B542-8EA1B62A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06800"/>
        <c:axId val="252032956"/>
      </c:lineChart>
      <c:catAx>
        <c:axId val="4649068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MX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MX"/>
          </a:p>
        </c:txPr>
        <c:crossAx val="252032956"/>
        <c:crosses val="autoZero"/>
        <c:auto val="1"/>
        <c:lblAlgn val="ctr"/>
        <c:lblOffset val="100"/>
        <c:noMultiLvlLbl val="1"/>
      </c:catAx>
      <c:valAx>
        <c:axId val="2520329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46490680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4D3BA3-BEEC-462B-8FCD-850BFD5FAA97}">
  <sheetPr/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Gráfico 1" title="Gráfico">
          <a:extLst>
            <a:ext uri="{FF2B5EF4-FFF2-40B4-BE49-F238E27FC236}">
              <a16:creationId xmlns:a16="http://schemas.microsoft.com/office/drawing/2014/main" id="{7932E176-12FA-BF80-4C95-98CF15BFF8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F7D4-5BAD-46D3-A61B-862F37EE6CFF}">
  <dimension ref="A1:I33"/>
  <sheetViews>
    <sheetView workbookViewId="0">
      <selection activeCell="D31" sqref="D31"/>
    </sheetView>
  </sheetViews>
  <sheetFormatPr baseColWidth="10" defaultColWidth="10.6640625" defaultRowHeight="15" x14ac:dyDescent="0.2"/>
  <cols>
    <col min="1" max="1" width="17.6640625" style="1" customWidth="1"/>
    <col min="2" max="2" width="16.83203125" style="1" customWidth="1"/>
    <col min="3" max="3" width="20.83203125" style="1" customWidth="1"/>
    <col min="4" max="4" width="10.6640625" style="1" bestFit="1" customWidth="1"/>
    <col min="5" max="5" width="10.6640625" style="1"/>
    <col min="6" max="6" width="14.33203125" style="1" bestFit="1" customWidth="1"/>
    <col min="7" max="7" width="13.6640625" style="1" bestFit="1" customWidth="1"/>
    <col min="8" max="8" width="11.6640625" style="1" bestFit="1" customWidth="1"/>
    <col min="9" max="9" width="12.6640625" style="1" bestFit="1" customWidth="1"/>
    <col min="10" max="16384" width="10.6640625" style="1"/>
  </cols>
  <sheetData>
    <row r="1" spans="1:9" x14ac:dyDescent="0.2">
      <c r="A1" s="28" t="s">
        <v>22</v>
      </c>
      <c r="F1" s="28" t="s">
        <v>5</v>
      </c>
      <c r="G1" s="29">
        <v>44013</v>
      </c>
    </row>
    <row r="2" spans="1:9" ht="16" x14ac:dyDescent="0.2">
      <c r="A2" s="2" t="s">
        <v>6</v>
      </c>
      <c r="B2" s="2" t="s">
        <v>7</v>
      </c>
      <c r="C2" s="2" t="s">
        <v>8</v>
      </c>
      <c r="D2" s="2" t="s">
        <v>9</v>
      </c>
      <c r="F2" s="3"/>
      <c r="G2" s="4" t="s">
        <v>0</v>
      </c>
      <c r="H2" s="4" t="s">
        <v>1</v>
      </c>
      <c r="I2" s="4" t="s">
        <v>2</v>
      </c>
    </row>
    <row r="3" spans="1:9" x14ac:dyDescent="0.2">
      <c r="A3" s="5">
        <v>0</v>
      </c>
      <c r="B3" s="31">
        <v>10853</v>
      </c>
      <c r="C3" s="31">
        <v>8425</v>
      </c>
      <c r="D3" s="31">
        <v>78</v>
      </c>
      <c r="F3" s="32">
        <v>0</v>
      </c>
      <c r="G3" s="33">
        <v>1012031.2556537595</v>
      </c>
      <c r="H3" s="33">
        <v>975674.13351840572</v>
      </c>
      <c r="I3" s="33">
        <v>1987703.6809361542</v>
      </c>
    </row>
    <row r="4" spans="1:9" x14ac:dyDescent="0.2">
      <c r="A4" s="5">
        <v>1</v>
      </c>
      <c r="B4" s="31">
        <v>2201</v>
      </c>
      <c r="C4" s="31">
        <v>1687</v>
      </c>
      <c r="D4" s="31">
        <v>1</v>
      </c>
      <c r="F4" s="32">
        <v>1</v>
      </c>
      <c r="G4" s="33">
        <v>4068007.4023754634</v>
      </c>
      <c r="H4" s="33">
        <v>3997354.3894495601</v>
      </c>
      <c r="I4" s="33">
        <v>8065356.2642975543</v>
      </c>
    </row>
    <row r="5" spans="1:9" x14ac:dyDescent="0.2">
      <c r="A5" s="5">
        <v>5</v>
      </c>
      <c r="B5" s="31">
        <v>1330</v>
      </c>
      <c r="C5" s="31">
        <v>955</v>
      </c>
      <c r="D5" s="31">
        <v>0</v>
      </c>
      <c r="F5" s="32">
        <v>5</v>
      </c>
      <c r="G5" s="33">
        <v>5456596.0620676046</v>
      </c>
      <c r="H5" s="33">
        <v>5314758.2850368917</v>
      </c>
      <c r="I5" s="33">
        <v>10771353.883693825</v>
      </c>
    </row>
    <row r="6" spans="1:9" x14ac:dyDescent="0.2">
      <c r="A6" s="5">
        <v>10</v>
      </c>
      <c r="B6" s="31">
        <v>1826</v>
      </c>
      <c r="C6" s="31">
        <v>1297</v>
      </c>
      <c r="D6" s="31">
        <v>0</v>
      </c>
      <c r="F6" s="32">
        <v>10</v>
      </c>
      <c r="G6" s="33">
        <v>5562636.9753430691</v>
      </c>
      <c r="H6" s="33">
        <v>5396724.2256991677</v>
      </c>
      <c r="I6" s="33">
        <v>10959361.138613239</v>
      </c>
    </row>
    <row r="7" spans="1:9" x14ac:dyDescent="0.2">
      <c r="A7" s="5">
        <v>15</v>
      </c>
      <c r="B7" s="31">
        <v>6877</v>
      </c>
      <c r="C7" s="31">
        <v>2638</v>
      </c>
      <c r="D7" s="31">
        <v>2</v>
      </c>
      <c r="F7" s="32">
        <v>15</v>
      </c>
      <c r="G7" s="33">
        <v>5468439.3227847721</v>
      </c>
      <c r="H7" s="33">
        <v>5347189.726458922</v>
      </c>
      <c r="I7" s="33">
        <v>10815614.36873302</v>
      </c>
    </row>
    <row r="8" spans="1:9" x14ac:dyDescent="0.2">
      <c r="A8" s="5">
        <v>20</v>
      </c>
      <c r="B8" s="31">
        <v>12271</v>
      </c>
      <c r="C8" s="31">
        <v>3736</v>
      </c>
      <c r="D8" s="31">
        <v>6</v>
      </c>
      <c r="F8" s="32">
        <v>20</v>
      </c>
      <c r="G8" s="33">
        <v>5184584.6214526091</v>
      </c>
      <c r="H8" s="33">
        <v>5269032.9680940518</v>
      </c>
      <c r="I8" s="33">
        <v>10453565.091055751</v>
      </c>
    </row>
    <row r="9" spans="1:9" x14ac:dyDescent="0.2">
      <c r="A9" s="5">
        <v>25</v>
      </c>
      <c r="B9" s="31">
        <v>15644</v>
      </c>
      <c r="C9" s="31">
        <v>4814</v>
      </c>
      <c r="D9" s="31">
        <v>3</v>
      </c>
      <c r="F9" s="32">
        <v>25</v>
      </c>
      <c r="G9" s="33">
        <v>4889971.4892216567</v>
      </c>
      <c r="H9" s="33">
        <v>5156436.7383026117</v>
      </c>
      <c r="I9" s="33">
        <v>10046370.515092252</v>
      </c>
    </row>
    <row r="10" spans="1:9" x14ac:dyDescent="0.2">
      <c r="A10" s="5">
        <v>30</v>
      </c>
      <c r="B10" s="31">
        <v>17120</v>
      </c>
      <c r="C10" s="31">
        <v>5862</v>
      </c>
      <c r="D10" s="31">
        <v>4</v>
      </c>
      <c r="F10" s="32">
        <v>30</v>
      </c>
      <c r="G10" s="33">
        <v>4550555.0831521209</v>
      </c>
      <c r="H10" s="33">
        <v>4914233.4821188794</v>
      </c>
      <c r="I10" s="33">
        <v>9464772.6342892069</v>
      </c>
    </row>
    <row r="11" spans="1:9" x14ac:dyDescent="0.2">
      <c r="A11" s="5">
        <v>35</v>
      </c>
      <c r="B11" s="31">
        <v>20498</v>
      </c>
      <c r="C11" s="31">
        <v>7822</v>
      </c>
      <c r="D11" s="31">
        <v>4</v>
      </c>
      <c r="F11" s="32">
        <v>35</v>
      </c>
      <c r="G11" s="33">
        <v>4349552.0326277772</v>
      </c>
      <c r="H11" s="33">
        <v>4706699.8137585931</v>
      </c>
      <c r="I11" s="33">
        <v>9056249.6302681286</v>
      </c>
    </row>
    <row r="12" spans="1:9" x14ac:dyDescent="0.2">
      <c r="A12" s="5">
        <v>40</v>
      </c>
      <c r="B12" s="31">
        <v>26374</v>
      </c>
      <c r="C12" s="31">
        <v>11695</v>
      </c>
      <c r="D12" s="31">
        <v>2</v>
      </c>
      <c r="F12" s="32">
        <v>40</v>
      </c>
      <c r="G12" s="33">
        <v>4092108.0398262353</v>
      </c>
      <c r="H12" s="33">
        <v>4473686.232443505</v>
      </c>
      <c r="I12" s="33">
        <v>8565794.1825809777</v>
      </c>
    </row>
    <row r="13" spans="1:9" x14ac:dyDescent="0.2">
      <c r="A13" s="5">
        <v>45</v>
      </c>
      <c r="B13" s="31">
        <v>36066</v>
      </c>
      <c r="C13" s="31">
        <v>17878</v>
      </c>
      <c r="D13" s="31">
        <v>6</v>
      </c>
      <c r="F13" s="32">
        <v>45</v>
      </c>
      <c r="G13" s="33">
        <v>3852817.4738364117</v>
      </c>
      <c r="H13" s="33">
        <v>4171779.568316462</v>
      </c>
      <c r="I13" s="33">
        <v>8024590.9826534465</v>
      </c>
    </row>
    <row r="14" spans="1:9" x14ac:dyDescent="0.2">
      <c r="A14" s="5">
        <v>50</v>
      </c>
      <c r="B14" s="31">
        <v>44230</v>
      </c>
      <c r="C14" s="31">
        <v>24045</v>
      </c>
      <c r="D14" s="31">
        <v>5</v>
      </c>
      <c r="F14" s="32">
        <v>50</v>
      </c>
      <c r="G14" s="33">
        <v>3370312.7730701715</v>
      </c>
      <c r="H14" s="33">
        <v>3747929.2643459807</v>
      </c>
      <c r="I14" s="33">
        <v>7118241.5518401172</v>
      </c>
    </row>
    <row r="15" spans="1:9" x14ac:dyDescent="0.2">
      <c r="A15" s="5">
        <v>55</v>
      </c>
      <c r="B15" s="31">
        <v>54044</v>
      </c>
      <c r="C15" s="31">
        <v>32752</v>
      </c>
      <c r="D15" s="31">
        <v>10</v>
      </c>
      <c r="F15" s="32">
        <v>55</v>
      </c>
      <c r="G15" s="33">
        <v>2726931.8096154216</v>
      </c>
      <c r="H15" s="33">
        <v>3043266.4065521345</v>
      </c>
      <c r="I15" s="33">
        <v>5770179.0304106241</v>
      </c>
    </row>
    <row r="16" spans="1:9" x14ac:dyDescent="0.2">
      <c r="A16" s="5">
        <v>60</v>
      </c>
      <c r="B16" s="31">
        <v>62986</v>
      </c>
      <c r="C16" s="31">
        <v>40923</v>
      </c>
      <c r="D16" s="31">
        <v>36</v>
      </c>
      <c r="F16" s="32">
        <v>60</v>
      </c>
      <c r="G16" s="33">
        <v>2290468.8028828567</v>
      </c>
      <c r="H16" s="33">
        <v>2601764.2661775714</v>
      </c>
      <c r="I16" s="33">
        <v>4892223.3468419658</v>
      </c>
    </row>
    <row r="17" spans="1:9" x14ac:dyDescent="0.2">
      <c r="A17" s="5">
        <v>65</v>
      </c>
      <c r="B17" s="31">
        <v>65283</v>
      </c>
      <c r="C17" s="31">
        <v>45498</v>
      </c>
      <c r="D17" s="31">
        <v>0</v>
      </c>
      <c r="F17" s="32">
        <v>65</v>
      </c>
      <c r="G17" s="33">
        <v>1732497.7736418473</v>
      </c>
      <c r="H17" s="33">
        <v>1968259.7557806489</v>
      </c>
      <c r="I17" s="33">
        <v>3700752.7629626943</v>
      </c>
    </row>
    <row r="18" spans="1:9" x14ac:dyDescent="0.2">
      <c r="A18" s="5">
        <v>70</v>
      </c>
      <c r="B18" s="31">
        <v>65302</v>
      </c>
      <c r="C18" s="31">
        <v>47875</v>
      </c>
      <c r="D18" s="31">
        <v>0</v>
      </c>
      <c r="F18" s="32">
        <v>70</v>
      </c>
      <c r="G18" s="33">
        <v>1248276.5877518277</v>
      </c>
      <c r="H18" s="33">
        <v>1430760.1782799757</v>
      </c>
      <c r="I18" s="33">
        <v>2679036.7165047182</v>
      </c>
    </row>
    <row r="19" spans="1:9" x14ac:dyDescent="0.2">
      <c r="A19" s="5">
        <v>75</v>
      </c>
      <c r="B19" s="31">
        <v>62107</v>
      </c>
      <c r="C19" s="31">
        <v>49330</v>
      </c>
      <c r="D19" s="31">
        <v>2</v>
      </c>
      <c r="F19" s="32">
        <v>75</v>
      </c>
      <c r="G19" s="33">
        <v>858987.84718650521</v>
      </c>
      <c r="H19" s="33">
        <v>979036.21686731454</v>
      </c>
      <c r="I19" s="33">
        <v>1838023.7313811334</v>
      </c>
    </row>
    <row r="20" spans="1:9" x14ac:dyDescent="0.2">
      <c r="A20" s="5">
        <v>80</v>
      </c>
      <c r="B20" s="31">
        <v>56184</v>
      </c>
      <c r="C20" s="31">
        <v>50509</v>
      </c>
      <c r="D20" s="31">
        <v>2</v>
      </c>
      <c r="F20" s="32">
        <v>80</v>
      </c>
      <c r="G20" s="33">
        <v>530790.8679466279</v>
      </c>
      <c r="H20" s="33">
        <v>660105.92327608087</v>
      </c>
      <c r="I20" s="33">
        <v>1190896.7387989059</v>
      </c>
    </row>
    <row r="21" spans="1:9" x14ac:dyDescent="0.2">
      <c r="A21" s="5">
        <v>85</v>
      </c>
      <c r="B21" s="31">
        <v>77135</v>
      </c>
      <c r="C21" s="31">
        <v>90751</v>
      </c>
      <c r="D21" s="31">
        <v>24</v>
      </c>
      <c r="F21" s="32" t="s">
        <v>3</v>
      </c>
      <c r="G21" s="33">
        <v>439552.71184676985</v>
      </c>
      <c r="H21" s="33">
        <v>613888.55621932878</v>
      </c>
      <c r="I21" s="33">
        <v>1053437.5283460116</v>
      </c>
    </row>
    <row r="22" spans="1:9" x14ac:dyDescent="0.2">
      <c r="A22" s="5">
        <v>999</v>
      </c>
      <c r="B22" s="31">
        <v>4149</v>
      </c>
      <c r="C22" s="31">
        <v>487</v>
      </c>
      <c r="D22" s="31">
        <v>439</v>
      </c>
    </row>
    <row r="23" spans="1:9" x14ac:dyDescent="0.2">
      <c r="A23" s="5" t="s">
        <v>2</v>
      </c>
      <c r="B23" s="7">
        <f t="shared" ref="B23:D23" si="0">SUM(B3:B22)</f>
        <v>642480</v>
      </c>
      <c r="C23" s="7">
        <f t="shared" si="0"/>
        <v>448979</v>
      </c>
      <c r="D23" s="7">
        <f t="shared" si="0"/>
        <v>624</v>
      </c>
    </row>
    <row r="24" spans="1:9" ht="16" x14ac:dyDescent="0.2">
      <c r="F24" s="4" t="s">
        <v>4</v>
      </c>
      <c r="G24" s="33">
        <v>126453523.77929971</v>
      </c>
      <c r="H24" s="8"/>
      <c r="I24" s="8"/>
    </row>
    <row r="26" spans="1:9" x14ac:dyDescent="0.2">
      <c r="B26" s="9" t="s">
        <v>7</v>
      </c>
      <c r="C26" s="9" t="s">
        <v>8</v>
      </c>
      <c r="D26" s="10" t="s">
        <v>2</v>
      </c>
    </row>
    <row r="27" spans="1:9" x14ac:dyDescent="0.2">
      <c r="A27" s="11" t="s">
        <v>33</v>
      </c>
      <c r="B27" s="31">
        <v>1657888</v>
      </c>
      <c r="C27" s="31">
        <v>1600528</v>
      </c>
      <c r="D27" s="31">
        <f>SUM(B27:C27)</f>
        <v>3258416</v>
      </c>
    </row>
    <row r="30" spans="1:9" x14ac:dyDescent="0.2">
      <c r="A30" s="12" t="s">
        <v>34</v>
      </c>
      <c r="B30" s="12"/>
      <c r="C30" s="12"/>
      <c r="D30" s="6">
        <v>1</v>
      </c>
    </row>
    <row r="33" spans="1:2" x14ac:dyDescent="0.2">
      <c r="A33" s="15" t="s">
        <v>35</v>
      </c>
      <c r="B33" s="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D3F7-B5F2-439F-90C3-78139BC38992}">
  <dimension ref="A1:I22"/>
  <sheetViews>
    <sheetView workbookViewId="0">
      <selection activeCell="H5" sqref="H5"/>
    </sheetView>
  </sheetViews>
  <sheetFormatPr baseColWidth="10" defaultColWidth="10.6640625" defaultRowHeight="15" x14ac:dyDescent="0.2"/>
  <cols>
    <col min="1" max="6" width="10.6640625" style="1"/>
    <col min="7" max="7" width="13.6640625" style="1" customWidth="1"/>
    <col min="8" max="16384" width="10.6640625" style="1"/>
  </cols>
  <sheetData>
    <row r="1" spans="1:9" x14ac:dyDescent="0.2">
      <c r="A1" s="13"/>
      <c r="B1" s="13" t="s">
        <v>24</v>
      </c>
      <c r="C1" s="13" t="s">
        <v>25</v>
      </c>
      <c r="D1" s="13" t="s">
        <v>26</v>
      </c>
    </row>
    <row r="2" spans="1:9" x14ac:dyDescent="0.2">
      <c r="A2" s="14">
        <v>0</v>
      </c>
      <c r="B2" s="14">
        <f>calculo_tasas!E2</f>
        <v>6.6180586384604993E-3</v>
      </c>
      <c r="C2" s="14">
        <f>calculo_tasas!F2</f>
        <v>5.292628432617236E-3</v>
      </c>
      <c r="D2" s="14">
        <f>calculo_tasas!G2</f>
        <v>5.9670097372465638E-3</v>
      </c>
    </row>
    <row r="3" spans="1:9" x14ac:dyDescent="0.2">
      <c r="A3" s="14">
        <v>1</v>
      </c>
      <c r="B3" s="14">
        <f>calculo_tasas!E3</f>
        <v>5.4498425905159613E-4</v>
      </c>
      <c r="C3" s="14">
        <f>calculo_tasas!F3</f>
        <v>4.2277962756079649E-4</v>
      </c>
      <c r="D3" s="14">
        <f>calculo_tasas!G3</f>
        <v>4.844175349444749E-4</v>
      </c>
    </row>
    <row r="4" spans="1:9" x14ac:dyDescent="0.2">
      <c r="A4" s="14">
        <v>5</v>
      </c>
      <c r="B4" s="14">
        <f>calculo_tasas!E4</f>
        <v>2.4557434429043099E-4</v>
      </c>
      <c r="C4" s="14">
        <f>calculo_tasas!F4</f>
        <v>1.7987647767378457E-4</v>
      </c>
      <c r="D4" s="14">
        <f>calculo_tasas!G4</f>
        <v>2.131579766844158E-4</v>
      </c>
    </row>
    <row r="5" spans="1:9" x14ac:dyDescent="0.2">
      <c r="A5" s="14">
        <v>10</v>
      </c>
      <c r="B5" s="14">
        <f>calculo_tasas!E5</f>
        <v>3.3059860065496759E-4</v>
      </c>
      <c r="C5" s="14">
        <f>calculo_tasas!F5</f>
        <v>2.4070157111496821E-4</v>
      </c>
      <c r="D5" s="14">
        <f>calculo_tasas!G5</f>
        <v>2.8633055889944621E-4</v>
      </c>
      <c r="F5" s="13" t="s">
        <v>36</v>
      </c>
      <c r="G5" s="13"/>
      <c r="H5" s="14">
        <f>calculo_tasas!K23</f>
        <v>8.5502841844330296E-3</v>
      </c>
      <c r="I5" s="14"/>
    </row>
    <row r="6" spans="1:9" x14ac:dyDescent="0.2">
      <c r="A6" s="14">
        <v>15</v>
      </c>
      <c r="B6" s="14">
        <f>calculo_tasas!E6</f>
        <v>1.2665405230231162E-3</v>
      </c>
      <c r="C6" s="14">
        <f>calculo_tasas!F6</f>
        <v>4.9427832846886432E-4</v>
      </c>
      <c r="D6" s="14">
        <f>calculo_tasas!G6</f>
        <v>8.8473938453862853E-4</v>
      </c>
    </row>
    <row r="7" spans="1:9" x14ac:dyDescent="0.2">
      <c r="A7" s="14">
        <v>20</v>
      </c>
      <c r="B7" s="14">
        <f>calculo_tasas!E7</f>
        <v>2.384183286131168E-3</v>
      </c>
      <c r="C7" s="14">
        <f>calculo_tasas!F7</f>
        <v>7.103770317371808E-4</v>
      </c>
      <c r="D7" s="14">
        <f>calculo_tasas!G7</f>
        <v>1.5405270699255375E-3</v>
      </c>
    </row>
    <row r="8" spans="1:9" x14ac:dyDescent="0.2">
      <c r="A8" s="14">
        <v>25</v>
      </c>
      <c r="B8" s="14">
        <f>calculo_tasas!E8</f>
        <v>3.2216956754706118E-3</v>
      </c>
      <c r="C8" s="14">
        <f>calculo_tasas!F8</f>
        <v>9.3514189055818786E-4</v>
      </c>
      <c r="D8" s="14">
        <f>calculo_tasas!G8</f>
        <v>2.0481028416271842E-3</v>
      </c>
    </row>
    <row r="9" spans="1:9" x14ac:dyDescent="0.2">
      <c r="A9" s="14">
        <v>30</v>
      </c>
      <c r="B9" s="14">
        <f>calculo_tasas!E9</f>
        <v>3.7887685534964107E-3</v>
      </c>
      <c r="C9" s="14">
        <f>calculo_tasas!F9</f>
        <v>1.1946929305175361E-3</v>
      </c>
      <c r="D9" s="14">
        <f>calculo_tasas!G9</f>
        <v>2.4418970104225523E-3</v>
      </c>
    </row>
    <row r="10" spans="1:9" x14ac:dyDescent="0.2">
      <c r="A10" s="14">
        <v>35</v>
      </c>
      <c r="B10" s="14">
        <f>calculo_tasas!E10</f>
        <v>4.7457760811126931E-3</v>
      </c>
      <c r="C10" s="14">
        <f>calculo_tasas!F10</f>
        <v>1.6644358701397748E-3</v>
      </c>
      <c r="D10" s="14">
        <f>calculo_tasas!G10</f>
        <v>3.1443479544585951E-3</v>
      </c>
    </row>
    <row r="11" spans="1:9" x14ac:dyDescent="0.2">
      <c r="A11" s="14">
        <v>40</v>
      </c>
      <c r="B11" s="14">
        <f>calculo_tasas!E11</f>
        <v>6.489809101210265E-3</v>
      </c>
      <c r="C11" s="14">
        <f>calculo_tasas!F11</f>
        <v>2.6184223459949428E-3</v>
      </c>
      <c r="D11" s="14">
        <f>calculo_tasas!G11</f>
        <v>4.4678869447769623E-3</v>
      </c>
    </row>
    <row r="12" spans="1:9" x14ac:dyDescent="0.2">
      <c r="A12" s="14">
        <v>45</v>
      </c>
      <c r="B12" s="14">
        <f>calculo_tasas!E12</f>
        <v>9.4266079944440376E-3</v>
      </c>
      <c r="C12" s="14">
        <f>calculo_tasas!F12</f>
        <v>4.2921730898706221E-3</v>
      </c>
      <c r="D12" s="14">
        <f>calculo_tasas!G12</f>
        <v>6.7573537538818864E-3</v>
      </c>
    </row>
    <row r="13" spans="1:9" x14ac:dyDescent="0.2">
      <c r="A13" s="14">
        <v>50</v>
      </c>
      <c r="B13" s="14">
        <f>calculo_tasas!E13</f>
        <v>1.3214797260323203E-2</v>
      </c>
      <c r="C13" s="14">
        <f>calculo_tasas!F13</f>
        <v>6.425681570114296E-3</v>
      </c>
      <c r="D13" s="14">
        <f>calculo_tasas!G13</f>
        <v>9.6401617590879552E-3</v>
      </c>
    </row>
    <row r="14" spans="1:9" x14ac:dyDescent="0.2">
      <c r="A14" s="14">
        <v>55</v>
      </c>
      <c r="B14" s="14">
        <f>calculo_tasas!E14</f>
        <v>1.99575947620323E-2</v>
      </c>
      <c r="C14" s="14">
        <f>calculo_tasas!F14</f>
        <v>1.0779536069984221E-2</v>
      </c>
      <c r="D14" s="14">
        <f>calculo_tasas!G14</f>
        <v>1.511703528439612E-2</v>
      </c>
    </row>
    <row r="15" spans="1:9" x14ac:dyDescent="0.2">
      <c r="A15" s="14">
        <v>60</v>
      </c>
      <c r="B15" s="14">
        <f>calculo_tasas!E15</f>
        <v>2.7698259814824759E-2</v>
      </c>
      <c r="C15" s="14">
        <f>calculo_tasas!F15</f>
        <v>1.5757768885123841E-2</v>
      </c>
      <c r="D15" s="14">
        <f>calculo_tasas!G15</f>
        <v>2.1348166793615064E-2</v>
      </c>
    </row>
    <row r="16" spans="1:9" x14ac:dyDescent="0.2">
      <c r="A16" s="14">
        <v>65</v>
      </c>
      <c r="B16" s="14">
        <f>calculo_tasas!E16</f>
        <v>3.7941174297629277E-2</v>
      </c>
      <c r="C16" s="14">
        <f>calculo_tasas!F16</f>
        <v>2.3149891606622858E-2</v>
      </c>
      <c r="D16" s="14">
        <f>calculo_tasas!G16</f>
        <v>3.0074421915961411E-2</v>
      </c>
    </row>
    <row r="17" spans="1:4" x14ac:dyDescent="0.2">
      <c r="A17" s="14">
        <v>70</v>
      </c>
      <c r="B17" s="14">
        <f>calculo_tasas!E17</f>
        <v>5.2674223521584053E-2</v>
      </c>
      <c r="C17" s="14">
        <f>calculo_tasas!F17</f>
        <v>3.3510857184772563E-2</v>
      </c>
      <c r="D17" s="14">
        <f>calculo_tasas!G17</f>
        <v>4.243988120787659E-2</v>
      </c>
    </row>
    <row r="18" spans="1:4" x14ac:dyDescent="0.2">
      <c r="A18" s="14">
        <v>75</v>
      </c>
      <c r="B18" s="14">
        <f>calculo_tasas!E18</f>
        <v>7.2803125451461517E-2</v>
      </c>
      <c r="C18" s="14">
        <f>calculo_tasas!F18</f>
        <v>5.0462893148206886E-2</v>
      </c>
      <c r="D18" s="14">
        <f>calculo_tasas!G18</f>
        <v>6.0903457386746684E-2</v>
      </c>
    </row>
    <row r="19" spans="1:4" x14ac:dyDescent="0.2">
      <c r="A19" s="14">
        <v>80</v>
      </c>
      <c r="B19" s="14">
        <f>calculo_tasas!E19</f>
        <v>0.10658246668570893</v>
      </c>
      <c r="C19" s="14">
        <f>calculo_tasas!F19</f>
        <v>7.6631640796296072E-2</v>
      </c>
      <c r="D19" s="14">
        <f>calculo_tasas!G19</f>
        <v>8.9980933282322678E-2</v>
      </c>
    </row>
    <row r="20" spans="1:4" x14ac:dyDescent="0.2">
      <c r="A20" s="14">
        <v>85</v>
      </c>
      <c r="B20" s="14">
        <f>calculo_tasas!E20</f>
        <v>0.17672055684433796</v>
      </c>
      <c r="C20" s="14">
        <f>calculo_tasas!F20</f>
        <v>0.14807247843128624</v>
      </c>
      <c r="D20" s="14">
        <f>calculo_tasas!G20</f>
        <v>0.16002657534394288</v>
      </c>
    </row>
    <row r="21" spans="1:4" x14ac:dyDescent="0.2">
      <c r="A21" s="14"/>
      <c r="B21" s="14"/>
      <c r="C21" s="14"/>
      <c r="D21" s="14"/>
    </row>
    <row r="22" spans="1:4" x14ac:dyDescent="0.2">
      <c r="A22" s="14"/>
      <c r="B22" s="14"/>
      <c r="C22" s="14"/>
      <c r="D2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1496-0BFE-44B8-A937-D5D847BCA31B}">
  <sheetPr>
    <tabColor theme="7" tint="0.79998168889431442"/>
  </sheetPr>
  <dimension ref="A1:U999"/>
  <sheetViews>
    <sheetView workbookViewId="0">
      <selection activeCell="B3" sqref="B3"/>
    </sheetView>
  </sheetViews>
  <sheetFormatPr baseColWidth="10" defaultColWidth="14.33203125" defaultRowHeight="15" customHeight="1" x14ac:dyDescent="0.2"/>
  <cols>
    <col min="1" max="1" width="7" style="1" customWidth="1"/>
    <col min="2" max="5" width="13.5" style="1" customWidth="1"/>
    <col min="6" max="7" width="13.33203125" style="1" customWidth="1"/>
    <col min="8" max="8" width="9.33203125" style="1" customWidth="1"/>
    <col min="9" max="9" width="12.1640625" style="1" customWidth="1"/>
    <col min="10" max="10" width="11.33203125" style="1" customWidth="1"/>
    <col min="11" max="18" width="10.6640625" style="1" customWidth="1"/>
    <col min="19" max="21" width="22.5" style="1" customWidth="1"/>
    <col min="22" max="26" width="10.6640625" style="1" customWidth="1"/>
    <col min="27" max="16384" width="14.33203125" style="1"/>
  </cols>
  <sheetData>
    <row r="1" spans="1:21" ht="15" customHeight="1" x14ac:dyDescent="0.2">
      <c r="A1" s="51" t="s">
        <v>22</v>
      </c>
      <c r="B1" s="51"/>
      <c r="C1" s="51"/>
      <c r="D1" s="51"/>
      <c r="E1" s="51"/>
    </row>
    <row r="2" spans="1:21" s="28" customFormat="1" ht="16" x14ac:dyDescent="0.2">
      <c r="A2" s="41" t="s">
        <v>6</v>
      </c>
      <c r="B2" s="36" t="s">
        <v>7</v>
      </c>
      <c r="C2" s="36" t="s">
        <v>8</v>
      </c>
      <c r="D2" s="36" t="s">
        <v>9</v>
      </c>
      <c r="E2" s="36" t="s">
        <v>2</v>
      </c>
      <c r="F2" s="42" t="s">
        <v>10</v>
      </c>
      <c r="G2" s="42" t="s">
        <v>11</v>
      </c>
      <c r="H2" s="42" t="s">
        <v>12</v>
      </c>
      <c r="I2" s="42" t="s">
        <v>13</v>
      </c>
      <c r="J2" s="42" t="s">
        <v>14</v>
      </c>
      <c r="K2" s="43" t="s">
        <v>15</v>
      </c>
      <c r="L2" s="43" t="s">
        <v>16</v>
      </c>
      <c r="M2" s="43" t="s">
        <v>17</v>
      </c>
      <c r="N2" s="43" t="s">
        <v>18</v>
      </c>
      <c r="O2" s="44" t="s">
        <v>19</v>
      </c>
      <c r="P2" s="44" t="s">
        <v>20</v>
      </c>
      <c r="Q2" s="44" t="s">
        <v>17</v>
      </c>
      <c r="R2" s="44" t="s">
        <v>18</v>
      </c>
      <c r="S2" s="45" t="s">
        <v>37</v>
      </c>
      <c r="T2" s="45" t="s">
        <v>38</v>
      </c>
      <c r="U2" s="45" t="s">
        <v>21</v>
      </c>
    </row>
    <row r="3" spans="1:21" ht="16" x14ac:dyDescent="0.2">
      <c r="A3" s="5">
        <v>0</v>
      </c>
      <c r="B3" s="34">
        <f>input!B3</f>
        <v>10853</v>
      </c>
      <c r="C3" s="34">
        <f>input!C3</f>
        <v>8425</v>
      </c>
      <c r="D3" s="34">
        <f>input!D3</f>
        <v>78</v>
      </c>
      <c r="E3" s="24">
        <f t="shared" ref="E3:E22" si="0">SUM(B3:D3)</f>
        <v>19356</v>
      </c>
      <c r="F3" s="37">
        <f t="shared" ref="F3:F21" si="1">B3/(B3+C3)</f>
        <v>0.56297333748314138</v>
      </c>
      <c r="G3" s="37">
        <f t="shared" ref="G3:G21" si="2">C3/(C3+B3)</f>
        <v>0.43702666251685862</v>
      </c>
      <c r="H3" s="37">
        <f t="shared" ref="H3:H21" si="3">SUM(F3:G3)</f>
        <v>1</v>
      </c>
      <c r="I3" s="14">
        <f t="shared" ref="I3:J18" si="4">ROUND(F3*$D3,0)</f>
        <v>44</v>
      </c>
      <c r="J3" s="14">
        <f t="shared" si="4"/>
        <v>34</v>
      </c>
      <c r="K3" s="38">
        <f t="shared" ref="K3:L18" si="5">B3/(B$23-B$22)</f>
        <v>1.7002150921700498E-2</v>
      </c>
      <c r="L3" s="38">
        <f t="shared" si="5"/>
        <v>1.8785173425612943E-2</v>
      </c>
      <c r="M3" s="25">
        <f t="shared" ref="M3:N18" si="6">ROUND(B$22*K3,0)</f>
        <v>71</v>
      </c>
      <c r="N3" s="25">
        <f t="shared" si="6"/>
        <v>9</v>
      </c>
      <c r="O3" s="39">
        <f t="shared" ref="O3:P18" si="7">B3/SUM($B$3:$C$21)</f>
        <v>9.9859866786035992E-3</v>
      </c>
      <c r="P3" s="39">
        <f t="shared" si="7"/>
        <v>7.7519522498143674E-3</v>
      </c>
      <c r="Q3" s="20">
        <f t="shared" ref="Q3:R18" si="8">ROUND(O3*$D$22,0)</f>
        <v>4</v>
      </c>
      <c r="R3" s="20">
        <f t="shared" si="8"/>
        <v>3</v>
      </c>
      <c r="S3" s="26">
        <f t="shared" ref="S3:T18" si="9">B3+I3+M3+Q3</f>
        <v>10972</v>
      </c>
      <c r="T3" s="26">
        <f t="shared" si="9"/>
        <v>8471</v>
      </c>
      <c r="U3" s="26">
        <f t="shared" ref="U3:U21" si="10">SUM(S3:T3)</f>
        <v>19443</v>
      </c>
    </row>
    <row r="4" spans="1:21" ht="16" x14ac:dyDescent="0.2">
      <c r="A4" s="5">
        <v>1</v>
      </c>
      <c r="B4" s="34">
        <f>input!B4</f>
        <v>2201</v>
      </c>
      <c r="C4" s="34">
        <f>input!C4</f>
        <v>1687</v>
      </c>
      <c r="D4" s="34">
        <f>input!D4</f>
        <v>1</v>
      </c>
      <c r="E4" s="24">
        <f t="shared" si="0"/>
        <v>3889</v>
      </c>
      <c r="F4" s="37">
        <f t="shared" si="1"/>
        <v>0.56610082304526754</v>
      </c>
      <c r="G4" s="37">
        <f t="shared" si="2"/>
        <v>0.43389917695473251</v>
      </c>
      <c r="H4" s="37">
        <f t="shared" si="3"/>
        <v>1</v>
      </c>
      <c r="I4" s="14">
        <f t="shared" si="4"/>
        <v>1</v>
      </c>
      <c r="J4" s="14">
        <f t="shared" si="4"/>
        <v>0</v>
      </c>
      <c r="K4" s="38">
        <f t="shared" si="5"/>
        <v>3.4480543793110473E-3</v>
      </c>
      <c r="L4" s="38">
        <f t="shared" si="5"/>
        <v>3.7614940734728825E-3</v>
      </c>
      <c r="M4" s="25">
        <f t="shared" si="6"/>
        <v>14</v>
      </c>
      <c r="N4" s="25">
        <f t="shared" si="6"/>
        <v>2</v>
      </c>
      <c r="O4" s="39">
        <f t="shared" si="7"/>
        <v>2.0251687717319196E-3</v>
      </c>
      <c r="P4" s="39">
        <f t="shared" si="7"/>
        <v>1.5522306760162418E-3</v>
      </c>
      <c r="Q4" s="20">
        <f t="shared" si="8"/>
        <v>1</v>
      </c>
      <c r="R4" s="20">
        <f t="shared" si="8"/>
        <v>1</v>
      </c>
      <c r="S4" s="26">
        <f t="shared" si="9"/>
        <v>2217</v>
      </c>
      <c r="T4" s="26">
        <f t="shared" si="9"/>
        <v>1690</v>
      </c>
      <c r="U4" s="26">
        <f t="shared" si="10"/>
        <v>3907</v>
      </c>
    </row>
    <row r="5" spans="1:21" ht="16" x14ac:dyDescent="0.2">
      <c r="A5" s="5">
        <v>5</v>
      </c>
      <c r="B5" s="34">
        <f>input!B5</f>
        <v>1330</v>
      </c>
      <c r="C5" s="34">
        <f>input!C5</f>
        <v>955</v>
      </c>
      <c r="D5" s="34">
        <f>input!D5</f>
        <v>0</v>
      </c>
      <c r="E5" s="24">
        <f t="shared" si="0"/>
        <v>2285</v>
      </c>
      <c r="F5" s="37">
        <f t="shared" si="1"/>
        <v>0.58205689277899342</v>
      </c>
      <c r="G5" s="37">
        <f t="shared" si="2"/>
        <v>0.41794310722100658</v>
      </c>
      <c r="H5" s="37">
        <f t="shared" si="3"/>
        <v>1</v>
      </c>
      <c r="I5" s="14">
        <f t="shared" si="4"/>
        <v>0</v>
      </c>
      <c r="J5" s="14">
        <f t="shared" si="4"/>
        <v>0</v>
      </c>
      <c r="K5" s="38">
        <f t="shared" si="5"/>
        <v>2.0835585299789606E-3</v>
      </c>
      <c r="L5" s="38">
        <f t="shared" si="5"/>
        <v>2.1293579372653245E-3</v>
      </c>
      <c r="M5" s="25">
        <f t="shared" si="6"/>
        <v>9</v>
      </c>
      <c r="N5" s="25">
        <f t="shared" si="6"/>
        <v>1</v>
      </c>
      <c r="O5" s="39">
        <f t="shared" si="7"/>
        <v>1.2237503254899833E-3</v>
      </c>
      <c r="P5" s="39">
        <f t="shared" si="7"/>
        <v>8.7870794048340898E-4</v>
      </c>
      <c r="Q5" s="20">
        <f t="shared" si="8"/>
        <v>1</v>
      </c>
      <c r="R5" s="20">
        <f t="shared" si="8"/>
        <v>0</v>
      </c>
      <c r="S5" s="26">
        <f t="shared" si="9"/>
        <v>1340</v>
      </c>
      <c r="T5" s="26">
        <f t="shared" si="9"/>
        <v>956</v>
      </c>
      <c r="U5" s="26">
        <f t="shared" si="10"/>
        <v>2296</v>
      </c>
    </row>
    <row r="6" spans="1:21" ht="16" x14ac:dyDescent="0.2">
      <c r="A6" s="5">
        <v>10</v>
      </c>
      <c r="B6" s="34">
        <f>input!B6</f>
        <v>1826</v>
      </c>
      <c r="C6" s="34">
        <f>input!C6</f>
        <v>1297</v>
      </c>
      <c r="D6" s="34">
        <f>input!D6</f>
        <v>0</v>
      </c>
      <c r="E6" s="24">
        <f t="shared" si="0"/>
        <v>3123</v>
      </c>
      <c r="F6" s="37">
        <f t="shared" si="1"/>
        <v>0.58469420429074603</v>
      </c>
      <c r="G6" s="37">
        <f t="shared" si="2"/>
        <v>0.41530579570925391</v>
      </c>
      <c r="H6" s="37">
        <f t="shared" si="3"/>
        <v>1</v>
      </c>
      <c r="I6" s="14">
        <f>ROUND(F6*$D6,0)</f>
        <v>0</v>
      </c>
      <c r="J6" s="14">
        <f t="shared" si="4"/>
        <v>0</v>
      </c>
      <c r="K6" s="38">
        <f t="shared" si="5"/>
        <v>2.8605848689786332E-3</v>
      </c>
      <c r="L6" s="38">
        <f t="shared" si="5"/>
        <v>2.891913345165577E-3</v>
      </c>
      <c r="M6" s="25">
        <f t="shared" si="6"/>
        <v>12</v>
      </c>
      <c r="N6" s="25">
        <f t="shared" si="6"/>
        <v>1</v>
      </c>
      <c r="O6" s="39">
        <f t="shared" si="7"/>
        <v>1.6801263867253454E-3</v>
      </c>
      <c r="P6" s="39">
        <f t="shared" si="7"/>
        <v>1.1933865956094047E-3</v>
      </c>
      <c r="Q6" s="20">
        <f t="shared" si="8"/>
        <v>1</v>
      </c>
      <c r="R6" s="20">
        <f t="shared" si="8"/>
        <v>1</v>
      </c>
      <c r="S6" s="26">
        <f t="shared" si="9"/>
        <v>1839</v>
      </c>
      <c r="T6" s="26">
        <f t="shared" si="9"/>
        <v>1299</v>
      </c>
      <c r="U6" s="26">
        <f t="shared" si="10"/>
        <v>3138</v>
      </c>
    </row>
    <row r="7" spans="1:21" ht="16" x14ac:dyDescent="0.2">
      <c r="A7" s="5">
        <v>15</v>
      </c>
      <c r="B7" s="34">
        <f>input!B7</f>
        <v>6877</v>
      </c>
      <c r="C7" s="34">
        <f>input!C7</f>
        <v>2638</v>
      </c>
      <c r="D7" s="34">
        <f>input!D7</f>
        <v>2</v>
      </c>
      <c r="E7" s="24">
        <f t="shared" si="0"/>
        <v>9517</v>
      </c>
      <c r="F7" s="37">
        <f t="shared" si="1"/>
        <v>0.7227535470310037</v>
      </c>
      <c r="G7" s="37">
        <f t="shared" si="2"/>
        <v>0.2772464529689963</v>
      </c>
      <c r="H7" s="37">
        <f t="shared" si="3"/>
        <v>1</v>
      </c>
      <c r="I7" s="14">
        <f t="shared" si="4"/>
        <v>1</v>
      </c>
      <c r="J7" s="14">
        <f t="shared" si="4"/>
        <v>1</v>
      </c>
      <c r="K7" s="38">
        <f t="shared" si="5"/>
        <v>1.0773407526816025E-2</v>
      </c>
      <c r="L7" s="38">
        <f t="shared" si="5"/>
        <v>5.8819332340376198E-3</v>
      </c>
      <c r="M7" s="25">
        <f t="shared" si="6"/>
        <v>45</v>
      </c>
      <c r="N7" s="25">
        <f t="shared" si="6"/>
        <v>3</v>
      </c>
      <c r="O7" s="39">
        <f t="shared" si="7"/>
        <v>6.3276172845072292E-3</v>
      </c>
      <c r="P7" s="39">
        <f t="shared" si="7"/>
        <v>2.4272581643929141E-3</v>
      </c>
      <c r="Q7" s="20">
        <f t="shared" si="8"/>
        <v>3</v>
      </c>
      <c r="R7" s="20">
        <f t="shared" si="8"/>
        <v>1</v>
      </c>
      <c r="S7" s="26">
        <f t="shared" si="9"/>
        <v>6926</v>
      </c>
      <c r="T7" s="26">
        <f t="shared" si="9"/>
        <v>2643</v>
      </c>
      <c r="U7" s="26">
        <f t="shared" si="10"/>
        <v>9569</v>
      </c>
    </row>
    <row r="8" spans="1:21" ht="16" x14ac:dyDescent="0.2">
      <c r="A8" s="5">
        <v>20</v>
      </c>
      <c r="B8" s="34">
        <f>input!B8</f>
        <v>12271</v>
      </c>
      <c r="C8" s="34">
        <f>input!C8</f>
        <v>3736</v>
      </c>
      <c r="D8" s="34">
        <f>input!D8</f>
        <v>6</v>
      </c>
      <c r="E8" s="24">
        <f t="shared" si="0"/>
        <v>16013</v>
      </c>
      <c r="F8" s="37">
        <f t="shared" si="1"/>
        <v>0.76660211157618541</v>
      </c>
      <c r="G8" s="37">
        <f t="shared" si="2"/>
        <v>0.23339788842381459</v>
      </c>
      <c r="H8" s="37">
        <f t="shared" si="3"/>
        <v>1</v>
      </c>
      <c r="I8" s="14">
        <f t="shared" si="4"/>
        <v>5</v>
      </c>
      <c r="J8" s="14">
        <f t="shared" si="4"/>
        <v>1</v>
      </c>
      <c r="K8" s="38">
        <f t="shared" si="5"/>
        <v>1.9223568963437465E-2</v>
      </c>
      <c r="L8" s="38">
        <f t="shared" si="5"/>
        <v>8.3301374383489557E-3</v>
      </c>
      <c r="M8" s="25">
        <f t="shared" si="6"/>
        <v>80</v>
      </c>
      <c r="N8" s="25">
        <f t="shared" si="6"/>
        <v>4</v>
      </c>
      <c r="O8" s="39">
        <f t="shared" si="7"/>
        <v>1.1290706950441792E-2</v>
      </c>
      <c r="P8" s="39">
        <f t="shared" si="7"/>
        <v>3.4375422676921632E-3</v>
      </c>
      <c r="Q8" s="20">
        <f t="shared" si="8"/>
        <v>5</v>
      </c>
      <c r="R8" s="20">
        <f t="shared" si="8"/>
        <v>2</v>
      </c>
      <c r="S8" s="26">
        <f t="shared" si="9"/>
        <v>12361</v>
      </c>
      <c r="T8" s="26">
        <f t="shared" si="9"/>
        <v>3743</v>
      </c>
      <c r="U8" s="26">
        <f t="shared" si="10"/>
        <v>16104</v>
      </c>
    </row>
    <row r="9" spans="1:21" ht="16" x14ac:dyDescent="0.2">
      <c r="A9" s="5">
        <v>25</v>
      </c>
      <c r="B9" s="34">
        <f>input!B9</f>
        <v>15644</v>
      </c>
      <c r="C9" s="34">
        <f>input!C9</f>
        <v>4814</v>
      </c>
      <c r="D9" s="34">
        <f>input!D9</f>
        <v>3</v>
      </c>
      <c r="E9" s="24">
        <f t="shared" si="0"/>
        <v>20461</v>
      </c>
      <c r="F9" s="37">
        <f t="shared" si="1"/>
        <v>0.76468863036464951</v>
      </c>
      <c r="G9" s="37">
        <f t="shared" si="2"/>
        <v>0.23531136963535049</v>
      </c>
      <c r="H9" s="37">
        <f t="shared" si="3"/>
        <v>1</v>
      </c>
      <c r="I9" s="14">
        <f t="shared" si="4"/>
        <v>2</v>
      </c>
      <c r="J9" s="14">
        <f t="shared" si="4"/>
        <v>1</v>
      </c>
      <c r="K9" s="38">
        <f t="shared" si="5"/>
        <v>2.4507661385707414E-2</v>
      </c>
      <c r="L9" s="38">
        <f t="shared" si="5"/>
        <v>1.0733747759157353E-2</v>
      </c>
      <c r="M9" s="25">
        <f t="shared" si="6"/>
        <v>102</v>
      </c>
      <c r="N9" s="25">
        <f t="shared" si="6"/>
        <v>5</v>
      </c>
      <c r="O9" s="39">
        <f t="shared" si="7"/>
        <v>1.4394248189447591E-2</v>
      </c>
      <c r="P9" s="39">
        <f t="shared" si="7"/>
        <v>4.4294241104577284E-3</v>
      </c>
      <c r="Q9" s="20">
        <f t="shared" si="8"/>
        <v>6</v>
      </c>
      <c r="R9" s="20">
        <f t="shared" si="8"/>
        <v>2</v>
      </c>
      <c r="S9" s="26">
        <f t="shared" si="9"/>
        <v>15754</v>
      </c>
      <c r="T9" s="26">
        <f t="shared" si="9"/>
        <v>4822</v>
      </c>
      <c r="U9" s="26">
        <f t="shared" si="10"/>
        <v>20576</v>
      </c>
    </row>
    <row r="10" spans="1:21" ht="16" x14ac:dyDescent="0.2">
      <c r="A10" s="5">
        <v>30</v>
      </c>
      <c r="B10" s="34">
        <f>input!B10</f>
        <v>17120</v>
      </c>
      <c r="C10" s="34">
        <f>input!C10</f>
        <v>5862</v>
      </c>
      <c r="D10" s="34">
        <f>input!D10</f>
        <v>4</v>
      </c>
      <c r="E10" s="24">
        <f t="shared" si="0"/>
        <v>22986</v>
      </c>
      <c r="F10" s="37">
        <f t="shared" si="1"/>
        <v>0.74493081542076411</v>
      </c>
      <c r="G10" s="37">
        <f t="shared" si="2"/>
        <v>0.25506918457923594</v>
      </c>
      <c r="H10" s="37">
        <f t="shared" si="3"/>
        <v>1</v>
      </c>
      <c r="I10" s="14">
        <f t="shared" si="4"/>
        <v>3</v>
      </c>
      <c r="J10" s="14">
        <f t="shared" si="4"/>
        <v>1</v>
      </c>
      <c r="K10" s="38">
        <f t="shared" si="5"/>
        <v>2.6819941378375796E-2</v>
      </c>
      <c r="L10" s="38">
        <f t="shared" si="5"/>
        <v>1.3070467254711345E-2</v>
      </c>
      <c r="M10" s="25">
        <f t="shared" si="6"/>
        <v>111</v>
      </c>
      <c r="N10" s="25">
        <f t="shared" si="6"/>
        <v>6</v>
      </c>
      <c r="O10" s="39">
        <f t="shared" si="7"/>
        <v>1.5752335016833468E-2</v>
      </c>
      <c r="P10" s="39">
        <f t="shared" si="7"/>
        <v>5.3937025624227683E-3</v>
      </c>
      <c r="Q10" s="20">
        <f t="shared" si="8"/>
        <v>7</v>
      </c>
      <c r="R10" s="20">
        <f t="shared" si="8"/>
        <v>2</v>
      </c>
      <c r="S10" s="26">
        <f t="shared" si="9"/>
        <v>17241</v>
      </c>
      <c r="T10" s="26">
        <f t="shared" si="9"/>
        <v>5871</v>
      </c>
      <c r="U10" s="26">
        <f t="shared" si="10"/>
        <v>23112</v>
      </c>
    </row>
    <row r="11" spans="1:21" ht="16" x14ac:dyDescent="0.2">
      <c r="A11" s="5">
        <v>35</v>
      </c>
      <c r="B11" s="34">
        <f>input!B11</f>
        <v>20498</v>
      </c>
      <c r="C11" s="34">
        <f>input!C11</f>
        <v>7822</v>
      </c>
      <c r="D11" s="34">
        <f>input!D11</f>
        <v>4</v>
      </c>
      <c r="E11" s="24">
        <f t="shared" si="0"/>
        <v>28324</v>
      </c>
      <c r="F11" s="37">
        <f t="shared" si="1"/>
        <v>0.72379943502824862</v>
      </c>
      <c r="G11" s="37">
        <f t="shared" si="2"/>
        <v>0.27620056497175144</v>
      </c>
      <c r="H11" s="37">
        <f t="shared" si="3"/>
        <v>1</v>
      </c>
      <c r="I11" s="14">
        <f t="shared" si="4"/>
        <v>3</v>
      </c>
      <c r="J11" s="14">
        <f t="shared" si="4"/>
        <v>1</v>
      </c>
      <c r="K11" s="38">
        <f t="shared" si="5"/>
        <v>3.2111866727450179E-2</v>
      </c>
      <c r="L11" s="38">
        <f t="shared" si="5"/>
        <v>1.744066783799934E-2</v>
      </c>
      <c r="M11" s="25">
        <f t="shared" si="6"/>
        <v>133</v>
      </c>
      <c r="N11" s="25">
        <f t="shared" si="6"/>
        <v>8</v>
      </c>
      <c r="O11" s="39">
        <f t="shared" si="7"/>
        <v>1.8860476820972687E-2</v>
      </c>
      <c r="P11" s="39">
        <f t="shared" si="7"/>
        <v>7.1971240947237957E-3</v>
      </c>
      <c r="Q11" s="20">
        <f t="shared" si="8"/>
        <v>8</v>
      </c>
      <c r="R11" s="20">
        <f t="shared" si="8"/>
        <v>3</v>
      </c>
      <c r="S11" s="26">
        <f t="shared" si="9"/>
        <v>20642</v>
      </c>
      <c r="T11" s="26">
        <f t="shared" si="9"/>
        <v>7834</v>
      </c>
      <c r="U11" s="26">
        <f t="shared" si="10"/>
        <v>28476</v>
      </c>
    </row>
    <row r="12" spans="1:21" ht="16" x14ac:dyDescent="0.2">
      <c r="A12" s="5">
        <v>40</v>
      </c>
      <c r="B12" s="34">
        <f>input!B12</f>
        <v>26374</v>
      </c>
      <c r="C12" s="34">
        <f>input!C12</f>
        <v>11695</v>
      </c>
      <c r="D12" s="34">
        <f>input!D12</f>
        <v>2</v>
      </c>
      <c r="E12" s="24">
        <f t="shared" si="0"/>
        <v>38071</v>
      </c>
      <c r="F12" s="37">
        <f t="shared" si="1"/>
        <v>0.69279466232367548</v>
      </c>
      <c r="G12" s="37">
        <f t="shared" si="2"/>
        <v>0.30720533767632457</v>
      </c>
      <c r="H12" s="37">
        <f t="shared" si="3"/>
        <v>1</v>
      </c>
      <c r="I12" s="14">
        <f t="shared" si="4"/>
        <v>1</v>
      </c>
      <c r="J12" s="14">
        <f t="shared" si="4"/>
        <v>1</v>
      </c>
      <c r="K12" s="38">
        <f t="shared" si="5"/>
        <v>4.1317122308018879E-2</v>
      </c>
      <c r="L12" s="38">
        <f t="shared" si="5"/>
        <v>2.6076273378343427E-2</v>
      </c>
      <c r="M12" s="25">
        <f t="shared" si="6"/>
        <v>171</v>
      </c>
      <c r="N12" s="25">
        <f t="shared" si="6"/>
        <v>13</v>
      </c>
      <c r="O12" s="39">
        <f t="shared" si="7"/>
        <v>2.4267060965769034E-2</v>
      </c>
      <c r="P12" s="39">
        <f t="shared" si="7"/>
        <v>1.0760721847071695E-2</v>
      </c>
      <c r="Q12" s="20">
        <f t="shared" si="8"/>
        <v>11</v>
      </c>
      <c r="R12" s="20">
        <f t="shared" si="8"/>
        <v>5</v>
      </c>
      <c r="S12" s="26">
        <f t="shared" si="9"/>
        <v>26557</v>
      </c>
      <c r="T12" s="26">
        <f t="shared" si="9"/>
        <v>11714</v>
      </c>
      <c r="U12" s="26">
        <f t="shared" si="10"/>
        <v>38271</v>
      </c>
    </row>
    <row r="13" spans="1:21" ht="16" x14ac:dyDescent="0.2">
      <c r="A13" s="5">
        <v>45</v>
      </c>
      <c r="B13" s="34">
        <f>input!B13</f>
        <v>36066</v>
      </c>
      <c r="C13" s="34">
        <f>input!C13</f>
        <v>17878</v>
      </c>
      <c r="D13" s="34">
        <f>input!D13</f>
        <v>6</v>
      </c>
      <c r="E13" s="24">
        <f t="shared" si="0"/>
        <v>53950</v>
      </c>
      <c r="F13" s="37">
        <f t="shared" si="1"/>
        <v>0.66858223342725787</v>
      </c>
      <c r="G13" s="37">
        <f t="shared" si="2"/>
        <v>0.33141776657274208</v>
      </c>
      <c r="H13" s="37">
        <f t="shared" si="3"/>
        <v>1</v>
      </c>
      <c r="I13" s="14">
        <f t="shared" si="4"/>
        <v>4</v>
      </c>
      <c r="J13" s="14">
        <f t="shared" si="4"/>
        <v>2</v>
      </c>
      <c r="K13" s="38">
        <f t="shared" si="5"/>
        <v>5.6500467625730223E-2</v>
      </c>
      <c r="L13" s="38">
        <f t="shared" si="5"/>
        <v>3.9862472463276934E-2</v>
      </c>
      <c r="M13" s="25">
        <f t="shared" si="6"/>
        <v>234</v>
      </c>
      <c r="N13" s="25">
        <f t="shared" si="6"/>
        <v>19</v>
      </c>
      <c r="O13" s="39">
        <f t="shared" si="7"/>
        <v>3.3184796420392279E-2</v>
      </c>
      <c r="P13" s="39">
        <f t="shared" si="7"/>
        <v>1.6449780691060088E-2</v>
      </c>
      <c r="Q13" s="20">
        <f t="shared" si="8"/>
        <v>15</v>
      </c>
      <c r="R13" s="20">
        <f t="shared" si="8"/>
        <v>7</v>
      </c>
      <c r="S13" s="26">
        <f t="shared" si="9"/>
        <v>36319</v>
      </c>
      <c r="T13" s="26">
        <f t="shared" si="9"/>
        <v>17906</v>
      </c>
      <c r="U13" s="26">
        <f t="shared" si="10"/>
        <v>54225</v>
      </c>
    </row>
    <row r="14" spans="1:21" ht="16" x14ac:dyDescent="0.2">
      <c r="A14" s="5">
        <v>50</v>
      </c>
      <c r="B14" s="34">
        <f>input!B14</f>
        <v>44230</v>
      </c>
      <c r="C14" s="34">
        <f>input!C14</f>
        <v>24045</v>
      </c>
      <c r="D14" s="34">
        <f>input!D14</f>
        <v>5</v>
      </c>
      <c r="E14" s="24">
        <f t="shared" si="0"/>
        <v>68280</v>
      </c>
      <c r="F14" s="37">
        <f t="shared" si="1"/>
        <v>0.64782131087513728</v>
      </c>
      <c r="G14" s="37">
        <f t="shared" si="2"/>
        <v>0.35217868912486266</v>
      </c>
      <c r="H14" s="37">
        <f t="shared" si="3"/>
        <v>1</v>
      </c>
      <c r="I14" s="14">
        <f t="shared" si="4"/>
        <v>3</v>
      </c>
      <c r="J14" s="14">
        <f t="shared" si="4"/>
        <v>2</v>
      </c>
      <c r="K14" s="38">
        <f t="shared" si="5"/>
        <v>6.9290070512007099E-2</v>
      </c>
      <c r="L14" s="38">
        <f t="shared" si="5"/>
        <v>5.3612996441408094E-2</v>
      </c>
      <c r="M14" s="25">
        <f t="shared" si="6"/>
        <v>287</v>
      </c>
      <c r="N14" s="25">
        <f t="shared" si="6"/>
        <v>26</v>
      </c>
      <c r="O14" s="39">
        <f t="shared" si="7"/>
        <v>4.069659917024207E-2</v>
      </c>
      <c r="P14" s="39">
        <f t="shared" si="7"/>
        <v>2.2124117726621539E-2</v>
      </c>
      <c r="Q14" s="20">
        <f t="shared" si="8"/>
        <v>18</v>
      </c>
      <c r="R14" s="20">
        <f t="shared" si="8"/>
        <v>10</v>
      </c>
      <c r="S14" s="26">
        <f t="shared" si="9"/>
        <v>44538</v>
      </c>
      <c r="T14" s="26">
        <f t="shared" si="9"/>
        <v>24083</v>
      </c>
      <c r="U14" s="26">
        <f t="shared" si="10"/>
        <v>68621</v>
      </c>
    </row>
    <row r="15" spans="1:21" ht="16" x14ac:dyDescent="0.2">
      <c r="A15" s="5">
        <v>55</v>
      </c>
      <c r="B15" s="34">
        <f>input!B15</f>
        <v>54044</v>
      </c>
      <c r="C15" s="34">
        <f>input!C15</f>
        <v>32752</v>
      </c>
      <c r="D15" s="34">
        <f>input!D15</f>
        <v>10</v>
      </c>
      <c r="E15" s="24">
        <f t="shared" si="0"/>
        <v>86806</v>
      </c>
      <c r="F15" s="37">
        <f t="shared" si="1"/>
        <v>0.62265542190884371</v>
      </c>
      <c r="G15" s="37">
        <f t="shared" si="2"/>
        <v>0.37734457809115629</v>
      </c>
      <c r="H15" s="37">
        <f t="shared" si="3"/>
        <v>1</v>
      </c>
      <c r="I15" s="14">
        <f t="shared" si="4"/>
        <v>6</v>
      </c>
      <c r="J15" s="14">
        <f t="shared" si="4"/>
        <v>4</v>
      </c>
      <c r="K15" s="38">
        <f t="shared" si="5"/>
        <v>8.4664539243746589E-2</v>
      </c>
      <c r="L15" s="38">
        <f t="shared" si="5"/>
        <v>7.3026943624412477E-2</v>
      </c>
      <c r="M15" s="25">
        <f t="shared" si="6"/>
        <v>351</v>
      </c>
      <c r="N15" s="25">
        <f t="shared" si="6"/>
        <v>36</v>
      </c>
      <c r="O15" s="39">
        <f t="shared" si="7"/>
        <v>4.9726588414120788E-2</v>
      </c>
      <c r="P15" s="39">
        <f t="shared" si="7"/>
        <v>3.013554184996085E-2</v>
      </c>
      <c r="Q15" s="20">
        <f t="shared" si="8"/>
        <v>22</v>
      </c>
      <c r="R15" s="20">
        <f t="shared" si="8"/>
        <v>13</v>
      </c>
      <c r="S15" s="26">
        <f t="shared" si="9"/>
        <v>54423</v>
      </c>
      <c r="T15" s="26">
        <f t="shared" si="9"/>
        <v>32805</v>
      </c>
      <c r="U15" s="26">
        <f t="shared" si="10"/>
        <v>87228</v>
      </c>
    </row>
    <row r="16" spans="1:21" ht="16" x14ac:dyDescent="0.2">
      <c r="A16" s="5">
        <v>60</v>
      </c>
      <c r="B16" s="34">
        <f>input!B16</f>
        <v>62986</v>
      </c>
      <c r="C16" s="34">
        <f>input!C16</f>
        <v>40923</v>
      </c>
      <c r="D16" s="34">
        <f>input!D16</f>
        <v>36</v>
      </c>
      <c r="E16" s="24">
        <f t="shared" si="0"/>
        <v>103945</v>
      </c>
      <c r="F16" s="37">
        <f t="shared" si="1"/>
        <v>0.60616500976816257</v>
      </c>
      <c r="G16" s="37">
        <f t="shared" si="2"/>
        <v>0.39383499023183749</v>
      </c>
      <c r="H16" s="37">
        <f t="shared" si="3"/>
        <v>1</v>
      </c>
      <c r="I16" s="14">
        <f t="shared" si="4"/>
        <v>22</v>
      </c>
      <c r="J16" s="14">
        <f t="shared" si="4"/>
        <v>14</v>
      </c>
      <c r="K16" s="38">
        <f t="shared" si="5"/>
        <v>9.8672945540793103E-2</v>
      </c>
      <c r="L16" s="38">
        <f t="shared" si="5"/>
        <v>9.1245774729538098E-2</v>
      </c>
      <c r="M16" s="25">
        <f t="shared" si="6"/>
        <v>409</v>
      </c>
      <c r="N16" s="25">
        <f t="shared" si="6"/>
        <v>44</v>
      </c>
      <c r="O16" s="39">
        <f t="shared" si="7"/>
        <v>5.7954239098730889E-2</v>
      </c>
      <c r="P16" s="39">
        <f t="shared" si="7"/>
        <v>3.7653785390997431E-2</v>
      </c>
      <c r="Q16" s="20">
        <f t="shared" si="8"/>
        <v>25</v>
      </c>
      <c r="R16" s="20">
        <f t="shared" si="8"/>
        <v>17</v>
      </c>
      <c r="S16" s="26">
        <f t="shared" si="9"/>
        <v>63442</v>
      </c>
      <c r="T16" s="26">
        <f t="shared" si="9"/>
        <v>40998</v>
      </c>
      <c r="U16" s="26">
        <f t="shared" si="10"/>
        <v>104440</v>
      </c>
    </row>
    <row r="17" spans="1:21" ht="16" x14ac:dyDescent="0.2">
      <c r="A17" s="5">
        <v>65</v>
      </c>
      <c r="B17" s="34">
        <f>input!B17</f>
        <v>65283</v>
      </c>
      <c r="C17" s="34">
        <f>input!C17</f>
        <v>45498</v>
      </c>
      <c r="D17" s="34">
        <f>input!D17</f>
        <v>0</v>
      </c>
      <c r="E17" s="24">
        <f t="shared" si="0"/>
        <v>110781</v>
      </c>
      <c r="F17" s="37">
        <f t="shared" si="1"/>
        <v>0.58929780377501562</v>
      </c>
      <c r="G17" s="37">
        <f t="shared" si="2"/>
        <v>0.41070219622498444</v>
      </c>
      <c r="H17" s="37">
        <f t="shared" si="3"/>
        <v>1</v>
      </c>
      <c r="I17" s="14">
        <f t="shared" si="4"/>
        <v>0</v>
      </c>
      <c r="J17" s="14">
        <f t="shared" si="4"/>
        <v>0</v>
      </c>
      <c r="K17" s="38">
        <f t="shared" si="5"/>
        <v>0.10227139211474924</v>
      </c>
      <c r="L17" s="38">
        <f t="shared" si="5"/>
        <v>0.10144662558083534</v>
      </c>
      <c r="M17" s="25">
        <f t="shared" si="6"/>
        <v>424</v>
      </c>
      <c r="N17" s="25">
        <f t="shared" si="6"/>
        <v>49</v>
      </c>
      <c r="O17" s="39">
        <f t="shared" si="7"/>
        <v>6.0067738721024493E-2</v>
      </c>
      <c r="P17" s="39">
        <f t="shared" si="7"/>
        <v>4.1863302488077639E-2</v>
      </c>
      <c r="Q17" s="20">
        <f t="shared" si="8"/>
        <v>26</v>
      </c>
      <c r="R17" s="20">
        <f t="shared" si="8"/>
        <v>18</v>
      </c>
      <c r="S17" s="26">
        <f t="shared" si="9"/>
        <v>65733</v>
      </c>
      <c r="T17" s="26">
        <f t="shared" si="9"/>
        <v>45565</v>
      </c>
      <c r="U17" s="26">
        <f t="shared" si="10"/>
        <v>111298</v>
      </c>
    </row>
    <row r="18" spans="1:21" ht="16" x14ac:dyDescent="0.2">
      <c r="A18" s="5">
        <v>70</v>
      </c>
      <c r="B18" s="34">
        <f>input!B18</f>
        <v>65302</v>
      </c>
      <c r="C18" s="34">
        <f>input!C18</f>
        <v>47875</v>
      </c>
      <c r="D18" s="34">
        <f>input!D18</f>
        <v>0</v>
      </c>
      <c r="E18" s="24">
        <f t="shared" si="0"/>
        <v>113177</v>
      </c>
      <c r="F18" s="37">
        <f t="shared" si="1"/>
        <v>0.57699002447493752</v>
      </c>
      <c r="G18" s="37">
        <f t="shared" si="2"/>
        <v>0.42300997552506253</v>
      </c>
      <c r="H18" s="37">
        <f t="shared" si="3"/>
        <v>1</v>
      </c>
      <c r="I18" s="14">
        <f t="shared" si="4"/>
        <v>0</v>
      </c>
      <c r="J18" s="14">
        <f t="shared" si="4"/>
        <v>0</v>
      </c>
      <c r="K18" s="38">
        <f t="shared" si="5"/>
        <v>0.10230115723660609</v>
      </c>
      <c r="L18" s="38">
        <f t="shared" si="5"/>
        <v>0.1067466086351596</v>
      </c>
      <c r="M18" s="25">
        <f t="shared" si="6"/>
        <v>424</v>
      </c>
      <c r="N18" s="25">
        <f t="shared" si="6"/>
        <v>52</v>
      </c>
      <c r="O18" s="39">
        <f t="shared" si="7"/>
        <v>6.0085220868531491E-2</v>
      </c>
      <c r="P18" s="39">
        <f t="shared" si="7"/>
        <v>4.4050411152505971E-2</v>
      </c>
      <c r="Q18" s="20">
        <f t="shared" si="8"/>
        <v>26</v>
      </c>
      <c r="R18" s="20">
        <f t="shared" si="8"/>
        <v>19</v>
      </c>
      <c r="S18" s="26">
        <f t="shared" si="9"/>
        <v>65752</v>
      </c>
      <c r="T18" s="26">
        <f t="shared" si="9"/>
        <v>47946</v>
      </c>
      <c r="U18" s="26">
        <f t="shared" si="10"/>
        <v>113698</v>
      </c>
    </row>
    <row r="19" spans="1:21" ht="16" x14ac:dyDescent="0.2">
      <c r="A19" s="5">
        <v>75</v>
      </c>
      <c r="B19" s="34">
        <f>input!B19</f>
        <v>62107</v>
      </c>
      <c r="C19" s="34">
        <f>input!C19</f>
        <v>49330</v>
      </c>
      <c r="D19" s="34">
        <f>input!D19</f>
        <v>2</v>
      </c>
      <c r="E19" s="24">
        <f t="shared" si="0"/>
        <v>111439</v>
      </c>
      <c r="F19" s="37">
        <f t="shared" si="1"/>
        <v>0.55732835593205132</v>
      </c>
      <c r="G19" s="37">
        <f t="shared" si="2"/>
        <v>0.44267164406794873</v>
      </c>
      <c r="H19" s="37">
        <f t="shared" si="3"/>
        <v>1</v>
      </c>
      <c r="I19" s="14">
        <f t="shared" ref="I19:J21" si="11">ROUND(F19*$D19,0)</f>
        <v>1</v>
      </c>
      <c r="J19" s="14">
        <f t="shared" si="11"/>
        <v>1</v>
      </c>
      <c r="K19" s="38">
        <f t="shared" ref="K19:L21" si="12">B19/(B$23-B$22)</f>
        <v>9.7295917008573915E-2</v>
      </c>
      <c r="L19" s="38">
        <f t="shared" si="12"/>
        <v>0.1099908136599984</v>
      </c>
      <c r="M19" s="25">
        <f t="shared" ref="M19:N21" si="13">ROUND(B$22*K19,0)</f>
        <v>404</v>
      </c>
      <c r="N19" s="25">
        <f t="shared" si="13"/>
        <v>54</v>
      </c>
      <c r="O19" s="39">
        <f t="shared" ref="O19:P21" si="14">B19/SUM($B$3:$C$21)</f>
        <v>5.7145459748275479E-2</v>
      </c>
      <c r="P19" s="39">
        <f t="shared" si="14"/>
        <v>4.5389175606331482E-2</v>
      </c>
      <c r="Q19" s="20">
        <f t="shared" ref="Q19:R21" si="15">ROUND(O19*$D$22,0)</f>
        <v>25</v>
      </c>
      <c r="R19" s="20">
        <f t="shared" si="15"/>
        <v>20</v>
      </c>
      <c r="S19" s="26">
        <f t="shared" ref="S19:T21" si="16">B19+I19+M19+Q19</f>
        <v>62537</v>
      </c>
      <c r="T19" s="26">
        <f t="shared" si="16"/>
        <v>49405</v>
      </c>
      <c r="U19" s="26">
        <f t="shared" si="10"/>
        <v>111942</v>
      </c>
    </row>
    <row r="20" spans="1:21" ht="16" x14ac:dyDescent="0.2">
      <c r="A20" s="5">
        <v>80</v>
      </c>
      <c r="B20" s="34">
        <f>input!B20</f>
        <v>56184</v>
      </c>
      <c r="C20" s="34">
        <f>input!C20</f>
        <v>50509</v>
      </c>
      <c r="D20" s="34">
        <f>input!D20</f>
        <v>2</v>
      </c>
      <c r="E20" s="24">
        <f t="shared" si="0"/>
        <v>106695</v>
      </c>
      <c r="F20" s="37">
        <f t="shared" si="1"/>
        <v>0.5265949968601501</v>
      </c>
      <c r="G20" s="37">
        <f t="shared" si="2"/>
        <v>0.47340500313984984</v>
      </c>
      <c r="H20" s="37">
        <f t="shared" si="3"/>
        <v>1</v>
      </c>
      <c r="I20" s="14">
        <f t="shared" si="11"/>
        <v>1</v>
      </c>
      <c r="J20" s="14">
        <f t="shared" si="11"/>
        <v>1</v>
      </c>
      <c r="K20" s="38">
        <f t="shared" si="12"/>
        <v>8.8017031916043556E-2</v>
      </c>
      <c r="L20" s="38">
        <f t="shared" si="12"/>
        <v>0.11261962309249664</v>
      </c>
      <c r="M20" s="25">
        <f t="shared" si="13"/>
        <v>365</v>
      </c>
      <c r="N20" s="25">
        <f t="shared" si="13"/>
        <v>55</v>
      </c>
      <c r="O20" s="39">
        <f t="shared" si="14"/>
        <v>5.1695630291224974E-2</v>
      </c>
      <c r="P20" s="39">
        <f t="shared" si="14"/>
        <v>4.6473988864792148E-2</v>
      </c>
      <c r="Q20" s="20">
        <f t="shared" si="15"/>
        <v>23</v>
      </c>
      <c r="R20" s="20">
        <f t="shared" si="15"/>
        <v>20</v>
      </c>
      <c r="S20" s="26">
        <f t="shared" si="16"/>
        <v>56573</v>
      </c>
      <c r="T20" s="26">
        <f t="shared" si="16"/>
        <v>50585</v>
      </c>
      <c r="U20" s="26">
        <f t="shared" si="10"/>
        <v>107158</v>
      </c>
    </row>
    <row r="21" spans="1:21" ht="16" x14ac:dyDescent="0.2">
      <c r="A21" s="5">
        <v>85</v>
      </c>
      <c r="B21" s="34">
        <f>input!B21</f>
        <v>77135</v>
      </c>
      <c r="C21" s="34">
        <f>input!C21</f>
        <v>90751</v>
      </c>
      <c r="D21" s="34">
        <f>input!D21</f>
        <v>24</v>
      </c>
      <c r="E21" s="24">
        <f t="shared" si="0"/>
        <v>167910</v>
      </c>
      <c r="F21" s="37">
        <f t="shared" si="1"/>
        <v>0.45944867350464003</v>
      </c>
      <c r="G21" s="37">
        <f t="shared" si="2"/>
        <v>0.54055132649535997</v>
      </c>
      <c r="H21" s="37">
        <f t="shared" si="3"/>
        <v>1</v>
      </c>
      <c r="I21" s="14">
        <f t="shared" si="11"/>
        <v>11</v>
      </c>
      <c r="J21" s="14">
        <f t="shared" si="11"/>
        <v>13</v>
      </c>
      <c r="K21" s="38">
        <f t="shared" si="12"/>
        <v>0.12083856181197529</v>
      </c>
      <c r="L21" s="38">
        <f t="shared" si="12"/>
        <v>0.20234697608875968</v>
      </c>
      <c r="M21" s="25">
        <f t="shared" si="13"/>
        <v>501</v>
      </c>
      <c r="N21" s="25">
        <f t="shared" si="13"/>
        <v>99</v>
      </c>
      <c r="O21" s="39">
        <f t="shared" si="14"/>
        <v>7.0972918313285602E-2</v>
      </c>
      <c r="P21" s="39">
        <f t="shared" si="14"/>
        <v>8.3501177284617645E-2</v>
      </c>
      <c r="Q21" s="20">
        <f t="shared" si="15"/>
        <v>31</v>
      </c>
      <c r="R21" s="20">
        <f t="shared" si="15"/>
        <v>37</v>
      </c>
      <c r="S21" s="26">
        <f t="shared" si="16"/>
        <v>77678</v>
      </c>
      <c r="T21" s="26">
        <f t="shared" si="16"/>
        <v>90900</v>
      </c>
      <c r="U21" s="26">
        <f t="shared" si="10"/>
        <v>168578</v>
      </c>
    </row>
    <row r="22" spans="1:21" ht="15.75" customHeight="1" x14ac:dyDescent="0.2">
      <c r="A22" s="5">
        <v>999</v>
      </c>
      <c r="B22" s="34">
        <f>input!B22</f>
        <v>4149</v>
      </c>
      <c r="C22" s="34">
        <f>input!C22</f>
        <v>487</v>
      </c>
      <c r="D22" s="34">
        <f>input!D22</f>
        <v>439</v>
      </c>
      <c r="E22" s="24">
        <f t="shared" si="0"/>
        <v>5075</v>
      </c>
      <c r="F22" s="14"/>
      <c r="G22" s="14"/>
      <c r="H22" s="14"/>
      <c r="I22" s="14"/>
      <c r="J22" s="14"/>
      <c r="K22" s="38"/>
      <c r="L22" s="38"/>
      <c r="M22" s="25"/>
      <c r="N22" s="25"/>
      <c r="O22" s="20"/>
      <c r="P22" s="20"/>
      <c r="Q22" s="20"/>
      <c r="R22" s="20"/>
      <c r="U22" s="27"/>
    </row>
    <row r="23" spans="1:21" ht="15.75" customHeight="1" x14ac:dyDescent="0.2">
      <c r="A23" s="5" t="s">
        <v>2</v>
      </c>
      <c r="B23" s="35">
        <f t="shared" ref="B23:E23" si="17">SUM(B3:B22)</f>
        <v>642480</v>
      </c>
      <c r="C23" s="35">
        <f t="shared" si="17"/>
        <v>448979</v>
      </c>
      <c r="D23" s="35">
        <f t="shared" si="17"/>
        <v>624</v>
      </c>
      <c r="E23" s="35">
        <f t="shared" si="17"/>
        <v>1092083</v>
      </c>
      <c r="F23" s="14"/>
      <c r="G23" s="14"/>
      <c r="H23" s="14"/>
      <c r="I23" s="14"/>
      <c r="J23" s="14"/>
      <c r="K23" s="38">
        <f t="shared" ref="K23:N23" si="18">SUM(K3:K22)</f>
        <v>0.99999999999999989</v>
      </c>
      <c r="L23" s="38">
        <f t="shared" si="18"/>
        <v>1</v>
      </c>
      <c r="M23" s="25">
        <f t="shared" si="18"/>
        <v>4147</v>
      </c>
      <c r="N23" s="25">
        <f t="shared" si="18"/>
        <v>486</v>
      </c>
      <c r="O23" s="40">
        <f>SUM(O3:O21)</f>
        <v>0.58733666843635057</v>
      </c>
      <c r="P23" s="40">
        <f>SUM(P3:P21)</f>
        <v>0.41266333156364932</v>
      </c>
      <c r="Q23" s="20"/>
      <c r="R23" s="20"/>
    </row>
    <row r="24" spans="1:21" ht="15.75" customHeight="1" x14ac:dyDescent="0.2"/>
    <row r="25" spans="1:21" ht="15.75" customHeight="1" x14ac:dyDescent="0.2"/>
    <row r="26" spans="1:21" ht="15.75" customHeight="1" x14ac:dyDescent="0.2"/>
    <row r="27" spans="1:21" ht="15.75" customHeight="1" x14ac:dyDescent="0.2"/>
    <row r="28" spans="1:21" ht="15.75" customHeight="1" x14ac:dyDescent="0.2"/>
    <row r="29" spans="1:21" ht="15.75" customHeight="1" x14ac:dyDescent="0.2"/>
    <row r="30" spans="1:21" ht="15.75" customHeight="1" x14ac:dyDescent="0.2"/>
    <row r="31" spans="1:21" ht="15.75" customHeight="1" x14ac:dyDescent="0.2"/>
    <row r="32" spans="1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heetProtection sheet="1" objects="1" scenarios="1"/>
  <mergeCells count="1">
    <mergeCell ref="A1:E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0821-8728-413C-928A-6BD274B64DFF}">
  <sheetPr>
    <tabColor theme="7" tint="0.79998168889431442"/>
  </sheetPr>
  <dimension ref="A1:M1000"/>
  <sheetViews>
    <sheetView tabSelected="1" workbookViewId="0">
      <selection activeCell="D2" sqref="D2"/>
    </sheetView>
  </sheetViews>
  <sheetFormatPr baseColWidth="10" defaultColWidth="14.33203125" defaultRowHeight="15" customHeight="1" x14ac:dyDescent="0.2"/>
  <cols>
    <col min="1" max="14" width="15" style="1" customWidth="1"/>
    <col min="15" max="26" width="10.6640625" style="1" customWidth="1"/>
    <col min="27" max="16384" width="14.33203125" style="1"/>
  </cols>
  <sheetData>
    <row r="1" spans="1:11" ht="16" x14ac:dyDescent="0.2">
      <c r="A1" s="16" t="s">
        <v>23</v>
      </c>
      <c r="B1" s="16" t="s">
        <v>0</v>
      </c>
      <c r="C1" s="16" t="s">
        <v>1</v>
      </c>
      <c r="D1" s="16" t="s">
        <v>2</v>
      </c>
      <c r="E1" s="13" t="s">
        <v>24</v>
      </c>
      <c r="F1" s="13" t="s">
        <v>25</v>
      </c>
      <c r="G1" s="13" t="s">
        <v>26</v>
      </c>
      <c r="H1" s="17" t="s">
        <v>27</v>
      </c>
      <c r="I1" s="17" t="s">
        <v>28</v>
      </c>
      <c r="J1" s="18" t="s">
        <v>29</v>
      </c>
      <c r="K1" s="18" t="s">
        <v>30</v>
      </c>
    </row>
    <row r="2" spans="1:11" ht="16" x14ac:dyDescent="0.2">
      <c r="A2" s="5">
        <v>0</v>
      </c>
      <c r="B2" s="46">
        <f>IF(input!$D$30=1,input!B$27,input!G$3)</f>
        <v>1657888</v>
      </c>
      <c r="C2" s="46">
        <f>IF(input!$D$30=1,input!C$27,input!H$3)</f>
        <v>1600528</v>
      </c>
      <c r="D2" s="46">
        <f>IF(input!$D$30=1,input!D$27,input!I$3)</f>
        <v>3258416</v>
      </c>
      <c r="E2" s="47">
        <f>calculo_def!S3/calculo_tasas!B2</f>
        <v>6.6180586384604993E-3</v>
      </c>
      <c r="F2" s="47">
        <f>calculo_def!T3/calculo_tasas!C2</f>
        <v>5.292628432617236E-3</v>
      </c>
      <c r="G2" s="47">
        <f>calculo_def!U3/calculo_tasas!D2</f>
        <v>5.9670097372465638E-3</v>
      </c>
      <c r="H2" s="48">
        <f t="shared" ref="H2:I2" si="0">B2/SUM($B$2:$C$22)</f>
        <v>1.2980197005678432E-2</v>
      </c>
      <c r="I2" s="48">
        <f t="shared" si="0"/>
        <v>1.2531105088585291E-2</v>
      </c>
      <c r="J2" s="49">
        <f t="shared" ref="J2:K17" si="1">E2*H2</f>
        <v>8.590370492234926E-5</v>
      </c>
      <c r="K2" s="49">
        <f t="shared" si="1"/>
        <v>6.6322483083961037E-5</v>
      </c>
    </row>
    <row r="3" spans="1:11" ht="16" x14ac:dyDescent="0.2">
      <c r="A3" s="5">
        <v>1</v>
      </c>
      <c r="B3" s="7">
        <f>input!G4</f>
        <v>4068007.4023754634</v>
      </c>
      <c r="C3" s="7">
        <f>input!H4</f>
        <v>3997354.3894495601</v>
      </c>
      <c r="D3" s="7">
        <f>input!I4</f>
        <v>8065356.2642975543</v>
      </c>
      <c r="E3" s="47">
        <f>calculo_def!S4/calculo_tasas!B3</f>
        <v>5.4498425905159613E-4</v>
      </c>
      <c r="F3" s="47">
        <f>calculo_def!T4/calculo_tasas!C3</f>
        <v>4.2277962756079649E-4</v>
      </c>
      <c r="G3" s="47">
        <f>calculo_def!U4/calculo_tasas!D3</f>
        <v>4.844175349444749E-4</v>
      </c>
      <c r="H3" s="48">
        <f t="shared" ref="H3:I3" si="2">B3/SUM($B$2:$C$22)</f>
        <v>3.1849882201567106E-2</v>
      </c>
      <c r="I3" s="48">
        <f t="shared" si="2"/>
        <v>3.1296714540770376E-2</v>
      </c>
      <c r="J3" s="49">
        <f t="shared" si="1"/>
        <v>1.7357684452501668E-5</v>
      </c>
      <c r="K3" s="49">
        <f t="shared" si="1"/>
        <v>1.3231613317423464E-5</v>
      </c>
    </row>
    <row r="4" spans="1:11" ht="16" x14ac:dyDescent="0.2">
      <c r="A4" s="5">
        <v>5</v>
      </c>
      <c r="B4" s="7">
        <f>input!G5</f>
        <v>5456596.0620676046</v>
      </c>
      <c r="C4" s="7">
        <f>input!H5</f>
        <v>5314758.2850368917</v>
      </c>
      <c r="D4" s="7">
        <f>input!I5</f>
        <v>10771353.883693825</v>
      </c>
      <c r="E4" s="47">
        <f>calculo_def!S5/calculo_tasas!B4</f>
        <v>2.4557434429043099E-4</v>
      </c>
      <c r="F4" s="47">
        <f>calculo_def!T5/calculo_tasas!C4</f>
        <v>1.7987647767378457E-4</v>
      </c>
      <c r="G4" s="47">
        <f>calculo_def!U5/calculo_tasas!D4</f>
        <v>2.131579766844158E-4</v>
      </c>
      <c r="H4" s="48">
        <f t="shared" ref="H4:I19" si="3">B4/SUM($B$2:$C$22)</f>
        <v>4.2721638534114877E-2</v>
      </c>
      <c r="I4" s="48">
        <f t="shared" si="3"/>
        <v>4.1611139942710547E-2</v>
      </c>
      <c r="J4" s="49">
        <f t="shared" si="1"/>
        <v>1.0491338370028071E-5</v>
      </c>
      <c r="K4" s="49">
        <f t="shared" si="1"/>
        <v>7.4848652848856991E-6</v>
      </c>
    </row>
    <row r="5" spans="1:11" ht="16" x14ac:dyDescent="0.2">
      <c r="A5" s="5">
        <v>10</v>
      </c>
      <c r="B5" s="7">
        <f>input!G6</f>
        <v>5562636.9753430691</v>
      </c>
      <c r="C5" s="7">
        <f>input!H6</f>
        <v>5396724.2256991677</v>
      </c>
      <c r="D5" s="7">
        <f>input!I6</f>
        <v>10959361.138613239</v>
      </c>
      <c r="E5" s="47">
        <f>calculo_def!S6/calculo_tasas!B5</f>
        <v>3.3059860065496759E-4</v>
      </c>
      <c r="F5" s="47">
        <f>calculo_def!T6/calculo_tasas!C5</f>
        <v>2.4070157111496821E-4</v>
      </c>
      <c r="G5" s="47">
        <f>calculo_def!U6/calculo_tasas!D5</f>
        <v>2.8633055889944621E-4</v>
      </c>
      <c r="H5" s="48">
        <f t="shared" si="3"/>
        <v>4.3551870699965398E-2</v>
      </c>
      <c r="I5" s="48">
        <f t="shared" si="3"/>
        <v>4.225288055338635E-2</v>
      </c>
      <c r="J5" s="49">
        <f t="shared" si="1"/>
        <v>1.4398187509314645E-5</v>
      </c>
      <c r="K5" s="49">
        <f t="shared" si="1"/>
        <v>1.0170334733333182E-5</v>
      </c>
    </row>
    <row r="6" spans="1:11" ht="16" x14ac:dyDescent="0.2">
      <c r="A6" s="5">
        <v>15</v>
      </c>
      <c r="B6" s="7">
        <f>input!G7</f>
        <v>5468439.3227847721</v>
      </c>
      <c r="C6" s="7">
        <f>input!H7</f>
        <v>5347189.726458922</v>
      </c>
      <c r="D6" s="7">
        <f>input!I7</f>
        <v>10815614.36873302</v>
      </c>
      <c r="E6" s="47">
        <f>calculo_def!S7/calculo_tasas!B6</f>
        <v>1.2665405230231162E-3</v>
      </c>
      <c r="F6" s="47">
        <f>calculo_def!T7/calculo_tasas!C6</f>
        <v>4.9427832846886432E-4</v>
      </c>
      <c r="G6" s="47">
        <f>calculo_def!U7/calculo_tasas!D6</f>
        <v>8.8473938453862853E-4</v>
      </c>
      <c r="H6" s="48">
        <f t="shared" si="3"/>
        <v>4.2814363650225527E-2</v>
      </c>
      <c r="I6" s="48">
        <f t="shared" si="3"/>
        <v>4.1865057275386863E-2</v>
      </c>
      <c r="J6" s="49">
        <f t="shared" si="1"/>
        <v>5.4226126530458534E-5</v>
      </c>
      <c r="K6" s="49">
        <f t="shared" si="1"/>
        <v>2.0692990531331485E-5</v>
      </c>
    </row>
    <row r="7" spans="1:11" ht="16" x14ac:dyDescent="0.2">
      <c r="A7" s="5">
        <v>20</v>
      </c>
      <c r="B7" s="7">
        <f>input!G8</f>
        <v>5184584.6214526091</v>
      </c>
      <c r="C7" s="7">
        <f>input!H8</f>
        <v>5269032.9680940518</v>
      </c>
      <c r="D7" s="7">
        <f>input!I8</f>
        <v>10453565.091055751</v>
      </c>
      <c r="E7" s="47">
        <f>calculo_def!S8/calculo_tasas!B7</f>
        <v>2.384183286131168E-3</v>
      </c>
      <c r="F7" s="47">
        <f>calculo_def!T8/calculo_tasas!C7</f>
        <v>7.103770317371808E-4</v>
      </c>
      <c r="G7" s="47">
        <f>calculo_def!U8/calculo_tasas!D7</f>
        <v>1.5405270699255375E-3</v>
      </c>
      <c r="H7" s="48">
        <f t="shared" si="3"/>
        <v>4.0591963859480017E-2</v>
      </c>
      <c r="I7" s="48">
        <f t="shared" si="3"/>
        <v>4.1253140112767178E-2</v>
      </c>
      <c r="J7" s="49">
        <f t="shared" si="1"/>
        <v>9.677868178501267E-5</v>
      </c>
      <c r="K7" s="49">
        <f t="shared" si="1"/>
        <v>2.9305283223145577E-5</v>
      </c>
    </row>
    <row r="8" spans="1:11" ht="16" x14ac:dyDescent="0.2">
      <c r="A8" s="5">
        <v>25</v>
      </c>
      <c r="B8" s="7">
        <f>input!G9</f>
        <v>4889971.4892216567</v>
      </c>
      <c r="C8" s="7">
        <f>input!H9</f>
        <v>5156436.7383026117</v>
      </c>
      <c r="D8" s="7">
        <f>input!I9</f>
        <v>10046370.515092252</v>
      </c>
      <c r="E8" s="47">
        <f>calculo_def!S9/calculo_tasas!B8</f>
        <v>3.2216956754706118E-3</v>
      </c>
      <c r="F8" s="47">
        <f>calculo_def!T9/calculo_tasas!C8</f>
        <v>9.3514189055818786E-4</v>
      </c>
      <c r="G8" s="47">
        <f>calculo_def!U9/calculo_tasas!D8</f>
        <v>2.0481028416271842E-3</v>
      </c>
      <c r="H8" s="48">
        <f t="shared" si="3"/>
        <v>3.8285332472548117E-2</v>
      </c>
      <c r="I8" s="48">
        <f t="shared" si="3"/>
        <v>4.0371584033713874E-2</v>
      </c>
      <c r="J8" s="49">
        <f t="shared" si="1"/>
        <v>1.2334369006076286E-4</v>
      </c>
      <c r="K8" s="49">
        <f t="shared" si="1"/>
        <v>3.7753159418115945E-5</v>
      </c>
    </row>
    <row r="9" spans="1:11" ht="16" x14ac:dyDescent="0.2">
      <c r="A9" s="5">
        <v>30</v>
      </c>
      <c r="B9" s="7">
        <f>input!G10</f>
        <v>4550555.0831521209</v>
      </c>
      <c r="C9" s="7">
        <f>input!H10</f>
        <v>4914233.4821188794</v>
      </c>
      <c r="D9" s="7">
        <f>input!I10</f>
        <v>9464772.6342892069</v>
      </c>
      <c r="E9" s="47">
        <f>calculo_def!S10/calculo_tasas!B9</f>
        <v>3.7887685534964107E-3</v>
      </c>
      <c r="F9" s="47">
        <f>calculo_def!T10/calculo_tasas!C9</f>
        <v>1.1946929305175361E-3</v>
      </c>
      <c r="G9" s="47">
        <f>calculo_def!U10/calculo_tasas!D9</f>
        <v>2.4418970104225523E-3</v>
      </c>
      <c r="H9" s="48">
        <f t="shared" si="3"/>
        <v>3.5627920260298603E-2</v>
      </c>
      <c r="I9" s="48">
        <f t="shared" si="3"/>
        <v>3.8475288276291389E-2</v>
      </c>
      <c r="J9" s="49">
        <f t="shared" si="1"/>
        <v>1.3498594390869701E-4</v>
      </c>
      <c r="K9" s="49">
        <f t="shared" si="1"/>
        <v>4.596615490330956E-5</v>
      </c>
    </row>
    <row r="10" spans="1:11" ht="16" x14ac:dyDescent="0.2">
      <c r="A10" s="5">
        <v>35</v>
      </c>
      <c r="B10" s="7">
        <f>input!G11</f>
        <v>4349552.0326277772</v>
      </c>
      <c r="C10" s="7">
        <f>input!H11</f>
        <v>4706699.8137585931</v>
      </c>
      <c r="D10" s="7">
        <f>input!I11</f>
        <v>9056249.6302681286</v>
      </c>
      <c r="E10" s="47">
        <f>calculo_def!S11/calculo_tasas!B10</f>
        <v>4.7457760811126931E-3</v>
      </c>
      <c r="F10" s="47">
        <f>calculo_def!T11/calculo_tasas!C10</f>
        <v>1.6644358701397748E-3</v>
      </c>
      <c r="G10" s="47">
        <f>calculo_def!U11/calculo_tasas!D10</f>
        <v>3.1443479544585951E-3</v>
      </c>
      <c r="H10" s="48">
        <f t="shared" si="3"/>
        <v>3.4054195621150293E-2</v>
      </c>
      <c r="I10" s="48">
        <f t="shared" si="3"/>
        <v>3.685043309872351E-2</v>
      </c>
      <c r="J10" s="49">
        <f t="shared" si="1"/>
        <v>1.6161358704038767E-4</v>
      </c>
      <c r="K10" s="49">
        <f t="shared" si="1"/>
        <v>6.1335182679701425E-5</v>
      </c>
    </row>
    <row r="11" spans="1:11" ht="16" x14ac:dyDescent="0.2">
      <c r="A11" s="5">
        <v>40</v>
      </c>
      <c r="B11" s="7">
        <f>input!G12</f>
        <v>4092108.0398262353</v>
      </c>
      <c r="C11" s="7">
        <f>input!H12</f>
        <v>4473686.232443505</v>
      </c>
      <c r="D11" s="7">
        <f>input!I12</f>
        <v>8565794.1825809777</v>
      </c>
      <c r="E11" s="47">
        <f>calculo_def!S12/calculo_tasas!B11</f>
        <v>6.489809101210265E-3</v>
      </c>
      <c r="F11" s="47">
        <f>calculo_def!T12/calculo_tasas!C11</f>
        <v>2.6184223459949428E-3</v>
      </c>
      <c r="G11" s="47">
        <f>calculo_def!U12/calculo_tasas!D11</f>
        <v>4.4678869447769623E-3</v>
      </c>
      <c r="H11" s="48">
        <f t="shared" si="3"/>
        <v>3.2038574695917421E-2</v>
      </c>
      <c r="I11" s="48">
        <f t="shared" si="3"/>
        <v>3.5026086586493185E-2</v>
      </c>
      <c r="J11" s="49">
        <f t="shared" si="1"/>
        <v>2.0792423365136977E-4</v>
      </c>
      <c r="K11" s="49">
        <f t="shared" si="1"/>
        <v>9.1713087810827478E-5</v>
      </c>
    </row>
    <row r="12" spans="1:11" ht="16" x14ac:dyDescent="0.2">
      <c r="A12" s="5">
        <v>45</v>
      </c>
      <c r="B12" s="7">
        <f>input!G13</f>
        <v>3852817.4738364117</v>
      </c>
      <c r="C12" s="7">
        <f>input!H13</f>
        <v>4171779.568316462</v>
      </c>
      <c r="D12" s="7">
        <f>input!I13</f>
        <v>8024590.9826534465</v>
      </c>
      <c r="E12" s="47">
        <f>calculo_def!S13/calculo_tasas!B12</f>
        <v>9.4266079944440376E-3</v>
      </c>
      <c r="F12" s="47">
        <f>calculo_def!T13/calculo_tasas!C12</f>
        <v>4.2921730898706221E-3</v>
      </c>
      <c r="G12" s="47">
        <f>calculo_def!U13/calculo_tasas!D12</f>
        <v>6.7573537538818864E-3</v>
      </c>
      <c r="H12" s="48">
        <f t="shared" si="3"/>
        <v>3.016508342983177E-2</v>
      </c>
      <c r="I12" s="48">
        <f t="shared" si="3"/>
        <v>3.2662351534610182E-2</v>
      </c>
      <c r="J12" s="49">
        <f t="shared" si="1"/>
        <v>2.8435441661272355E-4</v>
      </c>
      <c r="K12" s="49">
        <f t="shared" si="1"/>
        <v>1.4019246630874824E-4</v>
      </c>
    </row>
    <row r="13" spans="1:11" ht="16" x14ac:dyDescent="0.2">
      <c r="A13" s="5">
        <v>50</v>
      </c>
      <c r="B13" s="7">
        <f>input!G14</f>
        <v>3370312.7730701715</v>
      </c>
      <c r="C13" s="7">
        <f>input!H14</f>
        <v>3747929.2643459807</v>
      </c>
      <c r="D13" s="7">
        <f>input!I14</f>
        <v>7118241.5518401172</v>
      </c>
      <c r="E13" s="47">
        <f>calculo_def!S14/calculo_tasas!B13</f>
        <v>1.3214797260323203E-2</v>
      </c>
      <c r="F13" s="47">
        <f>calculo_def!T14/calculo_tasas!C13</f>
        <v>6.425681570114296E-3</v>
      </c>
      <c r="G13" s="47">
        <f>calculo_def!U14/calculo_tasas!D13</f>
        <v>9.6401617590879552E-3</v>
      </c>
      <c r="H13" s="48">
        <f t="shared" si="3"/>
        <v>2.6387381876945375E-2</v>
      </c>
      <c r="I13" s="48">
        <f t="shared" si="3"/>
        <v>2.9343876193420947E-2</v>
      </c>
      <c r="J13" s="49">
        <f t="shared" si="1"/>
        <v>3.4870390173455986E-4</v>
      </c>
      <c r="K13" s="49">
        <f t="shared" si="1"/>
        <v>1.8855440445178062E-4</v>
      </c>
    </row>
    <row r="14" spans="1:11" ht="16" x14ac:dyDescent="0.2">
      <c r="A14" s="5">
        <v>55</v>
      </c>
      <c r="B14" s="7">
        <f>input!G15</f>
        <v>2726931.8096154216</v>
      </c>
      <c r="C14" s="7">
        <f>input!H15</f>
        <v>3043266.4065521345</v>
      </c>
      <c r="D14" s="7">
        <f>input!I15</f>
        <v>5770179.0304106241</v>
      </c>
      <c r="E14" s="47">
        <f>calculo_def!S15/calculo_tasas!B14</f>
        <v>1.99575947620323E-2</v>
      </c>
      <c r="F14" s="47">
        <f>calculo_def!T15/calculo_tasas!C14</f>
        <v>1.0779536069984221E-2</v>
      </c>
      <c r="G14" s="47">
        <f>calculo_def!U15/calculo_tasas!D14</f>
        <v>1.511703528439612E-2</v>
      </c>
      <c r="H14" s="48">
        <f t="shared" si="3"/>
        <v>2.1350122631842057E-2</v>
      </c>
      <c r="I14" s="48">
        <f t="shared" si="3"/>
        <v>2.3826819120356609E-2</v>
      </c>
      <c r="J14" s="49">
        <f t="shared" si="1"/>
        <v>4.2609709560599833E-4</v>
      </c>
      <c r="K14" s="49">
        <f t="shared" si="1"/>
        <v>2.5684205614087376E-4</v>
      </c>
    </row>
    <row r="15" spans="1:11" ht="16" x14ac:dyDescent="0.2">
      <c r="A15" s="5">
        <v>60</v>
      </c>
      <c r="B15" s="7">
        <f>input!G16</f>
        <v>2290468.8028828567</v>
      </c>
      <c r="C15" s="7">
        <f>input!H16</f>
        <v>2601764.2661775714</v>
      </c>
      <c r="D15" s="7">
        <f>input!I16</f>
        <v>4892223.3468419658</v>
      </c>
      <c r="E15" s="47">
        <f>calculo_def!S16/calculo_tasas!B15</f>
        <v>2.7698259814824759E-2</v>
      </c>
      <c r="F15" s="47">
        <f>calculo_def!T16/calculo_tasas!C15</f>
        <v>1.5757768885123841E-2</v>
      </c>
      <c r="G15" s="47">
        <f>calculo_def!U16/calculo_tasas!D15</f>
        <v>2.1348166793615064E-2</v>
      </c>
      <c r="H15" s="48">
        <f t="shared" si="3"/>
        <v>1.7932897938087448E-2</v>
      </c>
      <c r="I15" s="48">
        <f t="shared" si="3"/>
        <v>2.0370141250385585E-2</v>
      </c>
      <c r="J15" s="49">
        <f t="shared" si="1"/>
        <v>4.9671006632188129E-4</v>
      </c>
      <c r="K15" s="49">
        <f t="shared" si="1"/>
        <v>3.2098797798090363E-4</v>
      </c>
    </row>
    <row r="16" spans="1:11" ht="16" x14ac:dyDescent="0.2">
      <c r="A16" s="5">
        <v>65</v>
      </c>
      <c r="B16" s="7">
        <f>input!G17</f>
        <v>1732497.7736418473</v>
      </c>
      <c r="C16" s="7">
        <f>input!H17</f>
        <v>1968259.7557806489</v>
      </c>
      <c r="D16" s="7">
        <f>input!I17</f>
        <v>3700752.7629626943</v>
      </c>
      <c r="E16" s="47">
        <f>calculo_def!S17/calculo_tasas!B16</f>
        <v>3.7941174297629277E-2</v>
      </c>
      <c r="F16" s="47">
        <f>calculo_def!T17/calculo_tasas!C16</f>
        <v>2.3149891606622858E-2</v>
      </c>
      <c r="G16" s="47">
        <f>calculo_def!U17/calculo_tasas!D16</f>
        <v>3.0074421915961411E-2</v>
      </c>
      <c r="H16" s="48">
        <f t="shared" si="3"/>
        <v>1.3564343558654419E-2</v>
      </c>
      <c r="I16" s="48">
        <f t="shared" si="3"/>
        <v>1.5410208282092242E-2</v>
      </c>
      <c r="J16" s="49">
        <f t="shared" si="1"/>
        <v>5.146471231918323E-4</v>
      </c>
      <c r="K16" s="49">
        <f t="shared" si="1"/>
        <v>3.5674465136591724E-4</v>
      </c>
    </row>
    <row r="17" spans="1:13" ht="16" x14ac:dyDescent="0.2">
      <c r="A17" s="5">
        <v>70</v>
      </c>
      <c r="B17" s="7">
        <f>input!G18</f>
        <v>1248276.5877518277</v>
      </c>
      <c r="C17" s="7">
        <f>input!H18</f>
        <v>1430760.1782799757</v>
      </c>
      <c r="D17" s="7">
        <f>input!I18</f>
        <v>2679036.7165047182</v>
      </c>
      <c r="E17" s="47">
        <f>calculo_def!S18/calculo_tasas!B17</f>
        <v>5.2674223521584053E-2</v>
      </c>
      <c r="F17" s="47">
        <f>calculo_def!T18/calculo_tasas!C17</f>
        <v>3.3510857184772563E-2</v>
      </c>
      <c r="G17" s="47">
        <f>calculo_def!U18/calculo_tasas!D17</f>
        <v>4.243988120787659E-2</v>
      </c>
      <c r="H17" s="48">
        <f t="shared" si="3"/>
        <v>9.77320303096154E-3</v>
      </c>
      <c r="I17" s="48">
        <f t="shared" si="3"/>
        <v>1.1201932206490234E-2</v>
      </c>
      <c r="J17" s="49">
        <f t="shared" si="1"/>
        <v>5.1479588097469095E-4</v>
      </c>
      <c r="K17" s="49">
        <f t="shared" si="1"/>
        <v>3.7538635036519846E-4</v>
      </c>
    </row>
    <row r="18" spans="1:13" ht="16" x14ac:dyDescent="0.2">
      <c r="A18" s="5">
        <v>75</v>
      </c>
      <c r="B18" s="7">
        <f>input!G19</f>
        <v>858987.84718650521</v>
      </c>
      <c r="C18" s="7">
        <f>input!H19</f>
        <v>979036.21686731454</v>
      </c>
      <c r="D18" s="7">
        <f>input!I19</f>
        <v>1838023.7313811334</v>
      </c>
      <c r="E18" s="47">
        <f>calculo_def!S19/calculo_tasas!B18</f>
        <v>7.2803125451461517E-2</v>
      </c>
      <c r="F18" s="47">
        <f>calculo_def!T19/calculo_tasas!C18</f>
        <v>5.0462893148206886E-2</v>
      </c>
      <c r="G18" s="47">
        <f>calculo_def!U19/calculo_tasas!D18</f>
        <v>6.0903457386746684E-2</v>
      </c>
      <c r="H18" s="48">
        <f t="shared" si="3"/>
        <v>6.7253225078922323E-3</v>
      </c>
      <c r="I18" s="48">
        <f t="shared" si="3"/>
        <v>7.6652240504978967E-3</v>
      </c>
      <c r="J18" s="49">
        <f t="shared" ref="J18:K20" si="4">E18*H18</f>
        <v>4.8962449824361599E-4</v>
      </c>
      <c r="K18" s="49">
        <f t="shared" si="4"/>
        <v>3.8680938221734095E-4</v>
      </c>
    </row>
    <row r="19" spans="1:13" ht="16" x14ac:dyDescent="0.2">
      <c r="A19" s="5">
        <v>80</v>
      </c>
      <c r="B19" s="7">
        <f>input!G20</f>
        <v>530790.8679466279</v>
      </c>
      <c r="C19" s="7">
        <f>input!H20</f>
        <v>660105.92327608087</v>
      </c>
      <c r="D19" s="7">
        <f>input!I20</f>
        <v>1190896.7387989059</v>
      </c>
      <c r="E19" s="47">
        <f>calculo_def!S20/calculo_tasas!B19</f>
        <v>0.10658246668570893</v>
      </c>
      <c r="F19" s="47">
        <f>calculo_def!T20/calculo_tasas!C19</f>
        <v>7.6631640796296072E-2</v>
      </c>
      <c r="G19" s="47">
        <f>calculo_def!U20/calculo_tasas!D19</f>
        <v>8.9980933282322678E-2</v>
      </c>
      <c r="H19" s="48">
        <f t="shared" si="3"/>
        <v>4.1557511935440003E-3</v>
      </c>
      <c r="I19" s="48">
        <f t="shared" si="3"/>
        <v>5.1682049262307119E-3</v>
      </c>
      <c r="J19" s="49">
        <f t="shared" si="4"/>
        <v>4.4293021313999856E-4</v>
      </c>
      <c r="K19" s="49">
        <f t="shared" si="4"/>
        <v>3.9604802346855975E-4</v>
      </c>
    </row>
    <row r="20" spans="1:13" ht="16" x14ac:dyDescent="0.2">
      <c r="A20" s="5">
        <v>85</v>
      </c>
      <c r="B20" s="7">
        <f>input!G21</f>
        <v>439552.71184676985</v>
      </c>
      <c r="C20" s="7">
        <f>input!H21</f>
        <v>613888.55621932878</v>
      </c>
      <c r="D20" s="7">
        <f>input!I21</f>
        <v>1053437.5283460116</v>
      </c>
      <c r="E20" s="47">
        <f>calculo_def!S21/calculo_tasas!B20</f>
        <v>0.17672055684433796</v>
      </c>
      <c r="F20" s="47">
        <f>calculo_def!T21/calculo_tasas!C20</f>
        <v>0.14807247843128624</v>
      </c>
      <c r="G20" s="47">
        <f>calculo_def!U21/calculo_tasas!D20</f>
        <v>0.16002657534394288</v>
      </c>
      <c r="H20" s="48">
        <f t="shared" ref="H20:I20" si="5">B20/SUM($B$2:$C$22)</f>
        <v>3.4414150980954543E-3</v>
      </c>
      <c r="I20" s="48">
        <f t="shared" si="5"/>
        <v>4.8063526602872978E-3</v>
      </c>
      <c r="J20" s="49">
        <f t="shared" si="4"/>
        <v>6.0816879246794063E-4</v>
      </c>
      <c r="K20" s="49">
        <f t="shared" si="4"/>
        <v>7.1168855062354614E-4</v>
      </c>
    </row>
    <row r="21" spans="1:13" ht="15.75" customHeight="1" x14ac:dyDescent="0.2">
      <c r="A21" s="5"/>
      <c r="B21" s="7">
        <v>0</v>
      </c>
      <c r="C21" s="7">
        <v>0</v>
      </c>
      <c r="D21" s="7">
        <v>0</v>
      </c>
      <c r="E21" s="14"/>
      <c r="F21" s="14"/>
      <c r="G21" s="14"/>
      <c r="H21" s="19"/>
      <c r="I21" s="19"/>
      <c r="J21" s="20"/>
      <c r="K21" s="20"/>
    </row>
    <row r="22" spans="1:13" ht="15.75" customHeight="1" x14ac:dyDescent="0.2">
      <c r="A22" s="5"/>
      <c r="B22" s="7">
        <v>0</v>
      </c>
      <c r="C22" s="7">
        <v>0</v>
      </c>
      <c r="D22" s="7">
        <v>0</v>
      </c>
      <c r="E22" s="14"/>
      <c r="F22" s="14"/>
      <c r="G22" s="14"/>
      <c r="H22" s="19"/>
      <c r="I22" s="19"/>
      <c r="J22" s="20"/>
      <c r="K22" s="20"/>
    </row>
    <row r="23" spans="1:13" ht="15.75" customHeight="1" x14ac:dyDescent="0.2">
      <c r="J23" s="23" t="s">
        <v>31</v>
      </c>
      <c r="K23" s="50">
        <f>SUM(J2:K22)</f>
        <v>8.5502841844330296E-3</v>
      </c>
      <c r="M23" s="30">
        <f>K23*1000</f>
        <v>8.5502841844330302</v>
      </c>
    </row>
    <row r="24" spans="1:13" ht="15.75" customHeight="1" x14ac:dyDescent="0.2"/>
    <row r="25" spans="1:13" ht="15.75" customHeight="1" x14ac:dyDescent="0.2"/>
    <row r="26" spans="1:13" ht="15.75" customHeight="1" x14ac:dyDescent="0.2">
      <c r="B26" s="21" t="s">
        <v>0</v>
      </c>
      <c r="C26" s="21" t="s">
        <v>1</v>
      </c>
      <c r="D26" s="21" t="s">
        <v>2</v>
      </c>
    </row>
    <row r="27" spans="1:13" ht="15.75" customHeight="1" x14ac:dyDescent="0.2">
      <c r="A27" s="22" t="s">
        <v>32</v>
      </c>
      <c r="B27" s="46">
        <v>1657888</v>
      </c>
      <c r="C27" s="46">
        <v>1600528</v>
      </c>
      <c r="D27" s="46">
        <f>SUM(B27:C27)</f>
        <v>3258416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heet="1" objects="1" scenarios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input</vt:lpstr>
      <vt:lpstr>output_tasas</vt:lpstr>
      <vt:lpstr>calculo_def</vt:lpstr>
      <vt:lpstr>calculo_tasas</vt:lpstr>
      <vt:lpstr>output_grafico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2024-10-07T21:13:30Z</dcterms:created>
  <dcterms:modified xsi:type="dcterms:W3CDTF">2025-09-09T23:29:02Z</dcterms:modified>
</cp:coreProperties>
</file>