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esktop/Repos/ScallopRSA2021/"/>
    </mc:Choice>
  </mc:AlternateContent>
  <xr:revisionPtr revIDLastSave="0" documentId="13_ncr:1_{71B7B1CD-6AD3-C749-9C21-F2BF131537C3}" xr6:coauthVersionLast="47" xr6:coauthVersionMax="47" xr10:uidLastSave="{00000000-0000-0000-0000-000000000000}"/>
  <bookViews>
    <workbookView xWindow="3620" yWindow="840" windowWidth="23040" windowHeight="13260" activeTab="1" xr2:uid="{00000000-000D-0000-FFFF-FFFF00000000}"/>
  </bookViews>
  <sheets>
    <sheet name="210315" sheetId="2" r:id="rId1"/>
    <sheet name="210518_processed_TA" sheetId="4" r:id="rId2"/>
  </sheets>
  <definedNames>
    <definedName name="_210518_processed_TA_1" localSheetId="1">'210518_processed_TA'!$A$1:$AD$52</definedName>
    <definedName name="_xlnm._FilterDatabase" localSheetId="0" hidden="1">'210315'!$R$1:$W$971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1" i="2"/>
  <c r="K6" i="2"/>
  <c r="K2" i="2"/>
  <c r="W27" i="2"/>
  <c r="L27" i="2"/>
  <c r="H27" i="2"/>
  <c r="W26" i="2"/>
  <c r="L26" i="2"/>
  <c r="H26" i="2"/>
  <c r="W25" i="2"/>
  <c r="L25" i="2"/>
  <c r="H25" i="2"/>
  <c r="W24" i="2"/>
  <c r="L24" i="2"/>
  <c r="H24" i="2"/>
  <c r="W23" i="2"/>
  <c r="L23" i="2"/>
  <c r="H23" i="2"/>
  <c r="W22" i="2"/>
  <c r="L22" i="2"/>
  <c r="H22" i="2"/>
  <c r="W21" i="2"/>
  <c r="L21" i="2"/>
  <c r="H21" i="2"/>
  <c r="W20" i="2"/>
  <c r="L20" i="2"/>
  <c r="H20" i="2"/>
  <c r="W19" i="2"/>
  <c r="L19" i="2"/>
  <c r="H19" i="2"/>
  <c r="W18" i="2"/>
  <c r="L18" i="2"/>
  <c r="H18" i="2"/>
  <c r="W17" i="2"/>
  <c r="L17" i="2"/>
  <c r="H17" i="2"/>
  <c r="W16" i="2"/>
  <c r="L16" i="2"/>
  <c r="H16" i="2"/>
  <c r="W15" i="2"/>
  <c r="L15" i="2"/>
  <c r="H15" i="2"/>
  <c r="W14" i="2"/>
  <c r="L14" i="2"/>
  <c r="H14" i="2"/>
  <c r="W13" i="2"/>
  <c r="L13" i="2"/>
  <c r="H13" i="2"/>
  <c r="W12" i="2"/>
  <c r="L12" i="2"/>
  <c r="H12" i="2"/>
  <c r="W11" i="2"/>
  <c r="L11" i="2"/>
  <c r="H11" i="2"/>
  <c r="W10" i="2"/>
  <c r="L10" i="2"/>
  <c r="H10" i="2"/>
  <c r="W9" i="2"/>
  <c r="L9" i="2"/>
  <c r="H9" i="2"/>
  <c r="K4" i="2"/>
  <c r="K3" i="2"/>
  <c r="H2" i="2"/>
  <c r="H3" i="2" s="1"/>
  <c r="E9" i="2" s="1"/>
  <c r="O20" i="2" l="1"/>
  <c r="N20" i="2"/>
  <c r="O25" i="2"/>
  <c r="N25" i="2"/>
  <c r="N17" i="2"/>
  <c r="O17" i="2"/>
  <c r="R10" i="2"/>
  <c r="G45" i="2"/>
  <c r="O27" i="2"/>
  <c r="N27" i="2"/>
  <c r="O22" i="2"/>
  <c r="N22" i="2"/>
  <c r="O14" i="2"/>
  <c r="N14" i="2"/>
  <c r="O12" i="2"/>
  <c r="N12" i="2"/>
  <c r="I13" i="2"/>
  <c r="M13" i="2" s="1"/>
  <c r="I9" i="2"/>
  <c r="M9" i="2" s="1"/>
  <c r="H5" i="2"/>
  <c r="I11" i="2"/>
  <c r="M11" i="2" s="1"/>
  <c r="E10" i="2"/>
  <c r="R24" i="2"/>
  <c r="R26" i="2"/>
  <c r="R17" i="2"/>
  <c r="R11" i="2"/>
  <c r="R18" i="2"/>
  <c r="R22" i="2"/>
  <c r="R23" i="2"/>
  <c r="R25" i="2"/>
  <c r="R27" i="2"/>
  <c r="R14" i="2"/>
  <c r="R20" i="2"/>
  <c r="I15" i="2"/>
  <c r="M15" i="2" s="1"/>
  <c r="I17" i="2"/>
  <c r="M17" i="2" s="1"/>
  <c r="I19" i="2"/>
  <c r="M19" i="2" s="1"/>
  <c r="K7" i="2"/>
  <c r="R12" i="2"/>
  <c r="R16" i="2"/>
  <c r="I16" i="2"/>
  <c r="M16" i="2" s="1"/>
  <c r="R9" i="2"/>
  <c r="R13" i="2"/>
  <c r="R15" i="2"/>
  <c r="I22" i="2"/>
  <c r="M22" i="2" s="1"/>
  <c r="I21" i="2"/>
  <c r="M21" i="2" s="1"/>
  <c r="I27" i="2"/>
  <c r="M27" i="2" s="1"/>
  <c r="R19" i="2"/>
  <c r="R21" i="2"/>
  <c r="I24" i="2"/>
  <c r="M24" i="2" s="1"/>
  <c r="I26" i="2"/>
  <c r="M26" i="2" s="1"/>
  <c r="Q22" i="2" l="1"/>
  <c r="P22" i="2"/>
  <c r="Q12" i="2"/>
  <c r="P12" i="2"/>
  <c r="Q20" i="2"/>
  <c r="P20" i="2"/>
  <c r="Q17" i="2"/>
  <c r="P17" i="2"/>
  <c r="Q27" i="2"/>
  <c r="P27" i="2"/>
  <c r="G44" i="2" s="1"/>
  <c r="I10" i="2"/>
  <c r="M10" i="2" s="1"/>
  <c r="Q10" i="2" s="1"/>
  <c r="N10" i="2"/>
  <c r="O10" i="2"/>
  <c r="I12" i="2"/>
  <c r="M12" i="2" s="1"/>
  <c r="I20" i="2"/>
  <c r="M20" i="2" s="1"/>
  <c r="I14" i="2"/>
  <c r="M14" i="2" s="1"/>
  <c r="Q14" i="2" s="1"/>
  <c r="I25" i="2"/>
  <c r="M25" i="2" s="1"/>
  <c r="Q25" i="2" s="1"/>
  <c r="I18" i="2"/>
  <c r="M18" i="2" s="1"/>
  <c r="I23" i="2"/>
  <c r="M23" i="2" s="1"/>
  <c r="P14" i="2" l="1"/>
  <c r="P25" i="2"/>
  <c r="P10" i="2"/>
  <c r="G46" i="2"/>
  <c r="S15" i="2" l="1"/>
  <c r="T15" i="2" s="1"/>
  <c r="S13" i="2"/>
  <c r="T13" i="2" s="1"/>
  <c r="S27" i="2"/>
  <c r="T27" i="2" s="1"/>
  <c r="S25" i="2"/>
  <c r="T25" i="2" s="1"/>
  <c r="S23" i="2"/>
  <c r="T23" i="2" s="1"/>
  <c r="S11" i="2"/>
  <c r="T11" i="2" s="1"/>
  <c r="S10" i="2"/>
  <c r="T10" i="2" s="1"/>
  <c r="S22" i="2"/>
  <c r="T22" i="2" s="1"/>
  <c r="S20" i="2"/>
  <c r="T20" i="2" s="1"/>
  <c r="S18" i="2"/>
  <c r="T18" i="2" s="1"/>
  <c r="S17" i="2"/>
  <c r="T17" i="2" s="1"/>
  <c r="S9" i="2"/>
  <c r="T9" i="2" s="1"/>
  <c r="S26" i="2"/>
  <c r="T26" i="2" s="1"/>
  <c r="S24" i="2"/>
  <c r="T24" i="2" s="1"/>
  <c r="S16" i="2"/>
  <c r="T16" i="2" s="1"/>
  <c r="S14" i="2"/>
  <c r="T14" i="2" s="1"/>
  <c r="S12" i="2"/>
  <c r="T12" i="2" s="1"/>
  <c r="S21" i="2"/>
  <c r="T21" i="2" s="1"/>
  <c r="S19" i="2"/>
  <c r="T19" i="2" s="1"/>
  <c r="V27" i="2" l="1"/>
  <c r="U27" i="2"/>
  <c r="V12" i="2"/>
  <c r="U12" i="2"/>
  <c r="V25" i="2"/>
  <c r="U25" i="2"/>
  <c r="V22" i="2"/>
  <c r="U22" i="2"/>
  <c r="U10" i="2"/>
  <c r="V10" i="2"/>
  <c r="V20" i="2"/>
  <c r="U20" i="2"/>
  <c r="V14" i="2"/>
  <c r="U14" i="2"/>
  <c r="U17" i="2"/>
  <c r="V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0FE883-B6D0-9149-9211-8A3778CB4701}" name="210518_processed_TA" type="6" refreshedVersion="7" background="1" saveData="1">
    <textPr codePage="10000" sourceFile="/Users/dylan/Desktop/Repos/ScallopRSA2021/TA_processing/210518_processed_TA.txt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<sst xmlns="http://schemas.openxmlformats.org/spreadsheetml/2006/main" count="316" uniqueCount="99">
  <si>
    <t>TOTAL ALKALINITY</t>
  </si>
  <si>
    <t>Run Date:</t>
  </si>
  <si>
    <t xml:space="preserve">   </t>
  </si>
  <si>
    <t>End of Cal:</t>
  </si>
  <si>
    <t>Operator:</t>
  </si>
  <si>
    <t>KM</t>
  </si>
  <si>
    <t>CRM TA:</t>
  </si>
  <si>
    <t>Slope:</t>
  </si>
  <si>
    <t>Acid Batch:</t>
  </si>
  <si>
    <t>CRM Salinity:</t>
  </si>
  <si>
    <t>Input TA:</t>
  </si>
  <si>
    <t>[HCl](mM):</t>
  </si>
  <si>
    <t>Volume:</t>
  </si>
  <si>
    <t>CRM Temp:</t>
  </si>
  <si>
    <t xml:space="preserve"> </t>
  </si>
  <si>
    <t>SampleID</t>
  </si>
  <si>
    <t>Time</t>
  </si>
  <si>
    <t>TA(mM)</t>
  </si>
  <si>
    <t>Init. pH</t>
  </si>
  <si>
    <t>TA(uM)</t>
  </si>
  <si>
    <t>TA(uM) Corrected</t>
  </si>
  <si>
    <t>Salinity</t>
  </si>
  <si>
    <t>Temperature</t>
  </si>
  <si>
    <t>Density</t>
  </si>
  <si>
    <t>TA(umolkg-1)</t>
  </si>
  <si>
    <t>Volume HgCl2(uL)</t>
  </si>
  <si>
    <t>Volume Sample(mL)</t>
  </si>
  <si>
    <t>HgCl2 CF</t>
  </si>
  <si>
    <t>TA_avg (umolkg-1)</t>
  </si>
  <si>
    <t>TA_std (umolkg-1)</t>
  </si>
  <si>
    <t>esl06b_16</t>
  </si>
  <si>
    <t xml:space="preserve">   NaN</t>
  </si>
  <si>
    <t>NaN</t>
  </si>
  <si>
    <t>OOI_1400</t>
  </si>
  <si>
    <t>OOI_1401</t>
  </si>
  <si>
    <t>OOI_1402</t>
  </si>
  <si>
    <t>flag</t>
  </si>
  <si>
    <t>ooi_1403</t>
  </si>
  <si>
    <t>ooi_1405</t>
  </si>
  <si>
    <t>Calibration Date &amp; Time</t>
  </si>
  <si>
    <t xml:space="preserve">T(C) = </t>
  </si>
  <si>
    <t>pH</t>
  </si>
  <si>
    <t>EMF(mV)</t>
  </si>
  <si>
    <t>pH =</t>
  </si>
  <si>
    <t xml:space="preserve"> * EMF(mV)</t>
  </si>
  <si>
    <t>C(HCl)(mM)</t>
  </si>
  <si>
    <t>Blue indicates data copied from log, field, or raw data sheets</t>
  </si>
  <si>
    <r>
      <t>CRM Density (kg</t>
    </r>
    <r>
      <rPr>
        <b/>
        <sz val="11"/>
        <color rgb="FF000000"/>
        <rFont val="Calibri"/>
        <family val="2"/>
        <scheme val="minor"/>
      </rPr>
      <t>L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</si>
  <si>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Time - end of calib</t>
  </si>
  <si>
    <t>update this</t>
  </si>
  <si>
    <t>Entered from CRM sheets at time of data processing</t>
  </si>
  <si>
    <r>
      <t>CRM TA (mmol</t>
    </r>
    <r>
      <rPr>
        <b/>
        <sz val="11"/>
        <color rgb="FF000000"/>
        <rFont val="Calibri"/>
        <family val="2"/>
        <scheme val="minor"/>
      </rPr>
      <t>L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</si>
  <si>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Heavy border cells = drift calculations</t>
  </si>
  <si>
    <r>
      <t>CRM TA Measured (mmolL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</si>
  <si>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Drift corrections completed</t>
  </si>
  <si>
    <t>Cinitial</t>
  </si>
  <si>
    <t>Cactual</t>
  </si>
  <si>
    <t>Drift Corrections</t>
  </si>
  <si>
    <t>FINAL</t>
  </si>
  <si>
    <t>Acid check</t>
  </si>
  <si>
    <t>If not zero, correct sample values by multiplying by Cactual/[HCl]/1000</t>
  </si>
  <si>
    <t>Sample ID</t>
  </si>
  <si>
    <t>TA (mM)</t>
  </si>
  <si>
    <t>TA (uM)</t>
  </si>
  <si>
    <t>TA (uM) corrected</t>
  </si>
  <si>
    <r>
      <t>TA' (umolkg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</si>
  <si>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Vol. HgCl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(uL)</t>
    </r>
  </si>
  <si>
    <t>Vol. sample (mL)</t>
  </si>
  <si>
    <r>
      <t>HgCl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CF</t>
    </r>
  </si>
  <si>
    <r>
      <t>TA (umolkg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</si>
  <si>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TA_avg (uM)</t>
  </si>
  <si>
    <t>TA_stdev (uM)</t>
  </si>
  <si>
    <r>
      <t>TA_avg (umolkg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</si>
  <si>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TA_stdev (umolkg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</si>
  <si>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T1-T0</t>
  </si>
  <si>
    <t>Drift correction</t>
  </si>
  <si>
    <r>
      <t>New TA (umolkg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</si>
  <si>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New TA_avg (umolkg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</si>
  <si>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r>
      <t>New TA_stdev (umolkg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)</t>
    </r>
  </si>
  <si>
    <t>CRM Drift Correction</t>
  </si>
  <si>
    <r>
      <t>CRM change (umolkg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</si>
  <si>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Aleck:  no corr if &lt;3.0</t>
  </si>
  <si>
    <t>Time difference (min)</t>
  </si>
  <si>
    <r>
      <t>Drift (umolkg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)/min</t>
    </r>
  </si>
  <si>
    <t>LC</t>
  </si>
  <si>
    <t>esl06b_03</t>
  </si>
  <si>
    <t>RSA_001a</t>
  </si>
  <si>
    <t>rsa_001b</t>
  </si>
  <si>
    <t>rsa_002a</t>
  </si>
  <si>
    <t>rsa_002b</t>
  </si>
  <si>
    <t>RSA_003a</t>
  </si>
  <si>
    <t>RSA_003b</t>
  </si>
  <si>
    <t>RSA_004a</t>
  </si>
  <si>
    <t>RSA_004b</t>
  </si>
  <si>
    <t>RSA_005a</t>
  </si>
  <si>
    <t>RSA_006A</t>
  </si>
  <si>
    <t>RSA_005B</t>
  </si>
  <si>
    <t>ESL_06b_03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</si>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</sst>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D9F0"/>
        <bgColor rgb="FFC6D9F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0" borderId="0" xfId="0" applyFont="1"/>
    <xf numFmtId="0" fontId="16" fillId="0" borderId="0" xfId="0" applyFont="1" applyAlignment="1">
      <alignment horizontal="center"/>
    </xf>
    <xf numFmtId="21" fontId="0" fillId="0" borderId="0" xfId="0" applyNumberFormat="1" applyFont="1"/>
    <xf numFmtId="0" fontId="0" fillId="0" borderId="0" xfId="0" applyFont="1" applyAlignment="1"/>
    <xf numFmtId="0" fontId="16" fillId="0" borderId="0" xfId="0" applyFont="1"/>
    <xf numFmtId="164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21" fontId="0" fillId="33" borderId="13" xfId="0" applyNumberFormat="1" applyFont="1" applyFill="1" applyBorder="1"/>
    <xf numFmtId="165" fontId="0" fillId="0" borderId="0" xfId="0" applyNumberFormat="1" applyFont="1" applyAlignment="1">
      <alignment horizontal="center"/>
    </xf>
    <xf numFmtId="166" fontId="0" fillId="33" borderId="0" xfId="0" applyNumberFormat="1" applyFont="1" applyFill="1" applyBorder="1" applyAlignment="1">
      <alignment horizontal="center"/>
    </xf>
    <xf numFmtId="0" fontId="22" fillId="0" borderId="0" xfId="0" applyFont="1"/>
    <xf numFmtId="0" fontId="0" fillId="35" borderId="0" xfId="0" applyFont="1" applyFill="1" applyBorder="1"/>
    <xf numFmtId="0" fontId="14" fillId="0" borderId="0" xfId="0" applyFont="1"/>
    <xf numFmtId="165" fontId="0" fillId="0" borderId="0" xfId="0" applyNumberFormat="1" applyFont="1"/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/>
    <xf numFmtId="0" fontId="23" fillId="0" borderId="14" xfId="0" applyFont="1" applyBorder="1"/>
    <xf numFmtId="0" fontId="23" fillId="0" borderId="15" xfId="0" applyFont="1" applyBorder="1"/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0" fontId="16" fillId="0" borderId="17" xfId="0" applyFont="1" applyBorder="1"/>
    <xf numFmtId="21" fontId="16" fillId="0" borderId="18" xfId="0" applyNumberFormat="1" applyFont="1" applyBorder="1" applyAlignment="1">
      <alignment horizontal="right"/>
    </xf>
    <xf numFmtId="2" fontId="16" fillId="0" borderId="19" xfId="0" applyNumberFormat="1" applyFont="1" applyBorder="1" applyAlignment="1">
      <alignment horizontal="right"/>
    </xf>
    <xf numFmtId="167" fontId="16" fillId="0" borderId="19" xfId="0" applyNumberFormat="1" applyFont="1" applyBorder="1" applyAlignment="1">
      <alignment horizontal="right"/>
    </xf>
    <xf numFmtId="166" fontId="16" fillId="0" borderId="19" xfId="0" applyNumberFormat="1" applyFont="1" applyBorder="1" applyAlignment="1">
      <alignment horizontal="right"/>
    </xf>
    <xf numFmtId="167" fontId="0" fillId="36" borderId="0" xfId="0" applyNumberFormat="1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0" fontId="0" fillId="33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20" xfId="0" applyNumberFormat="1" applyFont="1" applyBorder="1"/>
    <xf numFmtId="164" fontId="0" fillId="0" borderId="0" xfId="0" applyNumberFormat="1" applyFont="1"/>
    <xf numFmtId="167" fontId="0" fillId="0" borderId="0" xfId="0" applyNumberFormat="1" applyFont="1"/>
    <xf numFmtId="0" fontId="0" fillId="33" borderId="0" xfId="0" applyFont="1" applyFill="1" applyBorder="1"/>
    <xf numFmtId="0" fontId="0" fillId="0" borderId="0" xfId="0" applyBorder="1"/>
    <xf numFmtId="21" fontId="0" fillId="0" borderId="0" xfId="0" applyNumberFormat="1" applyBorder="1"/>
    <xf numFmtId="164" fontId="0" fillId="0" borderId="0" xfId="0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/>
    <xf numFmtId="164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17" xfId="0" applyBorder="1"/>
    <xf numFmtId="21" fontId="0" fillId="0" borderId="17" xfId="0" applyNumberFormat="1" applyBorder="1"/>
    <xf numFmtId="164" fontId="0" fillId="0" borderId="17" xfId="0" applyNumberFormat="1" applyFont="1" applyBorder="1" applyAlignment="1">
      <alignment horizontal="right"/>
    </xf>
    <xf numFmtId="167" fontId="0" fillId="0" borderId="17" xfId="0" applyNumberFormat="1" applyFont="1" applyBorder="1" applyAlignment="1">
      <alignment horizontal="right"/>
    </xf>
    <xf numFmtId="0" fontId="0" fillId="33" borderId="17" xfId="0" applyFont="1" applyFill="1" applyBorder="1" applyAlignment="1">
      <alignment horizontal="right"/>
    </xf>
    <xf numFmtId="0" fontId="0" fillId="0" borderId="17" xfId="0" applyFont="1" applyBorder="1" applyAlignment="1">
      <alignment horizontal="right"/>
    </xf>
    <xf numFmtId="2" fontId="0" fillId="0" borderId="17" xfId="0" applyNumberFormat="1" applyFont="1" applyBorder="1"/>
    <xf numFmtId="164" fontId="0" fillId="0" borderId="17" xfId="0" applyNumberFormat="1" applyFont="1" applyBorder="1"/>
    <xf numFmtId="167" fontId="0" fillId="0" borderId="17" xfId="0" applyNumberFormat="1" applyFont="1" applyBorder="1"/>
    <xf numFmtId="0" fontId="0" fillId="33" borderId="17" xfId="0" applyFont="1" applyFill="1" applyBorder="1"/>
    <xf numFmtId="0" fontId="0" fillId="0" borderId="17" xfId="0" applyFont="1" applyBorder="1"/>
    <xf numFmtId="0" fontId="0" fillId="0" borderId="17" xfId="0" applyFont="1" applyBorder="1" applyAlignment="1"/>
    <xf numFmtId="167" fontId="0" fillId="0" borderId="0" xfId="0" applyNumberFormat="1" applyFont="1" applyFill="1" applyBorder="1"/>
    <xf numFmtId="167" fontId="0" fillId="0" borderId="0" xfId="0" applyNumberFormat="1" applyFont="1" applyFill="1" applyBorder="1" applyAlignment="1">
      <alignment horizontal="right"/>
    </xf>
    <xf numFmtId="167" fontId="0" fillId="0" borderId="17" xfId="0" applyNumberFormat="1" applyFont="1" applyFill="1" applyBorder="1" applyAlignment="1">
      <alignment horizontal="right"/>
    </xf>
    <xf numFmtId="0" fontId="0" fillId="0" borderId="0" xfId="0" applyFont="1" applyFill="1"/>
    <xf numFmtId="167" fontId="0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2" fontId="0" fillId="0" borderId="21" xfId="0" applyNumberFormat="1" applyFont="1" applyBorder="1"/>
    <xf numFmtId="167" fontId="0" fillId="0" borderId="22" xfId="0" applyNumberFormat="1" applyFont="1" applyBorder="1"/>
    <xf numFmtId="164" fontId="0" fillId="0" borderId="23" xfId="0" applyNumberFormat="1" applyFont="1" applyBorder="1"/>
    <xf numFmtId="167" fontId="0" fillId="0" borderId="0" xfId="0" applyNumberFormat="1" applyFont="1" applyFill="1"/>
    <xf numFmtId="0" fontId="0" fillId="0" borderId="0" xfId="0" applyFill="1"/>
    <xf numFmtId="21" fontId="0" fillId="0" borderId="0" xfId="0" applyNumberFormat="1" applyFill="1"/>
    <xf numFmtId="0" fontId="0" fillId="33" borderId="10" xfId="0" applyFont="1" applyFill="1" applyBorder="1"/>
    <xf numFmtId="0" fontId="18" fillId="0" borderId="11" xfId="0" applyFont="1" applyBorder="1"/>
    <xf numFmtId="0" fontId="18" fillId="0" borderId="12" xfId="0" applyFont="1" applyBorder="1"/>
    <xf numFmtId="0" fontId="0" fillId="34" borderId="10" xfId="0" applyFont="1" applyFill="1" applyBorder="1"/>
    <xf numFmtId="0" fontId="0" fillId="0" borderId="10" xfId="0" applyFont="1" applyBorder="1" applyAlignment="1">
      <alignment horizontal="left"/>
    </xf>
    <xf numFmtId="0" fontId="0" fillId="35" borderId="10" xfId="0" applyFont="1" applyFill="1" applyBorder="1"/>
    <xf numFmtId="20" fontId="0" fillId="0" borderId="0" xfId="0" applyNumberFormat="1"/>
    <xf numFmtId="167" fontId="0" fillId="36" borderId="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0518_processed_TA_1" connectionId="1" xr16:uid="{A1BB1912-9E04-664D-883C-84D08D3640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6"/>
  <sheetViews>
    <sheetView zoomScale="90" zoomScaleNormal="90" workbookViewId="0">
      <selection activeCell="F14" sqref="F14"/>
    </sheetView>
  </sheetViews>
  <sheetFormatPr baseColWidth="10" defaultColWidth="14.5" defaultRowHeight="15" x14ac:dyDescent="0.2"/>
  <cols>
    <col min="1" max="1" width="24.5" style="7" customWidth="1"/>
    <col min="2" max="2" width="14.5" style="7" customWidth="1"/>
    <col min="3" max="3" width="11" style="7" customWidth="1"/>
    <col min="4" max="5" width="18.83203125" style="7" customWidth="1"/>
    <col min="6" max="6" width="23.6640625" style="7" customWidth="1"/>
    <col min="7" max="7" width="28.83203125" style="7" customWidth="1"/>
    <col min="8" max="8" width="20.33203125" style="7" customWidth="1"/>
    <col min="9" max="9" width="21.1640625" style="7" customWidth="1"/>
    <col min="10" max="10" width="21.6640625" style="7" customWidth="1"/>
    <col min="11" max="11" width="12.1640625" style="7" customWidth="1"/>
    <col min="12" max="12" width="16.83203125" style="7" customWidth="1"/>
    <col min="13" max="15" width="19.6640625" style="7" customWidth="1"/>
    <col min="16" max="16" width="18.1640625" style="7" customWidth="1"/>
    <col min="17" max="17" width="20.83203125" style="7" customWidth="1"/>
    <col min="18" max="18" width="9.5" style="7" customWidth="1"/>
    <col min="19" max="19" width="11" style="7" customWidth="1"/>
    <col min="20" max="20" width="17.83203125" style="7" customWidth="1"/>
    <col min="21" max="21" width="22.1640625" style="7" customWidth="1"/>
    <col min="22" max="22" width="25.1640625" style="7" customWidth="1"/>
    <col min="23" max="24" width="11" style="7" customWidth="1"/>
    <col min="25" max="16384" width="14.5" style="7"/>
  </cols>
  <sheetData>
    <row r="1" spans="1:24" ht="14.25" customHeight="1" thickBot="1" x14ac:dyDescent="0.3">
      <c r="A1" t="s">
        <v>0</v>
      </c>
      <c r="B1"/>
      <c r="C1"/>
      <c r="D1"/>
      <c r="E1"/>
      <c r="F1" s="4"/>
      <c r="G1" s="4"/>
      <c r="H1" s="4"/>
      <c r="I1" s="5"/>
      <c r="J1" s="5"/>
      <c r="K1" s="4"/>
      <c r="L1" s="4"/>
      <c r="M1" s="73" t="s">
        <v>46</v>
      </c>
      <c r="N1" s="74"/>
      <c r="O1" s="75"/>
      <c r="P1" s="6"/>
      <c r="Q1" s="4"/>
      <c r="R1" s="4"/>
      <c r="S1" s="4"/>
      <c r="T1" s="4"/>
      <c r="U1" s="4"/>
      <c r="V1" s="4"/>
      <c r="W1" s="4"/>
      <c r="X1" s="4"/>
    </row>
    <row r="2" spans="1:24" ht="15" customHeight="1" thickBot="1" x14ac:dyDescent="0.3">
      <c r="A2" t="s">
        <v>1</v>
      </c>
      <c r="B2" s="1">
        <v>44270</v>
      </c>
      <c r="C2" t="s">
        <v>2</v>
      </c>
      <c r="D2" t="s">
        <v>3</v>
      </c>
      <c r="E2" s="2">
        <v>0.50071759259259252</v>
      </c>
      <c r="F2" s="4"/>
      <c r="G2" s="8" t="s">
        <v>47</v>
      </c>
      <c r="H2" s="9">
        <f>(999.842594 + 0.06793952*E5 - 0.00909529*E5^2 + 0.0001001685*E5^3 -0.000001120083*E5^4 +
0.000000006536332*E5^5 + (0.824493-0.0040899*E5 + 0.000076438*E5^2 - 0.00000082467*E5^3 +
0.0000000053875*E5^4)*E4 + (-0.00572466 + 0.00010227*E5 - 0.0000016546*E5^2)*E4^1.5 +
0.00048314*E4^2)/1000</f>
        <v>1.0220791217050682</v>
      </c>
      <c r="I2" s="4"/>
      <c r="J2" s="10" t="s">
        <v>48</v>
      </c>
      <c r="K2" s="11">
        <f>E2</f>
        <v>0.50071759259259252</v>
      </c>
      <c r="L2" s="4" t="s">
        <v>49</v>
      </c>
      <c r="M2" s="76" t="s">
        <v>50</v>
      </c>
      <c r="N2" s="74"/>
      <c r="O2" s="75"/>
      <c r="P2" s="4"/>
      <c r="Q2" s="4"/>
      <c r="R2" s="4"/>
      <c r="S2" s="4"/>
      <c r="T2" s="4"/>
      <c r="U2" s="4"/>
      <c r="V2" s="4"/>
      <c r="W2" s="4"/>
      <c r="X2" s="4"/>
    </row>
    <row r="3" spans="1:24" ht="15" customHeight="1" thickBot="1" x14ac:dyDescent="0.3">
      <c r="A3" t="s">
        <v>4</v>
      </c>
      <c r="B3" t="s">
        <v>5</v>
      </c>
      <c r="C3" t="s">
        <v>2</v>
      </c>
      <c r="D3" t="s">
        <v>6</v>
      </c>
      <c r="E3">
        <v>2131.5100000000002</v>
      </c>
      <c r="F3" s="4"/>
      <c r="G3" s="8" t="s">
        <v>51</v>
      </c>
      <c r="H3" s="12">
        <f>E3*H2/1000</f>
        <v>2.17857186870557</v>
      </c>
      <c r="I3" s="4"/>
      <c r="J3" t="s">
        <v>7</v>
      </c>
      <c r="K3" s="3">
        <f>C49</f>
        <v>-1.7123240000000001E-2</v>
      </c>
      <c r="L3" s="4" t="s">
        <v>49</v>
      </c>
      <c r="M3" s="77" t="s">
        <v>52</v>
      </c>
      <c r="N3" s="74"/>
      <c r="O3" s="75"/>
      <c r="P3" s="4"/>
      <c r="Q3" s="4"/>
      <c r="R3" s="4"/>
      <c r="S3" s="4"/>
      <c r="T3" s="4"/>
      <c r="U3" s="4"/>
      <c r="V3" s="4"/>
      <c r="W3" s="4"/>
      <c r="X3" s="4"/>
    </row>
    <row r="4" spans="1:24" ht="15" customHeight="1" thickBot="1" x14ac:dyDescent="0.3">
      <c r="A4" t="s">
        <v>8</v>
      </c>
      <c r="B4">
        <v>201101</v>
      </c>
      <c r="C4" t="s">
        <v>2</v>
      </c>
      <c r="D4" t="s">
        <v>9</v>
      </c>
      <c r="E4">
        <v>32.290999999999997</v>
      </c>
      <c r="F4" s="4"/>
      <c r="G4" s="8" t="s">
        <v>53</v>
      </c>
      <c r="H4" s="13">
        <f>AVERAGE(D9:D10)/1000</f>
        <v>2.1675500000000003</v>
      </c>
      <c r="I4" s="4"/>
      <c r="J4" t="s">
        <v>11</v>
      </c>
      <c r="K4">
        <f>C50</f>
        <v>97.91</v>
      </c>
      <c r="L4" s="4" t="s">
        <v>49</v>
      </c>
      <c r="M4" s="78" t="s">
        <v>54</v>
      </c>
      <c r="N4" s="74"/>
      <c r="O4" s="75"/>
      <c r="P4" s="4"/>
      <c r="Q4" s="4"/>
      <c r="R4" s="4"/>
      <c r="S4" s="4"/>
      <c r="T4" s="4"/>
      <c r="U4" s="4"/>
      <c r="V4" s="4"/>
      <c r="W4" s="4"/>
      <c r="X4" s="4"/>
    </row>
    <row r="5" spans="1:24" ht="15" customHeight="1" x14ac:dyDescent="0.2">
      <c r="A5" t="s">
        <v>12</v>
      </c>
      <c r="B5">
        <v>18</v>
      </c>
      <c r="C5" t="s">
        <v>2</v>
      </c>
      <c r="D5" t="s">
        <v>13</v>
      </c>
      <c r="E5">
        <v>22.3</v>
      </c>
      <c r="F5" s="14"/>
      <c r="G5" s="4"/>
      <c r="H5" s="12">
        <f>H3/H4</f>
        <v>1.0050849432334061</v>
      </c>
      <c r="I5" s="15"/>
      <c r="J5" s="4" t="s">
        <v>55</v>
      </c>
      <c r="K5">
        <v>9.7414000000000001E-2</v>
      </c>
      <c r="L5" s="4" t="s">
        <v>49</v>
      </c>
      <c r="M5" s="16"/>
      <c r="N5" s="16"/>
      <c r="O5" s="16"/>
      <c r="P5" s="4"/>
      <c r="Q5" s="4"/>
      <c r="R5" s="4"/>
      <c r="S5" s="4"/>
      <c r="T5" s="4"/>
      <c r="U5" s="4"/>
      <c r="V5" s="4"/>
      <c r="W5" s="4"/>
      <c r="X5" s="4"/>
    </row>
    <row r="6" spans="1:24" ht="15" customHeight="1" thickBot="1" x14ac:dyDescent="0.25">
      <c r="A6" t="s">
        <v>14</v>
      </c>
      <c r="B6"/>
      <c r="C6"/>
      <c r="D6"/>
      <c r="E6"/>
      <c r="F6" s="8"/>
      <c r="G6" s="4"/>
      <c r="H6" s="4"/>
      <c r="I6" s="4"/>
      <c r="J6" s="4" t="s">
        <v>56</v>
      </c>
      <c r="K6" s="17">
        <f>K5*(2178.58/(AVERAGE(D9:D10)))</f>
        <v>9.7909710096652905E-2</v>
      </c>
      <c r="L6" s="4" t="s">
        <v>49</v>
      </c>
      <c r="M6" s="4"/>
      <c r="N6" s="4"/>
      <c r="O6" s="4"/>
      <c r="P6" s="4"/>
      <c r="Q6" s="4"/>
      <c r="R6" s="8" t="s">
        <v>57</v>
      </c>
      <c r="S6" s="4"/>
      <c r="T6" s="4"/>
      <c r="U6" s="18" t="s">
        <v>58</v>
      </c>
      <c r="V6" s="18" t="s">
        <v>58</v>
      </c>
      <c r="W6" s="4"/>
      <c r="X6" s="4"/>
    </row>
    <row r="7" spans="1:24" ht="12.75" customHeight="1" thickBot="1" x14ac:dyDescent="0.3">
      <c r="A7" s="5"/>
      <c r="B7" s="19"/>
      <c r="C7" s="4"/>
      <c r="D7" s="4"/>
      <c r="E7" s="5"/>
      <c r="F7" s="5"/>
      <c r="G7" s="4"/>
      <c r="H7" s="4"/>
      <c r="I7" s="4"/>
      <c r="J7" s="20" t="s">
        <v>59</v>
      </c>
      <c r="K7" s="17">
        <f>K4/1000-K6</f>
        <v>2.8990334709211307E-7</v>
      </c>
      <c r="L7" s="20" t="s">
        <v>60</v>
      </c>
      <c r="M7" s="4"/>
      <c r="N7" s="4"/>
      <c r="O7" s="4"/>
      <c r="P7" s="4"/>
      <c r="Q7" s="4"/>
      <c r="R7" s="21"/>
      <c r="S7" s="22"/>
      <c r="T7" s="22"/>
      <c r="U7" s="22"/>
      <c r="V7" s="22"/>
      <c r="W7" s="4"/>
      <c r="X7" s="4"/>
    </row>
    <row r="8" spans="1:24" ht="18" customHeight="1" x14ac:dyDescent="0.25">
      <c r="A8" s="23" t="s">
        <v>61</v>
      </c>
      <c r="B8" s="24" t="s">
        <v>16</v>
      </c>
      <c r="C8" s="24" t="s">
        <v>62</v>
      </c>
      <c r="D8" s="24" t="s">
        <v>63</v>
      </c>
      <c r="E8" s="24" t="s">
        <v>64</v>
      </c>
      <c r="F8" s="25" t="s">
        <v>21</v>
      </c>
      <c r="G8" s="25" t="s">
        <v>22</v>
      </c>
      <c r="H8" s="24" t="s">
        <v>23</v>
      </c>
      <c r="I8" s="24" t="s">
        <v>65</v>
      </c>
      <c r="J8" s="24" t="s">
        <v>66</v>
      </c>
      <c r="K8" s="24" t="s">
        <v>67</v>
      </c>
      <c r="L8" s="24" t="s">
        <v>68</v>
      </c>
      <c r="M8" s="24" t="s">
        <v>69</v>
      </c>
      <c r="N8" s="24" t="s">
        <v>70</v>
      </c>
      <c r="O8" s="24" t="s">
        <v>71</v>
      </c>
      <c r="P8" s="24" t="s">
        <v>72</v>
      </c>
      <c r="Q8" s="24" t="s">
        <v>73</v>
      </c>
      <c r="R8" s="26" t="s">
        <v>74</v>
      </c>
      <c r="S8" s="27" t="s">
        <v>75</v>
      </c>
      <c r="T8" s="28" t="s">
        <v>76</v>
      </c>
      <c r="U8" s="28" t="s">
        <v>77</v>
      </c>
      <c r="V8" s="29" t="s">
        <v>78</v>
      </c>
      <c r="W8" s="18"/>
      <c r="X8" s="18"/>
    </row>
    <row r="9" spans="1:24" ht="14.25" customHeight="1" x14ac:dyDescent="0.2">
      <c r="A9" t="s">
        <v>30</v>
      </c>
      <c r="B9" s="2">
        <v>0.48943287037037037</v>
      </c>
      <c r="C9">
        <v>2.1676000000000002</v>
      </c>
      <c r="D9">
        <v>2167.6</v>
      </c>
      <c r="E9" s="30">
        <f>D9*($H$3/$H$4)</f>
        <v>2178.6221229527309</v>
      </c>
      <c r="F9">
        <v>32.290999999999997</v>
      </c>
      <c r="G9">
        <v>22.3</v>
      </c>
      <c r="H9" s="31">
        <f t="shared" ref="H9:H27" si="0">(999.842594 + 0.06793952*G9 - 0.00909529*G9^2 + 0.0001001685*G9^3 -0.000001120083*G9^4 +
0.000000006536332*G9^5 + (0.824493-0.0040899*G9 + 0.000076438*G9^2 - 0.00000082467*G9^3 +
0.0000000053875*G9^4)*F9 + (-0.00572466 + 0.00010227*G9 - 0.0000016546*G9^2)*F9^1.5 +
0.00048314*F9^2)/1000</f>
        <v>1.0220791217050682</v>
      </c>
      <c r="I9" s="32">
        <f t="shared" ref="I9:I27" si="1">E9/H9</f>
        <v>2131.5591686466282</v>
      </c>
      <c r="J9">
        <v>50</v>
      </c>
      <c r="K9" s="33">
        <v>250</v>
      </c>
      <c r="L9" s="34">
        <f t="shared" ref="L9:L27" si="2">1+(J9/1000/K9)</f>
        <v>1.0002</v>
      </c>
      <c r="M9" s="32">
        <f t="shared" ref="M9:M11" si="3">I9</f>
        <v>2131.5591686466282</v>
      </c>
      <c r="N9" s="32"/>
      <c r="O9" s="32"/>
      <c r="P9" s="32"/>
      <c r="Q9" s="31"/>
      <c r="R9" s="35">
        <f t="shared" ref="R9:R27" si="4">(B9-$K$2)*60*24</f>
        <v>-16.249999999999901</v>
      </c>
      <c r="S9" s="36">
        <f t="shared" ref="S9:S27" si="5">$G$46*R9</f>
        <v>0.11594544182949473</v>
      </c>
      <c r="T9" s="37">
        <f t="shared" ref="T9:T27" si="6">M9+S9</f>
        <v>2131.6751140884576</v>
      </c>
      <c r="U9" s="4"/>
      <c r="V9" s="4"/>
      <c r="W9" s="38" t="str">
        <f t="shared" ref="W9:W27" si="7">A9</f>
        <v>esl06b_16</v>
      </c>
      <c r="X9" s="4"/>
    </row>
    <row r="10" spans="1:24" s="48" customFormat="1" ht="14.25" customHeight="1" x14ac:dyDescent="0.2">
      <c r="A10" s="39" t="s">
        <v>30</v>
      </c>
      <c r="B10" s="40">
        <v>0.50071759259259252</v>
      </c>
      <c r="C10" s="39">
        <v>2.1675</v>
      </c>
      <c r="D10" s="39">
        <v>2167.5</v>
      </c>
      <c r="E10" s="80">
        <f t="shared" ref="E10" si="8">D10*($H$3/$H$4)</f>
        <v>2178.5216144584078</v>
      </c>
      <c r="F10" s="39">
        <v>32.290999999999997</v>
      </c>
      <c r="G10" s="39">
        <v>22.3</v>
      </c>
      <c r="H10" s="41">
        <f t="shared" si="0"/>
        <v>1.0220791217050682</v>
      </c>
      <c r="I10" s="42">
        <f t="shared" si="1"/>
        <v>2131.4608313533708</v>
      </c>
      <c r="J10" s="39">
        <v>50</v>
      </c>
      <c r="K10" s="33">
        <v>250</v>
      </c>
      <c r="L10" s="43">
        <f t="shared" si="2"/>
        <v>1.0002</v>
      </c>
      <c r="M10" s="42">
        <f t="shared" si="3"/>
        <v>2131.4608313533708</v>
      </c>
      <c r="N10" s="42">
        <f>AVERAGE(E9:E10)</f>
        <v>2178.5718687055696</v>
      </c>
      <c r="O10" s="42">
        <f>STDEV(E9:E10)</f>
        <v>7.1070237902709416E-2</v>
      </c>
      <c r="P10" s="42">
        <f>AVERAGE(M9:M10)</f>
        <v>2131.5099999999993</v>
      </c>
      <c r="Q10" s="42">
        <f>STDEV(M9:M10)</f>
        <v>6.9534966905818577E-2</v>
      </c>
      <c r="R10" s="44">
        <f t="shared" si="4"/>
        <v>0</v>
      </c>
      <c r="S10" s="45">
        <f t="shared" si="5"/>
        <v>0</v>
      </c>
      <c r="T10" s="46">
        <f t="shared" si="6"/>
        <v>2131.4608313533708</v>
      </c>
      <c r="U10" s="42">
        <f>AVERAGE(T9:T10)</f>
        <v>2131.5679727209144</v>
      </c>
      <c r="V10" s="42">
        <f>STDEV(T9:T10)</f>
        <v>0.15152077507102482</v>
      </c>
      <c r="W10" s="38" t="str">
        <f t="shared" si="7"/>
        <v>esl06b_16</v>
      </c>
      <c r="X10" s="47"/>
    </row>
    <row r="11" spans="1:24" s="48" customFormat="1" ht="14.25" customHeight="1" x14ac:dyDescent="0.2">
      <c r="A11" s="39" t="s">
        <v>33</v>
      </c>
      <c r="B11" s="40">
        <v>0.5176736111111111</v>
      </c>
      <c r="C11" s="39">
        <v>2.3822000000000001</v>
      </c>
      <c r="D11" s="39">
        <v>2382.1999999999998</v>
      </c>
      <c r="E11" s="62">
        <f>D11</f>
        <v>2382.1999999999998</v>
      </c>
      <c r="F11" s="39">
        <v>35.127000000000002</v>
      </c>
      <c r="G11" s="39">
        <v>22.3</v>
      </c>
      <c r="H11" s="41">
        <f t="shared" si="0"/>
        <v>1.0242313693299203</v>
      </c>
      <c r="I11" s="42">
        <f t="shared" si="1"/>
        <v>2325.8416714560294</v>
      </c>
      <c r="J11" s="39">
        <v>100</v>
      </c>
      <c r="K11" s="33">
        <v>250</v>
      </c>
      <c r="L11" s="43">
        <f t="shared" si="2"/>
        <v>1.0004</v>
      </c>
      <c r="M11" s="42">
        <f t="shared" si="3"/>
        <v>2325.8416714560294</v>
      </c>
      <c r="Q11" s="41"/>
      <c r="R11" s="44">
        <f t="shared" si="4"/>
        <v>24.416666666666753</v>
      </c>
      <c r="S11" s="45">
        <f t="shared" si="5"/>
        <v>-0.17421545874893479</v>
      </c>
      <c r="T11" s="46">
        <f t="shared" si="6"/>
        <v>2325.6674559972803</v>
      </c>
      <c r="V11" s="41"/>
      <c r="W11" s="38" t="str">
        <f t="shared" si="7"/>
        <v>OOI_1400</v>
      </c>
      <c r="X11" s="47"/>
    </row>
    <row r="12" spans="1:24" s="48" customFormat="1" ht="14.25" customHeight="1" x14ac:dyDescent="0.2">
      <c r="A12" s="39" t="s">
        <v>33</v>
      </c>
      <c r="B12" s="40">
        <v>0.52768518518518526</v>
      </c>
      <c r="C12" s="39">
        <v>2.3816000000000002</v>
      </c>
      <c r="D12" s="39">
        <v>2381.6</v>
      </c>
      <c r="E12" s="62">
        <f t="shared" ref="E12:E27" si="9">D12</f>
        <v>2381.6</v>
      </c>
      <c r="F12" s="39">
        <v>35.127000000000002</v>
      </c>
      <c r="G12" s="39">
        <v>22.3</v>
      </c>
      <c r="H12" s="41">
        <f t="shared" si="0"/>
        <v>1.0242313693299203</v>
      </c>
      <c r="I12" s="42">
        <f t="shared" si="1"/>
        <v>2325.2558663167156</v>
      </c>
      <c r="J12" s="39">
        <v>100</v>
      </c>
      <c r="K12" s="33">
        <v>250</v>
      </c>
      <c r="L12" s="43">
        <f t="shared" si="2"/>
        <v>1.0004</v>
      </c>
      <c r="M12" s="42">
        <f t="shared" ref="M12:M27" si="10">I12*L12</f>
        <v>2326.185968663242</v>
      </c>
      <c r="N12" s="42">
        <f>AVERAGE(E11:E12)</f>
        <v>2381.8999999999996</v>
      </c>
      <c r="O12" s="42">
        <f>STDEV(E11:E12)</f>
        <v>0.42426406871186417</v>
      </c>
      <c r="P12" s="42">
        <f>AVERAGE(M11:M12)</f>
        <v>2326.0138200596357</v>
      </c>
      <c r="Q12" s="42">
        <f>STDEV(M11:M12)</f>
        <v>0.24345488996358297</v>
      </c>
      <c r="R12" s="44">
        <f t="shared" si="4"/>
        <v>38.833333333333542</v>
      </c>
      <c r="S12" s="45">
        <f t="shared" si="5"/>
        <v>-0.27707987637202647</v>
      </c>
      <c r="T12" s="46">
        <f t="shared" si="6"/>
        <v>2325.9088887868697</v>
      </c>
      <c r="U12" s="42">
        <f>AVERAGE(T11:T12)</f>
        <v>2325.788172392075</v>
      </c>
      <c r="V12" s="42">
        <f>STDEV(T11:T12)</f>
        <v>0.17071876271948713</v>
      </c>
      <c r="W12" s="38" t="str">
        <f t="shared" si="7"/>
        <v>OOI_1400</v>
      </c>
      <c r="X12" s="47"/>
    </row>
    <row r="13" spans="1:24" s="48" customFormat="1" ht="14.25" customHeight="1" x14ac:dyDescent="0.2">
      <c r="A13" s="39" t="s">
        <v>34</v>
      </c>
      <c r="B13" s="40">
        <v>0.53781250000000003</v>
      </c>
      <c r="C13" s="39">
        <v>2.3931</v>
      </c>
      <c r="D13" s="39">
        <v>2393.1</v>
      </c>
      <c r="E13" s="62">
        <f t="shared" si="9"/>
        <v>2393.1</v>
      </c>
      <c r="F13" s="39">
        <v>35.346299999999999</v>
      </c>
      <c r="G13" s="39">
        <v>22.3</v>
      </c>
      <c r="H13" s="41">
        <f t="shared" si="0"/>
        <v>1.024397937169875</v>
      </c>
      <c r="I13" s="42">
        <f t="shared" si="1"/>
        <v>2336.1038842107255</v>
      </c>
      <c r="J13" s="39">
        <v>100</v>
      </c>
      <c r="K13" s="33">
        <v>250</v>
      </c>
      <c r="L13" s="43">
        <f t="shared" si="2"/>
        <v>1.0004</v>
      </c>
      <c r="M13" s="42">
        <f t="shared" si="10"/>
        <v>2337.0383257644098</v>
      </c>
      <c r="R13" s="44">
        <f t="shared" si="4"/>
        <v>53.416666666666814</v>
      </c>
      <c r="S13" s="45">
        <f t="shared" si="5"/>
        <v>-0.38113347801388092</v>
      </c>
      <c r="T13" s="46">
        <f t="shared" si="6"/>
        <v>2336.6571922863959</v>
      </c>
      <c r="W13" s="38" t="str">
        <f t="shared" si="7"/>
        <v>OOI_1401</v>
      </c>
      <c r="X13" s="47"/>
    </row>
    <row r="14" spans="1:24" s="48" customFormat="1" ht="14.25" customHeight="1" x14ac:dyDescent="0.2">
      <c r="A14" s="39" t="s">
        <v>34</v>
      </c>
      <c r="B14" s="40">
        <v>0.54707175925925922</v>
      </c>
      <c r="C14" s="39">
        <v>2.3912</v>
      </c>
      <c r="D14" s="39">
        <v>2391.1999999999998</v>
      </c>
      <c r="E14" s="62">
        <f t="shared" si="9"/>
        <v>2391.1999999999998</v>
      </c>
      <c r="F14" s="39">
        <v>35.346299999999999</v>
      </c>
      <c r="G14" s="39">
        <v>22.3</v>
      </c>
      <c r="H14" s="41">
        <f t="shared" si="0"/>
        <v>1.024397937169875</v>
      </c>
      <c r="I14" s="42">
        <f t="shared" si="1"/>
        <v>2334.2491362352962</v>
      </c>
      <c r="J14" s="39">
        <v>100</v>
      </c>
      <c r="K14" s="33">
        <v>250</v>
      </c>
      <c r="L14" s="43">
        <f t="shared" si="2"/>
        <v>1.0004</v>
      </c>
      <c r="M14" s="42">
        <f t="shared" si="10"/>
        <v>2335.1828358897901</v>
      </c>
      <c r="N14" s="42">
        <f>AVERAGE(E13:E14)</f>
        <v>2392.1499999999996</v>
      </c>
      <c r="O14" s="42">
        <f>STDEV(E13:E14)</f>
        <v>1.3435028842545047</v>
      </c>
      <c r="P14" s="42">
        <f>AVERAGE(M13:M14)</f>
        <v>2336.1105808271</v>
      </c>
      <c r="Q14" s="42">
        <f>STDEV(M13:M14)</f>
        <v>1.3120294727665716</v>
      </c>
      <c r="R14" s="44">
        <f t="shared" si="4"/>
        <v>66.750000000000043</v>
      </c>
      <c r="S14" s="45">
        <f t="shared" si="5"/>
        <v>-0.47626819951500465</v>
      </c>
      <c r="T14" s="46">
        <f t="shared" si="6"/>
        <v>2334.7065676902753</v>
      </c>
      <c r="U14" s="42">
        <f>AVERAGE(T13:T14)</f>
        <v>2335.6818799883358</v>
      </c>
      <c r="V14" s="42">
        <f>STDEV(T13:T14)</f>
        <v>1.3792998794661702</v>
      </c>
      <c r="W14" s="38" t="str">
        <f t="shared" si="7"/>
        <v>OOI_1401</v>
      </c>
      <c r="X14" s="47"/>
    </row>
    <row r="15" spans="1:24" s="48" customFormat="1" ht="14.25" customHeight="1" x14ac:dyDescent="0.2">
      <c r="A15" s="39" t="s">
        <v>35</v>
      </c>
      <c r="B15" s="40">
        <v>0.55812499999999998</v>
      </c>
      <c r="C15" s="39">
        <v>2.3908999999999998</v>
      </c>
      <c r="D15" s="39">
        <v>2390.9</v>
      </c>
      <c r="E15" s="62">
        <f t="shared" si="9"/>
        <v>2390.9</v>
      </c>
      <c r="F15" s="39">
        <v>35.346600000000002</v>
      </c>
      <c r="G15" s="39">
        <v>22.3</v>
      </c>
      <c r="H15" s="41">
        <f t="shared" si="0"/>
        <v>1.0243981650469376</v>
      </c>
      <c r="I15" s="42">
        <f t="shared" si="1"/>
        <v>2333.9557621039371</v>
      </c>
      <c r="J15" s="39">
        <v>100</v>
      </c>
      <c r="K15" s="33">
        <v>250</v>
      </c>
      <c r="L15" s="43">
        <f t="shared" si="2"/>
        <v>1.0004</v>
      </c>
      <c r="M15" s="42">
        <f t="shared" si="10"/>
        <v>2334.8893444087785</v>
      </c>
      <c r="N15" s="42"/>
      <c r="O15" s="42"/>
      <c r="P15" s="42"/>
      <c r="Q15" s="42"/>
      <c r="R15" s="44">
        <f t="shared" si="4"/>
        <v>82.666666666666742</v>
      </c>
      <c r="S15" s="45">
        <f t="shared" si="5"/>
        <v>-0.58983527330697227</v>
      </c>
      <c r="T15" s="46">
        <f t="shared" si="6"/>
        <v>2334.2995091354715</v>
      </c>
      <c r="U15" s="42"/>
      <c r="V15" s="42"/>
      <c r="W15" s="38" t="str">
        <f t="shared" si="7"/>
        <v>OOI_1402</v>
      </c>
      <c r="X15" s="47"/>
    </row>
    <row r="16" spans="1:24" s="48" customFormat="1" ht="14.25" customHeight="1" x14ac:dyDescent="0.2">
      <c r="A16" s="39" t="s">
        <v>35</v>
      </c>
      <c r="B16" s="40">
        <v>0.56686342592592587</v>
      </c>
      <c r="C16" s="39">
        <v>2.3984999999999999</v>
      </c>
      <c r="D16" s="39">
        <v>2398.5</v>
      </c>
      <c r="E16" s="62">
        <f t="shared" si="9"/>
        <v>2398.5</v>
      </c>
      <c r="F16" s="39">
        <v>35.346600000000002</v>
      </c>
      <c r="G16" s="39">
        <v>22.3</v>
      </c>
      <c r="H16" s="41">
        <f t="shared" si="0"/>
        <v>1.0243981650469376</v>
      </c>
      <c r="I16" s="42">
        <f t="shared" si="1"/>
        <v>2341.3747523553029</v>
      </c>
      <c r="J16" s="39">
        <v>100</v>
      </c>
      <c r="K16" s="33">
        <v>250</v>
      </c>
      <c r="L16" s="43">
        <f t="shared" si="2"/>
        <v>1.0004</v>
      </c>
      <c r="M16" s="42">
        <f t="shared" si="10"/>
        <v>2342.3113022562447</v>
      </c>
      <c r="N16" s="42"/>
      <c r="O16" s="42"/>
      <c r="P16" s="42"/>
      <c r="Q16" s="42"/>
      <c r="R16" s="44">
        <f t="shared" si="4"/>
        <v>95.250000000000028</v>
      </c>
      <c r="S16" s="45">
        <f t="shared" si="5"/>
        <v>-0.67961866672365812</v>
      </c>
      <c r="T16" s="61">
        <f t="shared" si="6"/>
        <v>2341.6316835895209</v>
      </c>
      <c r="U16" s="42"/>
      <c r="V16" s="42"/>
      <c r="W16" s="38" t="str">
        <f t="shared" si="7"/>
        <v>OOI_1402</v>
      </c>
      <c r="X16" s="47"/>
    </row>
    <row r="17" spans="1:24" s="48" customFormat="1" ht="14.25" customHeight="1" x14ac:dyDescent="0.2">
      <c r="A17" s="39" t="s">
        <v>35</v>
      </c>
      <c r="B17" s="40">
        <v>0.57635416666666661</v>
      </c>
      <c r="C17" s="39">
        <v>2.3900999999999999</v>
      </c>
      <c r="D17" s="39">
        <v>2390.1</v>
      </c>
      <c r="E17" s="62">
        <f t="shared" si="9"/>
        <v>2390.1</v>
      </c>
      <c r="F17" s="39">
        <v>35.346600000000002</v>
      </c>
      <c r="G17" s="39">
        <v>22.3</v>
      </c>
      <c r="H17" s="41">
        <f t="shared" si="0"/>
        <v>1.0243981650469376</v>
      </c>
      <c r="I17" s="42">
        <f t="shared" si="1"/>
        <v>2333.174815761688</v>
      </c>
      <c r="J17" s="39">
        <v>100</v>
      </c>
      <c r="K17" s="33">
        <v>250</v>
      </c>
      <c r="L17" s="43">
        <f t="shared" si="2"/>
        <v>1.0004</v>
      </c>
      <c r="M17" s="62">
        <f t="shared" si="10"/>
        <v>2334.1080856879926</v>
      </c>
      <c r="N17" s="42">
        <f>AVERAGE(E15,E17)</f>
        <v>2390.5</v>
      </c>
      <c r="O17" s="42">
        <f>STDEV(E15,E17)</f>
        <v>0.56568542494936658</v>
      </c>
      <c r="P17" s="42">
        <f>AVERAGE(M15,M17)</f>
        <v>2334.4987150483857</v>
      </c>
      <c r="Q17" s="42">
        <f>STDEV(M15,M17)</f>
        <v>0.55243333932883709</v>
      </c>
      <c r="R17" s="44">
        <f t="shared" si="4"/>
        <v>108.91666666666669</v>
      </c>
      <c r="S17" s="45">
        <f t="shared" si="5"/>
        <v>-0.77713175626231057</v>
      </c>
      <c r="T17" s="61">
        <f t="shared" si="6"/>
        <v>2333.3309539317302</v>
      </c>
      <c r="U17" s="42">
        <f>AVERAGE(T15,T17)</f>
        <v>2333.815231533601</v>
      </c>
      <c r="V17" s="42">
        <f>STDEV(T15,T17)</f>
        <v>0.68487195251898358</v>
      </c>
      <c r="W17" s="38" t="str">
        <f t="shared" si="7"/>
        <v>OOI_1402</v>
      </c>
      <c r="X17" s="47"/>
    </row>
    <row r="18" spans="1:24" s="48" customFormat="1" ht="14.25" customHeight="1" x14ac:dyDescent="0.2">
      <c r="A18" s="39" t="s">
        <v>37</v>
      </c>
      <c r="B18" s="40">
        <v>0.59325231481481489</v>
      </c>
      <c r="C18" s="39">
        <v>2.3582999999999998</v>
      </c>
      <c r="D18" s="39">
        <v>2358.3000000000002</v>
      </c>
      <c r="E18" s="62">
        <f t="shared" si="9"/>
        <v>2358.3000000000002</v>
      </c>
      <c r="F18" s="39">
        <v>34.419199999999996</v>
      </c>
      <c r="G18" s="39">
        <v>22.3</v>
      </c>
      <c r="H18" s="41">
        <f t="shared" si="0"/>
        <v>1.0236939040676896</v>
      </c>
      <c r="I18" s="42">
        <f t="shared" si="1"/>
        <v>2303.7159746963412</v>
      </c>
      <c r="J18" s="39">
        <v>100</v>
      </c>
      <c r="K18" s="33">
        <v>250</v>
      </c>
      <c r="L18" s="43">
        <f t="shared" si="2"/>
        <v>1.0004</v>
      </c>
      <c r="M18" s="62">
        <f t="shared" si="10"/>
        <v>2304.6374610862194</v>
      </c>
      <c r="N18" s="62"/>
      <c r="O18" s="42"/>
      <c r="P18" s="42"/>
      <c r="Q18" s="42"/>
      <c r="R18" s="44">
        <f t="shared" si="4"/>
        <v>133.2500000000002</v>
      </c>
      <c r="S18" s="45">
        <f t="shared" si="5"/>
        <v>-0.95075262300186403</v>
      </c>
      <c r="T18" s="61">
        <f t="shared" si="6"/>
        <v>2303.6867084632177</v>
      </c>
      <c r="U18" s="42"/>
      <c r="V18" s="42"/>
      <c r="W18" s="38" t="str">
        <f t="shared" si="7"/>
        <v>ooi_1403</v>
      </c>
      <c r="X18" s="47"/>
    </row>
    <row r="19" spans="1:24" s="48" customFormat="1" ht="14.25" customHeight="1" x14ac:dyDescent="0.2">
      <c r="A19" s="39" t="s">
        <v>37</v>
      </c>
      <c r="B19" s="40">
        <v>0.60193287037037035</v>
      </c>
      <c r="C19" s="39">
        <v>2.3466999999999998</v>
      </c>
      <c r="D19" s="39">
        <v>2346.6999999999998</v>
      </c>
      <c r="E19" s="62">
        <f t="shared" si="9"/>
        <v>2346.6999999999998</v>
      </c>
      <c r="F19" s="39">
        <v>34.419199999999996</v>
      </c>
      <c r="G19" s="39">
        <v>22.3</v>
      </c>
      <c r="H19" s="41">
        <f t="shared" si="0"/>
        <v>1.0236939040676896</v>
      </c>
      <c r="I19" s="42">
        <f t="shared" si="1"/>
        <v>2292.3844624602057</v>
      </c>
      <c r="J19" s="39">
        <v>100</v>
      </c>
      <c r="K19" s="33">
        <v>250</v>
      </c>
      <c r="L19" s="43">
        <f t="shared" si="2"/>
        <v>1.0004</v>
      </c>
      <c r="M19" s="62">
        <f t="shared" si="10"/>
        <v>2293.3014162451896</v>
      </c>
      <c r="N19" s="42"/>
      <c r="O19" s="42"/>
      <c r="P19" s="42"/>
      <c r="Q19" s="42"/>
      <c r="R19" s="44">
        <f t="shared" si="4"/>
        <v>145.75000000000006</v>
      </c>
      <c r="S19" s="45">
        <f t="shared" si="5"/>
        <v>-1.0399414244091671</v>
      </c>
      <c r="T19" s="61">
        <f t="shared" si="6"/>
        <v>2292.2614748207802</v>
      </c>
      <c r="U19" s="42"/>
      <c r="V19" s="42"/>
      <c r="W19" s="38" t="str">
        <f t="shared" si="7"/>
        <v>ooi_1403</v>
      </c>
      <c r="X19" s="47"/>
    </row>
    <row r="20" spans="1:24" s="48" customFormat="1" ht="14.25" customHeight="1" x14ac:dyDescent="0.2">
      <c r="A20" s="39" t="s">
        <v>37</v>
      </c>
      <c r="B20" s="40">
        <v>0.61153935185185182</v>
      </c>
      <c r="C20" s="39">
        <v>2.3466999999999998</v>
      </c>
      <c r="D20" s="39">
        <v>2346.6999999999998</v>
      </c>
      <c r="E20" s="62">
        <f t="shared" si="9"/>
        <v>2346.6999999999998</v>
      </c>
      <c r="F20" s="39">
        <v>34.419199999999996</v>
      </c>
      <c r="G20" s="39">
        <v>22.3</v>
      </c>
      <c r="H20" s="41">
        <f t="shared" si="0"/>
        <v>1.0236939040676896</v>
      </c>
      <c r="I20" s="42">
        <f t="shared" si="1"/>
        <v>2292.3844624602057</v>
      </c>
      <c r="J20" s="39">
        <v>100</v>
      </c>
      <c r="K20" s="33">
        <v>250</v>
      </c>
      <c r="L20" s="43">
        <f t="shared" si="2"/>
        <v>1.0004</v>
      </c>
      <c r="M20" s="62">
        <f t="shared" si="10"/>
        <v>2293.3014162451896</v>
      </c>
      <c r="N20" s="42">
        <f>AVERAGE(E19:E20)</f>
        <v>2346.6999999999998</v>
      </c>
      <c r="O20" s="42">
        <f>STDEV(E19:E20)</f>
        <v>0</v>
      </c>
      <c r="P20" s="42">
        <f>AVERAGE(M19:M20)</f>
        <v>2293.3014162451896</v>
      </c>
      <c r="Q20" s="42">
        <f>STDEV(M19:M20)</f>
        <v>0</v>
      </c>
      <c r="R20" s="44">
        <f t="shared" si="4"/>
        <v>159.5833333333334</v>
      </c>
      <c r="S20" s="45">
        <f t="shared" si="5"/>
        <v>-1.1386436979665839</v>
      </c>
      <c r="T20" s="61">
        <f t="shared" si="6"/>
        <v>2292.1627725472231</v>
      </c>
      <c r="U20" s="42">
        <f>AVERAGE(T19:T20)</f>
        <v>2292.2121236840017</v>
      </c>
      <c r="V20" s="42">
        <f>STDEV(T19:T20)</f>
        <v>6.9793046950781396E-2</v>
      </c>
      <c r="W20" s="38" t="str">
        <f t="shared" si="7"/>
        <v>ooi_1403</v>
      </c>
      <c r="X20" s="47"/>
    </row>
    <row r="21" spans="1:24" s="48" customFormat="1" ht="14.25" customHeight="1" x14ac:dyDescent="0.2">
      <c r="A21" s="39" t="s">
        <v>38</v>
      </c>
      <c r="B21" s="40">
        <v>0.62415509259259261</v>
      </c>
      <c r="C21" s="39">
        <v>2.2778999999999998</v>
      </c>
      <c r="D21" s="39">
        <v>2277.9</v>
      </c>
      <c r="E21" s="62">
        <f t="shared" si="9"/>
        <v>2277.9</v>
      </c>
      <c r="F21" s="39">
        <v>32.802100000000003</v>
      </c>
      <c r="G21" s="39">
        <v>22.3</v>
      </c>
      <c r="H21" s="41">
        <f t="shared" si="0"/>
        <v>1.0224667516967223</v>
      </c>
      <c r="I21" s="42">
        <f t="shared" si="1"/>
        <v>2227.8475033246427</v>
      </c>
      <c r="J21" s="39">
        <v>100</v>
      </c>
      <c r="K21" s="33">
        <v>250</v>
      </c>
      <c r="L21" s="43">
        <f t="shared" si="2"/>
        <v>1.0004</v>
      </c>
      <c r="M21" s="62">
        <f t="shared" si="10"/>
        <v>2228.7386423259727</v>
      </c>
      <c r="N21" s="42"/>
      <c r="O21" s="42"/>
      <c r="P21" s="42"/>
      <c r="Q21" s="42"/>
      <c r="R21" s="44">
        <f t="shared" si="4"/>
        <v>177.75000000000011</v>
      </c>
      <c r="S21" s="45">
        <f t="shared" si="5"/>
        <v>-1.2682647560118663</v>
      </c>
      <c r="T21" s="61">
        <f t="shared" si="6"/>
        <v>2227.4703775699609</v>
      </c>
      <c r="U21" s="42"/>
      <c r="V21" s="42"/>
      <c r="W21" s="38" t="str">
        <f t="shared" si="7"/>
        <v>ooi_1405</v>
      </c>
      <c r="X21" s="47"/>
    </row>
    <row r="22" spans="1:24" s="48" customFormat="1" ht="14.25" customHeight="1" x14ac:dyDescent="0.2">
      <c r="A22" s="39" t="s">
        <v>38</v>
      </c>
      <c r="B22" s="40">
        <v>0.63364583333333335</v>
      </c>
      <c r="C22" s="39">
        <v>2.2764000000000002</v>
      </c>
      <c r="D22" s="39">
        <v>2276.4</v>
      </c>
      <c r="E22" s="62">
        <f t="shared" si="9"/>
        <v>2276.4</v>
      </c>
      <c r="F22" s="39">
        <v>32.802100000000003</v>
      </c>
      <c r="G22" s="39">
        <v>22.3</v>
      </c>
      <c r="H22" s="41">
        <f t="shared" si="0"/>
        <v>1.0224667516967223</v>
      </c>
      <c r="I22" s="42">
        <f t="shared" si="1"/>
        <v>2226.3804629563265</v>
      </c>
      <c r="J22" s="39">
        <v>100</v>
      </c>
      <c r="K22" s="33">
        <v>250</v>
      </c>
      <c r="L22" s="43">
        <f t="shared" si="2"/>
        <v>1.0004</v>
      </c>
      <c r="M22" s="62">
        <f t="shared" si="10"/>
        <v>2227.271015141509</v>
      </c>
      <c r="N22" s="42">
        <f>AVERAGE(E21:E22)</f>
        <v>2277.15</v>
      </c>
      <c r="O22" s="42">
        <f>STDEV(E21:E22)</f>
        <v>1.0606601717798212</v>
      </c>
      <c r="P22" s="42">
        <f>AVERAGE(M21:M22)</f>
        <v>2228.0048287337409</v>
      </c>
      <c r="Q22" s="42">
        <f>STDEV(M21:M22)</f>
        <v>1.0377691343880084</v>
      </c>
      <c r="R22" s="44">
        <f t="shared" si="4"/>
        <v>191.4166666666668</v>
      </c>
      <c r="S22" s="45">
        <f t="shared" si="5"/>
        <v>-1.365777845550519</v>
      </c>
      <c r="T22" s="61">
        <f t="shared" si="6"/>
        <v>2225.9052372959586</v>
      </c>
      <c r="U22" s="42">
        <f>AVERAGE(T21:T22)</f>
        <v>2226.6878074329597</v>
      </c>
      <c r="V22" s="42">
        <f>STDEV(T21:T22)</f>
        <v>1.1067213012551693</v>
      </c>
      <c r="W22" s="38" t="str">
        <f t="shared" si="7"/>
        <v>ooi_1405</v>
      </c>
      <c r="X22" s="47"/>
    </row>
    <row r="23" spans="1:24" s="48" customFormat="1" ht="14.25" customHeight="1" x14ac:dyDescent="0.2">
      <c r="A23" s="39" t="s">
        <v>35</v>
      </c>
      <c r="B23" s="40">
        <v>0.64689814814814817</v>
      </c>
      <c r="C23" s="39">
        <v>2.3952</v>
      </c>
      <c r="D23" s="39">
        <v>2395.1999999999998</v>
      </c>
      <c r="E23" s="62">
        <f t="shared" si="9"/>
        <v>2395.1999999999998</v>
      </c>
      <c r="F23" s="39">
        <v>35.346600000000002</v>
      </c>
      <c r="G23" s="39">
        <v>22.3</v>
      </c>
      <c r="H23" s="41">
        <f t="shared" si="0"/>
        <v>1.0243981650469376</v>
      </c>
      <c r="I23" s="42">
        <f t="shared" si="1"/>
        <v>2338.1533486935255</v>
      </c>
      <c r="J23" s="39">
        <v>100</v>
      </c>
      <c r="K23" s="33">
        <v>250</v>
      </c>
      <c r="L23" s="43">
        <f t="shared" si="2"/>
        <v>1.0004</v>
      </c>
      <c r="M23" s="62">
        <f t="shared" si="10"/>
        <v>2339.0886100330026</v>
      </c>
      <c r="N23" s="62"/>
      <c r="O23" s="42"/>
      <c r="P23" s="42"/>
      <c r="Q23" s="42"/>
      <c r="R23" s="44">
        <f t="shared" si="4"/>
        <v>210.50000000000014</v>
      </c>
      <c r="S23" s="45">
        <f t="shared" si="5"/>
        <v>-1.5019394156990036</v>
      </c>
      <c r="T23" s="61">
        <f t="shared" si="6"/>
        <v>2337.5866706173038</v>
      </c>
      <c r="U23" s="42"/>
      <c r="V23" s="42"/>
      <c r="W23" s="38" t="str">
        <f t="shared" si="7"/>
        <v>OOI_1402</v>
      </c>
      <c r="X23" s="47"/>
    </row>
    <row r="24" spans="1:24" s="48" customFormat="1" ht="14.25" customHeight="1" x14ac:dyDescent="0.2">
      <c r="A24" s="39" t="s">
        <v>35</v>
      </c>
      <c r="B24" s="40">
        <v>0.65737268518518521</v>
      </c>
      <c r="C24" s="39">
        <v>2.3925999999999998</v>
      </c>
      <c r="D24" s="39">
        <v>2392.6</v>
      </c>
      <c r="E24" s="62">
        <f t="shared" si="9"/>
        <v>2392.6</v>
      </c>
      <c r="F24" s="39">
        <v>35.346600000000002</v>
      </c>
      <c r="G24" s="39">
        <v>22.3</v>
      </c>
      <c r="H24" s="41">
        <f t="shared" si="0"/>
        <v>1.0243981650469376</v>
      </c>
      <c r="I24" s="42">
        <f t="shared" si="1"/>
        <v>2335.6152730812164</v>
      </c>
      <c r="J24" s="39">
        <v>100</v>
      </c>
      <c r="K24" s="33">
        <v>250</v>
      </c>
      <c r="L24" s="43">
        <f t="shared" si="2"/>
        <v>1.0004</v>
      </c>
      <c r="M24" s="62">
        <f t="shared" si="10"/>
        <v>2336.5495191904488</v>
      </c>
      <c r="N24" s="42"/>
      <c r="O24" s="42"/>
      <c r="P24" s="42"/>
      <c r="Q24" s="42"/>
      <c r="R24" s="44">
        <f t="shared" si="4"/>
        <v>225.58333333333346</v>
      </c>
      <c r="S24" s="45">
        <f t="shared" si="5"/>
        <v>-1.6095605693971504</v>
      </c>
      <c r="T24" s="61">
        <f t="shared" si="6"/>
        <v>2334.9399586210516</v>
      </c>
      <c r="U24" s="42"/>
      <c r="V24" s="42"/>
      <c r="W24" s="38" t="str">
        <f t="shared" si="7"/>
        <v>OOI_1402</v>
      </c>
      <c r="X24" s="47"/>
    </row>
    <row r="25" spans="1:24" s="48" customFormat="1" ht="14.25" customHeight="1" x14ac:dyDescent="0.2">
      <c r="A25" s="39" t="s">
        <v>35</v>
      </c>
      <c r="B25" s="40">
        <v>0.66767361111111112</v>
      </c>
      <c r="C25" s="39">
        <v>2.3927</v>
      </c>
      <c r="D25" s="39">
        <v>2392.6999999999998</v>
      </c>
      <c r="E25" s="62">
        <f t="shared" si="9"/>
        <v>2392.6999999999998</v>
      </c>
      <c r="F25" s="39">
        <v>35.346600000000002</v>
      </c>
      <c r="G25" s="39">
        <v>22.3</v>
      </c>
      <c r="H25" s="41">
        <f t="shared" si="0"/>
        <v>1.0243981650469376</v>
      </c>
      <c r="I25" s="42">
        <f t="shared" si="1"/>
        <v>2335.7128913739971</v>
      </c>
      <c r="J25" s="39">
        <v>100</v>
      </c>
      <c r="K25" s="33">
        <v>250</v>
      </c>
      <c r="L25" s="43">
        <f t="shared" si="2"/>
        <v>1.0004</v>
      </c>
      <c r="M25" s="62">
        <f t="shared" si="10"/>
        <v>2336.6471765305464</v>
      </c>
      <c r="N25" s="42">
        <f>AVERAGE(E24:E25)</f>
        <v>2392.6499999999996</v>
      </c>
      <c r="O25" s="42">
        <f>STDEV(E24:E25)</f>
        <v>7.0710678118590442E-2</v>
      </c>
      <c r="P25" s="42">
        <f>AVERAGE(M24:M25)</f>
        <v>2336.5983478604976</v>
      </c>
      <c r="Q25" s="42">
        <f>STDEV(M24:M25)</f>
        <v>6.9054167415662504E-2</v>
      </c>
      <c r="R25" s="44">
        <f t="shared" si="4"/>
        <v>240.4166666666668</v>
      </c>
      <c r="S25" s="45">
        <f t="shared" si="5"/>
        <v>-1.7153979470671514</v>
      </c>
      <c r="T25" s="61">
        <f t="shared" si="6"/>
        <v>2334.9317785834792</v>
      </c>
      <c r="U25" s="42">
        <f>AVERAGE(T24:T25)</f>
        <v>2334.9358686022651</v>
      </c>
      <c r="V25" s="42">
        <f>STDEV(T24:T25)</f>
        <v>5.7841600378058366E-3</v>
      </c>
      <c r="W25" s="38" t="str">
        <f t="shared" si="7"/>
        <v>OOI_1402</v>
      </c>
      <c r="X25" s="47"/>
    </row>
    <row r="26" spans="1:24" s="48" customFormat="1" ht="14.25" customHeight="1" x14ac:dyDescent="0.2">
      <c r="A26" s="39" t="s">
        <v>30</v>
      </c>
      <c r="B26" s="40">
        <v>0.67803240740740733</v>
      </c>
      <c r="C26" s="39">
        <v>2.1800999999999999</v>
      </c>
      <c r="D26" s="39">
        <v>2180.1</v>
      </c>
      <c r="E26" s="62">
        <f t="shared" si="9"/>
        <v>2180.1</v>
      </c>
      <c r="F26" s="39">
        <v>32.290999999999997</v>
      </c>
      <c r="G26" s="39">
        <v>22.3</v>
      </c>
      <c r="H26" s="41">
        <f t="shared" si="0"/>
        <v>1.0220791217050682</v>
      </c>
      <c r="I26" s="42">
        <f t="shared" si="1"/>
        <v>2133.005120350253</v>
      </c>
      <c r="J26" s="39">
        <v>50</v>
      </c>
      <c r="K26" s="33">
        <v>250</v>
      </c>
      <c r="L26" s="43">
        <f t="shared" si="2"/>
        <v>1.0002</v>
      </c>
      <c r="M26" s="62">
        <f t="shared" si="10"/>
        <v>2133.4317213743229</v>
      </c>
      <c r="N26" s="42"/>
      <c r="O26" s="42"/>
      <c r="P26" s="42"/>
      <c r="Q26" s="42"/>
      <c r="R26" s="44">
        <f t="shared" si="4"/>
        <v>255.33333333333334</v>
      </c>
      <c r="S26" s="45">
        <f t="shared" si="5"/>
        <v>-1.8218299167465335</v>
      </c>
      <c r="T26" s="61">
        <f t="shared" si="6"/>
        <v>2131.6098914575764</v>
      </c>
      <c r="U26" s="42"/>
      <c r="V26" s="42"/>
      <c r="W26" s="38" t="str">
        <f t="shared" si="7"/>
        <v>esl06b_16</v>
      </c>
      <c r="X26" s="47"/>
    </row>
    <row r="27" spans="1:24" s="48" customFormat="1" ht="14.25" customHeight="1" x14ac:dyDescent="0.2">
      <c r="A27" s="39" t="s">
        <v>30</v>
      </c>
      <c r="B27" s="40">
        <v>0.68775462962962963</v>
      </c>
      <c r="C27" s="39">
        <v>2.1800999999999999</v>
      </c>
      <c r="D27" s="39">
        <v>2180.1</v>
      </c>
      <c r="E27" s="62">
        <f t="shared" si="9"/>
        <v>2180.1</v>
      </c>
      <c r="F27" s="39">
        <v>32.290999999999997</v>
      </c>
      <c r="G27" s="39">
        <v>22.3</v>
      </c>
      <c r="H27" s="41">
        <f t="shared" si="0"/>
        <v>1.0220791217050682</v>
      </c>
      <c r="I27" s="42">
        <f t="shared" si="1"/>
        <v>2133.005120350253</v>
      </c>
      <c r="J27" s="39">
        <v>50</v>
      </c>
      <c r="K27" s="33">
        <v>250</v>
      </c>
      <c r="L27" s="43">
        <f t="shared" si="2"/>
        <v>1.0002</v>
      </c>
      <c r="M27" s="62">
        <f t="shared" si="10"/>
        <v>2133.4317213743229</v>
      </c>
      <c r="N27" s="42">
        <f>AVERAGE(E26:E27)</f>
        <v>2180.1</v>
      </c>
      <c r="O27" s="42">
        <f>STDEV(E26:E27)</f>
        <v>0</v>
      </c>
      <c r="P27" s="42">
        <f>AVERAGE(M26:M27)</f>
        <v>2133.4317213743229</v>
      </c>
      <c r="Q27" s="42">
        <f>STDEV(M26:M27)</f>
        <v>0</v>
      </c>
      <c r="R27" s="44">
        <f t="shared" si="4"/>
        <v>269.33333333333343</v>
      </c>
      <c r="S27" s="45">
        <f t="shared" si="5"/>
        <v>-1.9217213743227148</v>
      </c>
      <c r="T27" s="61">
        <f t="shared" si="6"/>
        <v>2131.5100000000002</v>
      </c>
      <c r="U27" s="42">
        <f>AVERAGE(T26:T27)</f>
        <v>2131.5599457287881</v>
      </c>
      <c r="V27" s="42">
        <f>STDEV(T26:T27)</f>
        <v>7.0633927034723334E-2</v>
      </c>
      <c r="W27" s="38" t="str">
        <f t="shared" si="7"/>
        <v>esl06b_16</v>
      </c>
      <c r="X27" s="47"/>
    </row>
    <row r="28" spans="1:24" s="48" customFormat="1" ht="14.25" customHeight="1" x14ac:dyDescent="0.2">
      <c r="A28" s="39"/>
      <c r="B28" s="40"/>
      <c r="C28" s="39"/>
      <c r="D28" s="39"/>
      <c r="E28" s="62"/>
      <c r="F28" s="39"/>
      <c r="G28" s="39"/>
      <c r="H28" s="41"/>
      <c r="I28" s="42"/>
      <c r="J28" s="39"/>
      <c r="K28" s="33"/>
      <c r="L28" s="43"/>
      <c r="M28" s="62"/>
      <c r="N28" s="62"/>
      <c r="O28" s="42"/>
      <c r="P28" s="42"/>
      <c r="Q28" s="42"/>
      <c r="R28" s="44"/>
      <c r="S28" s="45"/>
      <c r="T28" s="61"/>
      <c r="U28" s="61"/>
      <c r="V28" s="46"/>
      <c r="W28" s="38"/>
      <c r="X28" s="47"/>
    </row>
    <row r="29" spans="1:24" s="48" customFormat="1" ht="14.25" customHeight="1" x14ac:dyDescent="0.2">
      <c r="A29" s="39"/>
      <c r="B29" s="40"/>
      <c r="C29" s="39"/>
      <c r="D29" s="39"/>
      <c r="E29" s="62"/>
      <c r="F29" s="39"/>
      <c r="G29" s="39"/>
      <c r="H29" s="41"/>
      <c r="I29" s="42"/>
      <c r="J29" s="39"/>
      <c r="K29" s="33"/>
      <c r="L29" s="43"/>
      <c r="M29" s="62"/>
      <c r="N29" s="62"/>
      <c r="O29" s="42"/>
      <c r="P29" s="42"/>
      <c r="Q29" s="42"/>
      <c r="R29" s="44"/>
      <c r="S29" s="45"/>
      <c r="T29" s="61"/>
      <c r="U29" s="61"/>
      <c r="V29" s="46"/>
      <c r="W29" s="38"/>
      <c r="X29" s="47"/>
    </row>
    <row r="30" spans="1:24" s="48" customFormat="1" ht="14.25" customHeight="1" x14ac:dyDescent="0.2">
      <c r="A30" s="39"/>
      <c r="B30" s="40"/>
      <c r="C30" s="39"/>
      <c r="D30" s="39"/>
      <c r="E30" s="62"/>
      <c r="F30" s="39"/>
      <c r="G30" s="39"/>
      <c r="H30" s="41"/>
      <c r="I30" s="42"/>
      <c r="J30" s="39"/>
      <c r="K30" s="33"/>
      <c r="L30" s="43"/>
      <c r="M30" s="62"/>
      <c r="N30" s="62"/>
      <c r="O30" s="42"/>
      <c r="P30" s="42"/>
      <c r="Q30" s="42"/>
      <c r="R30" s="44"/>
      <c r="S30" s="45"/>
      <c r="T30" s="61"/>
      <c r="U30" s="61"/>
      <c r="V30" s="46"/>
      <c r="W30" s="38"/>
      <c r="X30" s="47"/>
    </row>
    <row r="31" spans="1:24" s="48" customFormat="1" ht="14.25" customHeight="1" x14ac:dyDescent="0.2">
      <c r="A31" s="39"/>
      <c r="B31" s="40"/>
      <c r="C31" s="39"/>
      <c r="D31" s="39"/>
      <c r="E31" s="62"/>
      <c r="F31" s="39"/>
      <c r="G31" s="39"/>
      <c r="H31" s="41"/>
      <c r="I31" s="42"/>
      <c r="J31" s="39"/>
      <c r="K31" s="33"/>
      <c r="L31" s="43"/>
      <c r="M31" s="62"/>
      <c r="N31" s="62"/>
      <c r="O31" s="42"/>
      <c r="P31" s="42"/>
      <c r="Q31" s="42"/>
      <c r="R31" s="44"/>
      <c r="S31" s="45"/>
      <c r="T31" s="46"/>
      <c r="U31" s="46"/>
      <c r="V31" s="46"/>
      <c r="W31" s="38"/>
      <c r="X31" s="47"/>
    </row>
    <row r="32" spans="1:24" s="48" customFormat="1" ht="14.25" customHeight="1" x14ac:dyDescent="0.2">
      <c r="A32" s="39"/>
      <c r="B32" s="40"/>
      <c r="C32" s="39"/>
      <c r="D32" s="39"/>
      <c r="E32" s="62"/>
      <c r="F32" s="39"/>
      <c r="G32" s="39"/>
      <c r="H32" s="41"/>
      <c r="I32" s="42"/>
      <c r="J32" s="39"/>
      <c r="K32" s="33"/>
      <c r="L32" s="43"/>
      <c r="M32" s="62"/>
      <c r="N32" s="42"/>
      <c r="O32" s="42"/>
      <c r="P32" s="42"/>
      <c r="Q32" s="42"/>
      <c r="R32" s="44"/>
      <c r="S32" s="45"/>
      <c r="T32" s="46"/>
      <c r="U32" s="46"/>
      <c r="V32" s="46"/>
      <c r="W32" s="38"/>
      <c r="X32" s="47"/>
    </row>
    <row r="33" spans="1:24" s="48" customFormat="1" ht="14.25" customHeight="1" x14ac:dyDescent="0.2">
      <c r="A33" s="39"/>
      <c r="B33" s="40"/>
      <c r="C33" s="39"/>
      <c r="D33" s="39"/>
      <c r="E33" s="62"/>
      <c r="F33"/>
      <c r="G33"/>
      <c r="H33" s="41"/>
      <c r="I33" s="42"/>
      <c r="J33" s="39"/>
      <c r="K33" s="33"/>
      <c r="L33" s="43"/>
      <c r="M33" s="62"/>
      <c r="N33" s="62"/>
      <c r="O33" s="42"/>
      <c r="P33" s="42"/>
      <c r="Q33" s="42"/>
      <c r="R33" s="44"/>
      <c r="S33" s="45"/>
      <c r="T33" s="46"/>
      <c r="U33" s="46"/>
      <c r="V33" s="46"/>
      <c r="W33" s="38"/>
      <c r="X33" s="47"/>
    </row>
    <row r="34" spans="1:24" s="48" customFormat="1" ht="14.25" customHeight="1" x14ac:dyDescent="0.2">
      <c r="A34" s="39"/>
      <c r="B34" s="40"/>
      <c r="C34" s="39"/>
      <c r="D34" s="39"/>
      <c r="E34" s="62"/>
      <c r="F34"/>
      <c r="G34"/>
      <c r="H34" s="41"/>
      <c r="I34" s="42"/>
      <c r="J34" s="39"/>
      <c r="K34" s="33"/>
      <c r="L34" s="43"/>
      <c r="M34" s="62"/>
      <c r="N34" s="62"/>
      <c r="O34" s="42"/>
      <c r="P34" s="42"/>
      <c r="Q34" s="42"/>
      <c r="R34" s="44"/>
      <c r="S34" s="45"/>
      <c r="T34" s="46"/>
      <c r="U34" s="46"/>
      <c r="V34" s="46"/>
      <c r="W34" s="38"/>
      <c r="X34" s="47"/>
    </row>
    <row r="35" spans="1:24" s="48" customFormat="1" ht="14.25" customHeight="1" x14ac:dyDescent="0.2">
      <c r="A35" s="39"/>
      <c r="B35" s="40"/>
      <c r="C35" s="39"/>
      <c r="D35" s="39"/>
      <c r="E35" s="62"/>
      <c r="F35"/>
      <c r="G35"/>
      <c r="H35" s="41"/>
      <c r="I35" s="42"/>
      <c r="J35" s="39"/>
      <c r="K35" s="33"/>
      <c r="L35" s="43"/>
      <c r="M35" s="62"/>
      <c r="N35" s="62"/>
      <c r="O35" s="42"/>
      <c r="P35" s="42"/>
      <c r="Q35" s="42"/>
      <c r="R35" s="44"/>
      <c r="S35" s="45"/>
      <c r="T35" s="46"/>
      <c r="U35" s="46"/>
      <c r="V35" s="46"/>
      <c r="W35" s="38"/>
      <c r="X35" s="47"/>
    </row>
    <row r="36" spans="1:24" s="48" customFormat="1" ht="14.25" customHeight="1" x14ac:dyDescent="0.2">
      <c r="A36" s="39"/>
      <c r="B36" s="40"/>
      <c r="C36" s="39"/>
      <c r="D36" s="39"/>
      <c r="E36" s="62"/>
      <c r="F36"/>
      <c r="G36"/>
      <c r="H36" s="41"/>
      <c r="I36" s="42"/>
      <c r="J36" s="39"/>
      <c r="K36" s="33"/>
      <c r="L36" s="43"/>
      <c r="M36" s="62"/>
      <c r="N36" s="62"/>
      <c r="O36" s="42"/>
      <c r="P36" s="42"/>
      <c r="Q36" s="42"/>
      <c r="R36" s="44"/>
      <c r="S36" s="45"/>
      <c r="T36" s="46"/>
      <c r="U36" s="46"/>
      <c r="V36" s="46"/>
      <c r="W36" s="38"/>
      <c r="X36" s="47"/>
    </row>
    <row r="37" spans="1:24" s="60" customFormat="1" ht="14.25" customHeight="1" x14ac:dyDescent="0.2">
      <c r="A37" s="49"/>
      <c r="B37" s="50"/>
      <c r="C37" s="49"/>
      <c r="D37" s="49"/>
      <c r="E37" s="62"/>
      <c r="F37"/>
      <c r="G37"/>
      <c r="H37" s="51"/>
      <c r="I37" s="52"/>
      <c r="J37" s="49"/>
      <c r="K37" s="53"/>
      <c r="L37" s="54"/>
      <c r="M37" s="63"/>
      <c r="N37" s="52"/>
      <c r="O37" s="52"/>
      <c r="P37" s="52"/>
      <c r="Q37" s="52"/>
      <c r="R37" s="55"/>
      <c r="S37" s="56"/>
      <c r="T37" s="57"/>
      <c r="U37" s="57"/>
      <c r="V37" s="57"/>
      <c r="W37" s="58"/>
      <c r="X37" s="59"/>
    </row>
    <row r="38" spans="1:24" s="48" customFormat="1" ht="14.25" customHeight="1" x14ac:dyDescent="0.2">
      <c r="A38" s="39"/>
      <c r="B38" s="40"/>
      <c r="C38" s="39"/>
      <c r="D38" s="39"/>
      <c r="E38" s="62"/>
      <c r="F38"/>
      <c r="G38"/>
      <c r="H38" s="41"/>
      <c r="I38" s="42"/>
      <c r="J38" s="39"/>
      <c r="K38" s="33"/>
      <c r="L38" s="43"/>
      <c r="M38" s="42"/>
      <c r="N38" s="42"/>
      <c r="O38" s="42"/>
      <c r="P38" s="42"/>
      <c r="Q38" s="42"/>
      <c r="R38" s="44"/>
      <c r="S38" s="45"/>
      <c r="T38" s="46"/>
      <c r="U38" s="47"/>
      <c r="V38" s="46"/>
      <c r="W38" s="38"/>
      <c r="X38" s="47"/>
    </row>
    <row r="39" spans="1:24" s="60" customFormat="1" ht="14.25" customHeight="1" x14ac:dyDescent="0.2">
      <c r="A39" s="49"/>
      <c r="B39" s="50"/>
      <c r="C39" s="49"/>
      <c r="D39" s="49"/>
      <c r="E39" s="62"/>
      <c r="F39"/>
      <c r="G39"/>
      <c r="H39" s="51"/>
      <c r="I39" s="52"/>
      <c r="J39" s="49"/>
      <c r="K39" s="53"/>
      <c r="L39" s="54"/>
      <c r="M39" s="52"/>
      <c r="N39" s="52"/>
      <c r="O39" s="52"/>
      <c r="P39" s="52"/>
      <c r="Q39" s="52"/>
      <c r="R39" s="55"/>
      <c r="S39" s="56"/>
      <c r="T39" s="57"/>
      <c r="U39" s="57"/>
      <c r="V39" s="57"/>
      <c r="W39" s="58"/>
      <c r="X39" s="59"/>
    </row>
    <row r="40" spans="1:24" s="48" customFormat="1" ht="14.25" customHeight="1" x14ac:dyDescent="0.2">
      <c r="A40" s="39"/>
      <c r="B40" s="40"/>
      <c r="C40" s="39"/>
      <c r="D40" s="39"/>
      <c r="E40" s="62"/>
      <c r="F40" s="39"/>
      <c r="G40" s="39"/>
      <c r="H40" s="41"/>
      <c r="I40" s="42"/>
      <c r="J40" s="39"/>
      <c r="K40" s="33"/>
      <c r="L40" s="43"/>
      <c r="M40" s="42"/>
      <c r="N40" s="47"/>
      <c r="O40" s="47"/>
      <c r="P40" s="47"/>
      <c r="Q40" s="47"/>
      <c r="R40" s="44"/>
      <c r="S40" s="45"/>
      <c r="T40" s="46"/>
      <c r="U40" s="47"/>
      <c r="V40" s="46"/>
      <c r="W40" s="38"/>
      <c r="X40" s="47"/>
    </row>
    <row r="41" spans="1:24" s="48" customFormat="1" ht="14.25" customHeight="1" x14ac:dyDescent="0.2">
      <c r="A41" s="39"/>
      <c r="B41" s="40"/>
      <c r="C41" s="39"/>
      <c r="D41" s="39"/>
      <c r="E41" s="62"/>
      <c r="F41" s="39"/>
      <c r="G41" s="39"/>
      <c r="H41" s="41"/>
      <c r="I41" s="42"/>
      <c r="J41" s="39"/>
      <c r="K41" s="33"/>
      <c r="L41" s="43"/>
      <c r="M41" s="42"/>
      <c r="N41" s="42"/>
      <c r="O41" s="42"/>
      <c r="P41" s="42"/>
      <c r="Q41" s="42"/>
      <c r="R41" s="44"/>
      <c r="S41" s="45"/>
      <c r="T41" s="46"/>
      <c r="U41" s="46"/>
      <c r="V41" s="46"/>
      <c r="W41" s="38"/>
      <c r="X41" s="47"/>
    </row>
    <row r="42" spans="1:24" ht="14.25" customHeight="1" x14ac:dyDescent="0.2">
      <c r="A42" s="4"/>
      <c r="B42" s="4"/>
      <c r="C42" s="4"/>
      <c r="D42" s="42"/>
      <c r="E42" s="62"/>
      <c r="F42" s="4"/>
      <c r="G42" s="4"/>
      <c r="H42" s="4"/>
      <c r="I42" s="4"/>
      <c r="J42" s="64"/>
      <c r="K42" s="65"/>
      <c r="L42" s="6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thickBot="1" x14ac:dyDescent="0.25">
      <c r="A43" t="s">
        <v>39</v>
      </c>
      <c r="B43" s="1">
        <v>44270</v>
      </c>
      <c r="C43" s="2">
        <v>0.51258101851851856</v>
      </c>
      <c r="D43"/>
      <c r="E43" s="71"/>
      <c r="F43" s="8" t="s">
        <v>79</v>
      </c>
      <c r="G43" s="37"/>
      <c r="H43" s="4"/>
      <c r="I43" s="4"/>
      <c r="J43" s="64"/>
      <c r="K43" s="65"/>
      <c r="L43" s="6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.25" customHeight="1" x14ac:dyDescent="0.2">
      <c r="A44" t="s">
        <v>40</v>
      </c>
      <c r="B44">
        <v>22.3</v>
      </c>
      <c r="C44"/>
      <c r="D44"/>
      <c r="E44" s="71"/>
      <c r="F44" s="4" t="s">
        <v>80</v>
      </c>
      <c r="G44" s="67">
        <f>E3-P27</f>
        <v>-1.9217213743227148</v>
      </c>
      <c r="H44" s="4" t="s">
        <v>81</v>
      </c>
      <c r="J44" s="64"/>
      <c r="K44" s="65"/>
      <c r="L44" s="66"/>
      <c r="M44" s="4"/>
      <c r="N44" s="36"/>
      <c r="O44" s="4"/>
      <c r="P44" s="37"/>
      <c r="Q44" s="37"/>
      <c r="R44" s="4"/>
      <c r="S44" s="4"/>
      <c r="T44" s="4"/>
      <c r="U44" s="4"/>
      <c r="V44" s="4"/>
      <c r="W44" s="4"/>
      <c r="X44" s="4"/>
    </row>
    <row r="45" spans="1:24" ht="14.25" customHeight="1" x14ac:dyDescent="0.2">
      <c r="A45"/>
      <c r="B45" t="s">
        <v>41</v>
      </c>
      <c r="C45" t="s">
        <v>42</v>
      </c>
      <c r="D45"/>
      <c r="E45" s="71"/>
      <c r="F45" s="4" t="s">
        <v>82</v>
      </c>
      <c r="G45" s="68">
        <f>(B27-K2)*60*24</f>
        <v>269.33333333333343</v>
      </c>
      <c r="H45" s="4"/>
      <c r="J45" s="64"/>
      <c r="K45" s="65"/>
      <c r="L45" s="66"/>
      <c r="M45" s="4"/>
      <c r="N45" s="36"/>
      <c r="O45" s="4"/>
      <c r="P45" s="37"/>
      <c r="Q45" s="37"/>
      <c r="R45" s="4"/>
      <c r="S45" s="4"/>
      <c r="T45" s="4"/>
      <c r="U45" s="4"/>
      <c r="V45" s="4"/>
      <c r="W45" s="4"/>
      <c r="X45" s="4"/>
    </row>
    <row r="46" spans="1:24" ht="14.25" customHeight="1" thickBot="1" x14ac:dyDescent="0.25">
      <c r="A46"/>
      <c r="B46">
        <v>4.01</v>
      </c>
      <c r="C46">
        <v>171.8</v>
      </c>
      <c r="D46"/>
      <c r="E46" s="71"/>
      <c r="F46" s="4" t="s">
        <v>83</v>
      </c>
      <c r="G46" s="69">
        <f>G44/G45</f>
        <v>-7.1351041125843348E-3</v>
      </c>
      <c r="H46" s="4"/>
      <c r="J46" s="70"/>
      <c r="K46" s="64"/>
      <c r="L46" s="64"/>
      <c r="M46" s="4"/>
      <c r="N46" s="36"/>
      <c r="O46" s="37"/>
      <c r="P46" s="37"/>
      <c r="Q46" s="4"/>
      <c r="R46" s="37"/>
      <c r="S46" s="36"/>
      <c r="U46" s="4"/>
      <c r="V46" s="4"/>
      <c r="W46" s="4"/>
      <c r="X46" s="4"/>
    </row>
    <row r="47" spans="1:24" ht="14.25" customHeight="1" x14ac:dyDescent="0.2">
      <c r="A47"/>
      <c r="B47">
        <v>7</v>
      </c>
      <c r="C47">
        <v>-3.7</v>
      </c>
      <c r="D47"/>
      <c r="E47" s="71"/>
      <c r="F47" s="4"/>
      <c r="G47" s="15"/>
      <c r="H47" s="4"/>
      <c r="J47" s="70"/>
      <c r="K47" s="64"/>
      <c r="L47" s="64"/>
      <c r="M47" s="4"/>
      <c r="N47" s="36"/>
      <c r="O47" s="37"/>
      <c r="P47" s="37"/>
      <c r="Q47" s="4"/>
      <c r="R47" s="37"/>
      <c r="S47" s="36"/>
      <c r="U47" s="4"/>
      <c r="V47" s="4"/>
      <c r="W47" s="4"/>
      <c r="X47" s="4"/>
    </row>
    <row r="48" spans="1:24" ht="14.25" customHeight="1" x14ac:dyDescent="0.2">
      <c r="A48"/>
      <c r="B48">
        <v>10.01</v>
      </c>
      <c r="C48">
        <v>-178.6</v>
      </c>
      <c r="D48"/>
      <c r="E48" s="71"/>
      <c r="F48" s="4"/>
      <c r="G48" s="4"/>
      <c r="H48" s="4"/>
      <c r="I48" s="4"/>
      <c r="J48" s="64"/>
      <c r="K48" s="64"/>
      <c r="L48" s="64"/>
      <c r="M48" s="4"/>
      <c r="N48" s="4"/>
      <c r="O48" s="37"/>
      <c r="P48" s="37"/>
      <c r="Q48" s="4"/>
      <c r="R48" s="37"/>
      <c r="S48" s="36"/>
      <c r="U48" s="4"/>
      <c r="V48" s="4"/>
      <c r="W48" s="4"/>
      <c r="X48" s="4"/>
    </row>
    <row r="49" spans="1:24" ht="14.25" customHeight="1" x14ac:dyDescent="0.2">
      <c r="A49" t="s">
        <v>43</v>
      </c>
      <c r="B49">
        <v>6.9467350000000003</v>
      </c>
      <c r="C49" s="3">
        <v>-1.7123240000000001E-2</v>
      </c>
      <c r="D49" t="s">
        <v>44</v>
      </c>
      <c r="E49" s="71"/>
      <c r="F49" s="4"/>
      <c r="G49" s="4"/>
      <c r="H49" s="4"/>
      <c r="I49" s="4"/>
      <c r="J49" s="64"/>
      <c r="K49" s="64"/>
      <c r="L49" s="64"/>
      <c r="M49" s="4"/>
      <c r="N49" s="4"/>
      <c r="O49" s="37"/>
      <c r="P49" s="37"/>
      <c r="Q49" s="4"/>
      <c r="R49" s="37"/>
      <c r="S49" s="36"/>
      <c r="U49" s="4"/>
      <c r="V49" s="4"/>
      <c r="W49" s="4"/>
      <c r="X49" s="4"/>
    </row>
    <row r="50" spans="1:24" ht="14.25" customHeight="1" x14ac:dyDescent="0.2">
      <c r="A50"/>
      <c r="B50" t="s">
        <v>45</v>
      </c>
      <c r="C50">
        <v>97.91</v>
      </c>
      <c r="D50"/>
      <c r="E50" s="71"/>
      <c r="F50" s="4"/>
      <c r="G50" s="4"/>
      <c r="H50" s="4"/>
      <c r="I50" s="4"/>
      <c r="J50" s="64"/>
      <c r="K50" s="64"/>
      <c r="L50" s="64"/>
      <c r="M50" s="4"/>
      <c r="N50" s="4"/>
      <c r="O50" s="37"/>
      <c r="P50" s="37"/>
      <c r="Q50" s="4"/>
      <c r="R50" s="37"/>
      <c r="S50" s="36"/>
      <c r="U50" s="4"/>
      <c r="V50" s="4"/>
      <c r="W50" s="4"/>
      <c r="X50" s="4"/>
    </row>
    <row r="51" spans="1:24" ht="14.25" customHeight="1" x14ac:dyDescent="0.2">
      <c r="A51"/>
      <c r="B51"/>
      <c r="C51"/>
      <c r="D51"/>
      <c r="E51" s="71"/>
      <c r="F51" s="4"/>
      <c r="G51" s="4"/>
      <c r="H51" s="4"/>
      <c r="I51" s="4"/>
      <c r="J51" s="4"/>
      <c r="K51" s="4"/>
      <c r="L51" s="4"/>
      <c r="M51" s="4"/>
      <c r="N51" s="4"/>
      <c r="O51" s="37"/>
      <c r="P51" s="37"/>
      <c r="Q51" s="4"/>
      <c r="R51" s="37"/>
      <c r="S51" s="36"/>
      <c r="U51" s="4"/>
      <c r="V51" s="4"/>
      <c r="W51" s="4"/>
      <c r="X51" s="4"/>
    </row>
    <row r="52" spans="1:24" ht="14.25" customHeight="1" x14ac:dyDescent="0.2">
      <c r="A52"/>
      <c r="B52"/>
      <c r="C52"/>
      <c r="D52"/>
      <c r="E52" s="71"/>
      <c r="F52" s="4"/>
      <c r="G52" s="4"/>
      <c r="H52" s="4"/>
      <c r="I52" s="4"/>
      <c r="J52" s="4"/>
      <c r="K52" s="4"/>
      <c r="L52" s="4"/>
      <c r="M52" s="4"/>
      <c r="N52" s="4"/>
      <c r="O52" s="37"/>
      <c r="P52" s="37"/>
      <c r="Q52" s="4"/>
      <c r="R52" s="37"/>
      <c r="S52" s="36"/>
      <c r="U52" s="4"/>
      <c r="V52" s="4"/>
      <c r="W52" s="4"/>
      <c r="X52" s="4"/>
    </row>
    <row r="53" spans="1:24" ht="14.25" customHeight="1" x14ac:dyDescent="0.2">
      <c r="A53" s="4"/>
      <c r="B53" s="4"/>
      <c r="C53" s="4"/>
      <c r="D53" s="4"/>
      <c r="E53" s="64"/>
      <c r="F53" s="4"/>
      <c r="G53" s="4"/>
      <c r="H53" s="4"/>
      <c r="I53" s="4"/>
      <c r="J53" s="4"/>
      <c r="K53" s="4"/>
      <c r="L53" s="4"/>
      <c r="M53" s="4"/>
      <c r="N53" s="4"/>
      <c r="O53" s="37"/>
      <c r="P53" s="37"/>
      <c r="Q53" s="4"/>
      <c r="R53" s="37"/>
      <c r="S53" s="36"/>
      <c r="U53" s="4"/>
      <c r="V53" s="4"/>
      <c r="W53" s="4"/>
      <c r="X53" s="4"/>
    </row>
    <row r="54" spans="1:24" ht="14.25" customHeight="1" x14ac:dyDescent="0.2">
      <c r="A54" s="4"/>
      <c r="B54" s="4"/>
      <c r="C54" s="4"/>
      <c r="D54"/>
      <c r="E54" s="62"/>
      <c r="F54" s="4"/>
      <c r="G54" s="4"/>
      <c r="H54" s="4"/>
      <c r="I54" s="4"/>
      <c r="J54" s="4"/>
      <c r="K54" s="4"/>
      <c r="L54" s="4"/>
      <c r="M54" s="4"/>
      <c r="N54" s="4"/>
      <c r="O54" s="37"/>
      <c r="P54" s="37"/>
      <c r="Q54" s="4"/>
      <c r="R54" s="37"/>
      <c r="S54" s="36"/>
      <c r="U54" s="4"/>
      <c r="V54" s="4"/>
      <c r="W54" s="4"/>
      <c r="X54" s="4"/>
    </row>
    <row r="55" spans="1:24" ht="14.25" customHeight="1" x14ac:dyDescent="0.2">
      <c r="A55" s="4"/>
      <c r="B55" s="4"/>
      <c r="C55" s="4"/>
      <c r="D55"/>
      <c r="E55" s="62"/>
      <c r="F55" s="4"/>
      <c r="G55" s="4"/>
      <c r="H55" s="4"/>
      <c r="I55" s="4"/>
      <c r="J55" s="4"/>
      <c r="K55" s="4"/>
      <c r="L55" s="4"/>
      <c r="M55" s="4"/>
      <c r="N55" s="4"/>
      <c r="O55" s="37"/>
      <c r="P55" s="37"/>
      <c r="Q55" s="4"/>
      <c r="R55" s="37"/>
      <c r="S55" s="36"/>
      <c r="U55" s="4"/>
      <c r="V55" s="4"/>
      <c r="W55" s="4"/>
      <c r="X55" s="4"/>
    </row>
    <row r="56" spans="1:24" ht="14.25" customHeight="1" x14ac:dyDescent="0.2">
      <c r="A56" s="4"/>
      <c r="B56" s="4"/>
      <c r="C56" s="4"/>
      <c r="D56" s="4"/>
      <c r="E56" s="62"/>
      <c r="F56" s="4"/>
      <c r="G56" s="4"/>
      <c r="H56" s="4"/>
      <c r="I56" s="4"/>
      <c r="J56" s="4"/>
      <c r="K56" s="4"/>
      <c r="L56" s="4"/>
      <c r="M56" s="4"/>
      <c r="N56" s="4"/>
      <c r="O56" s="37"/>
      <c r="P56" s="37"/>
      <c r="Q56" s="4"/>
      <c r="R56" s="37"/>
      <c r="S56" s="36"/>
      <c r="U56" s="4"/>
      <c r="V56" s="4"/>
      <c r="W56" s="4"/>
      <c r="X56" s="4"/>
    </row>
    <row r="57" spans="1:24" ht="14.25" customHeight="1" x14ac:dyDescent="0.2">
      <c r="A57" s="4"/>
      <c r="B57" s="4"/>
      <c r="C57" s="4"/>
      <c r="D57" s="4"/>
      <c r="E57" s="64"/>
      <c r="F57" s="4"/>
      <c r="G57" s="4"/>
      <c r="H57" s="4"/>
      <c r="I57" s="4"/>
      <c r="J57" s="4"/>
      <c r="K57" s="4"/>
      <c r="L57" s="4"/>
      <c r="M57" s="4"/>
      <c r="N57" s="4"/>
      <c r="O57" s="37"/>
      <c r="P57" s="37"/>
      <c r="Q57" s="4"/>
      <c r="R57" s="37"/>
      <c r="S57" s="36"/>
      <c r="U57" s="4"/>
      <c r="V57" s="4"/>
      <c r="W57" s="4"/>
      <c r="X57" s="4"/>
    </row>
    <row r="58" spans="1:24" ht="14.25" customHeight="1" x14ac:dyDescent="0.2">
      <c r="A58"/>
      <c r="B58"/>
      <c r="C58"/>
      <c r="D58"/>
      <c r="E58" s="71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U58" s="4"/>
      <c r="V58" s="4"/>
      <c r="W58" s="4"/>
      <c r="X58" s="4"/>
    </row>
    <row r="59" spans="1:24" ht="14.25" customHeight="1" x14ac:dyDescent="0.2">
      <c r="A59"/>
      <c r="B59" s="1"/>
      <c r="C59"/>
      <c r="D59"/>
      <c r="E59" s="72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U59" s="4"/>
      <c r="V59" s="4"/>
      <c r="W59" s="4"/>
      <c r="X59" s="4"/>
    </row>
    <row r="60" spans="1:24" ht="14.25" customHeight="1" x14ac:dyDescent="0.2">
      <c r="A60"/>
      <c r="B60"/>
      <c r="C60"/>
      <c r="D60"/>
      <c r="E60"/>
      <c r="F60"/>
      <c r="G60"/>
      <c r="H60"/>
      <c r="I60"/>
      <c r="J60"/>
      <c r="K60" s="3"/>
      <c r="L60"/>
      <c r="M60"/>
      <c r="N60"/>
      <c r="O60"/>
      <c r="P60"/>
      <c r="Q60"/>
      <c r="R60"/>
      <c r="S60"/>
      <c r="U60" s="4"/>
      <c r="V60" s="4"/>
      <c r="W60" s="4"/>
      <c r="X60" s="4"/>
    </row>
    <row r="61" spans="1:24" ht="14.25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U61" s="4"/>
      <c r="V61" s="4"/>
      <c r="W61" s="4"/>
      <c r="X61" s="4"/>
    </row>
    <row r="62" spans="1:24" ht="14.25" customHeigh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U62" s="4"/>
      <c r="V62" s="4"/>
      <c r="W62" s="4"/>
      <c r="X62" s="4"/>
    </row>
    <row r="63" spans="1:24" ht="14.25" customHeigh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U63" s="4"/>
      <c r="V63" s="4"/>
      <c r="W63" s="4"/>
      <c r="X63" s="4"/>
    </row>
    <row r="64" spans="1:24" ht="14.25" customHeigh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U64" s="4"/>
      <c r="V64" s="4"/>
      <c r="W64" s="4"/>
      <c r="X64" s="4"/>
    </row>
    <row r="65" spans="1:24" ht="14.25" customHeigh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U65" s="4"/>
      <c r="V65" s="4"/>
      <c r="W65" s="4"/>
      <c r="X65" s="4"/>
    </row>
    <row r="66" spans="1:24" ht="14.25" customHeigh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U66" s="4"/>
      <c r="V66" s="4"/>
      <c r="W66" s="4"/>
      <c r="X66" s="4"/>
    </row>
    <row r="67" spans="1:24" ht="14.25" customHeight="1" x14ac:dyDescent="0.2">
      <c r="A67"/>
      <c r="B67" s="2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U67" s="4"/>
      <c r="V67" s="4"/>
      <c r="W67" s="4"/>
      <c r="X67" s="4"/>
    </row>
    <row r="68" spans="1:24" ht="14.25" customHeight="1" x14ac:dyDescent="0.2">
      <c r="A68"/>
      <c r="B68" s="2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4"/>
      <c r="U68" s="4"/>
      <c r="V68" s="4"/>
      <c r="W68" s="4"/>
      <c r="X68" s="4"/>
    </row>
    <row r="69" spans="1:24" ht="14.25" customHeight="1" x14ac:dyDescent="0.2">
      <c r="A69"/>
      <c r="B69" s="2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4"/>
      <c r="U69" s="4"/>
      <c r="V69" s="4"/>
      <c r="W69" s="4"/>
      <c r="X69" s="4"/>
    </row>
    <row r="70" spans="1:24" ht="14.25" customHeight="1" x14ac:dyDescent="0.2">
      <c r="A70"/>
      <c r="B70" s="2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4"/>
      <c r="U70" s="4"/>
      <c r="V70" s="4"/>
      <c r="W70" s="4"/>
      <c r="X70" s="4"/>
    </row>
    <row r="71" spans="1:24" ht="14.25" customHeight="1" x14ac:dyDescent="0.2">
      <c r="A71"/>
      <c r="B71" s="2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37"/>
      <c r="U71" s="4"/>
      <c r="V71" s="4"/>
      <c r="W71" s="4"/>
      <c r="X71" s="4"/>
    </row>
    <row r="72" spans="1:24" ht="14.25" customHeight="1" x14ac:dyDescent="0.2">
      <c r="A72"/>
      <c r="B72" s="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4"/>
      <c r="U72" s="4"/>
      <c r="V72" s="4"/>
      <c r="W72" s="4"/>
      <c r="X72" s="4"/>
    </row>
    <row r="73" spans="1:24" ht="14.25" customHeight="1" x14ac:dyDescent="0.2">
      <c r="A73"/>
      <c r="B73" s="2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4"/>
      <c r="U73" s="4"/>
      <c r="V73" s="4"/>
      <c r="W73" s="4"/>
      <c r="X73" s="4"/>
    </row>
    <row r="74" spans="1:24" ht="14.25" customHeight="1" x14ac:dyDescent="0.2">
      <c r="A74"/>
      <c r="B74" s="2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4"/>
      <c r="U74" s="4"/>
      <c r="V74" s="4"/>
      <c r="W74" s="4"/>
      <c r="X74" s="4"/>
    </row>
    <row r="75" spans="1:24" ht="14.25" customHeight="1" x14ac:dyDescent="0.2">
      <c r="A75"/>
      <c r="B75" s="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37"/>
      <c r="U75" s="4"/>
      <c r="V75" s="4"/>
      <c r="W75" s="4"/>
      <c r="X75" s="4"/>
    </row>
    <row r="76" spans="1:24" ht="14.25" customHeight="1" x14ac:dyDescent="0.2">
      <c r="A76"/>
      <c r="B76" s="2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4"/>
      <c r="U76" s="4"/>
      <c r="V76" s="4"/>
      <c r="W76" s="4"/>
      <c r="X76" s="4"/>
    </row>
    <row r="77" spans="1:24" ht="14.25" customHeight="1" x14ac:dyDescent="0.2">
      <c r="A77"/>
      <c r="B77" s="2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4"/>
      <c r="U77" s="4"/>
      <c r="V77" s="4"/>
      <c r="W77" s="4"/>
      <c r="X77" s="4"/>
    </row>
    <row r="78" spans="1:24" ht="14.25" customHeight="1" x14ac:dyDescent="0.2">
      <c r="A78"/>
      <c r="B78" s="2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4"/>
      <c r="U78" s="4"/>
      <c r="V78" s="4"/>
      <c r="W78" s="4"/>
      <c r="X78" s="4"/>
    </row>
    <row r="79" spans="1:24" ht="14.25" customHeight="1" x14ac:dyDescent="0.2">
      <c r="A79"/>
      <c r="B79" s="2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4"/>
      <c r="U79" s="4"/>
      <c r="V79" s="4"/>
      <c r="W79" s="4"/>
      <c r="X79" s="4"/>
    </row>
    <row r="80" spans="1:24" ht="14.25" customHeight="1" x14ac:dyDescent="0.2">
      <c r="A80"/>
      <c r="B80" s="2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4"/>
      <c r="U80" s="4"/>
      <c r="V80" s="4"/>
      <c r="W80" s="4"/>
      <c r="X80" s="4"/>
    </row>
    <row r="81" spans="1:24" ht="14.25" customHeight="1" x14ac:dyDescent="0.2">
      <c r="A81"/>
      <c r="B81" s="2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 s="4"/>
      <c r="S81" s="4"/>
      <c r="T81" s="4"/>
      <c r="U81" s="4"/>
      <c r="V81" s="4"/>
    </row>
    <row r="82" spans="1:24" ht="14.25" customHeight="1" x14ac:dyDescent="0.2">
      <c r="A82"/>
      <c r="B82" s="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4"/>
      <c r="U82" s="4"/>
      <c r="V82" s="4"/>
      <c r="W82" s="4"/>
      <c r="X82" s="4"/>
    </row>
    <row r="83" spans="1:24" ht="14.25" customHeight="1" x14ac:dyDescent="0.2">
      <c r="A83"/>
      <c r="B83" s="2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4"/>
      <c r="U83" s="4"/>
      <c r="V83" s="4"/>
      <c r="W83" s="4"/>
      <c r="X83" s="4"/>
    </row>
    <row r="84" spans="1:24" ht="14.25" customHeight="1" x14ac:dyDescent="0.2">
      <c r="A84"/>
      <c r="B84" s="2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4"/>
      <c r="U84" s="4"/>
      <c r="V84" s="4"/>
      <c r="W84" s="4"/>
      <c r="X84" s="4"/>
    </row>
    <row r="85" spans="1:24" ht="14.25" customHeight="1" x14ac:dyDescent="0.2">
      <c r="A85"/>
      <c r="B85" s="2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4"/>
      <c r="U85" s="4"/>
      <c r="V85" s="4"/>
      <c r="W85" s="4"/>
      <c r="X85" s="4"/>
    </row>
    <row r="86" spans="1:24" ht="14.25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4"/>
      <c r="U86" s="4"/>
      <c r="V86" s="4"/>
      <c r="W86" s="4"/>
      <c r="X86" s="4"/>
    </row>
    <row r="87" spans="1:24" ht="14.25" customHeight="1" x14ac:dyDescent="0.2">
      <c r="A87"/>
      <c r="B87" s="1"/>
      <c r="C87" s="2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4"/>
      <c r="U87" s="4"/>
      <c r="V87" s="4"/>
      <c r="W87" s="4"/>
      <c r="X87" s="4"/>
    </row>
    <row r="88" spans="1:24" ht="14.25" customHeigh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4"/>
      <c r="U88" s="4"/>
      <c r="V88" s="4"/>
      <c r="W88" s="4"/>
      <c r="X88" s="4"/>
    </row>
    <row r="89" spans="1:24" ht="14.25" customHeigh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4"/>
      <c r="U89" s="4"/>
      <c r="V89" s="4"/>
      <c r="W89" s="4"/>
      <c r="X89" s="4"/>
    </row>
    <row r="90" spans="1:24" ht="14.25" customHeigh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4"/>
      <c r="U90" s="4"/>
      <c r="V90" s="4"/>
      <c r="W90" s="4"/>
      <c r="X90" s="4"/>
    </row>
    <row r="91" spans="1:24" ht="14.25" customHeigh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4"/>
      <c r="U91" s="4"/>
      <c r="V91" s="4"/>
      <c r="W91" s="4"/>
      <c r="X91" s="4"/>
    </row>
    <row r="92" spans="1:24" ht="14.25" customHeigh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4"/>
      <c r="U92" s="4"/>
      <c r="V92" s="4"/>
      <c r="W92" s="4"/>
      <c r="X92" s="4"/>
    </row>
    <row r="93" spans="1:24" ht="14.25" customHeight="1" x14ac:dyDescent="0.2">
      <c r="A93"/>
      <c r="B93"/>
      <c r="C93" s="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4"/>
      <c r="U93" s="4"/>
      <c r="V93" s="4"/>
      <c r="W93" s="4"/>
      <c r="X93" s="4"/>
    </row>
    <row r="94" spans="1:24" ht="14.25" customHeigh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4"/>
      <c r="U94" s="4"/>
      <c r="V94" s="4"/>
      <c r="W94" s="4"/>
      <c r="X94" s="4"/>
    </row>
    <row r="95" spans="1:24" ht="14.25" customHeigh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4"/>
      <c r="U95" s="4"/>
      <c r="V95" s="4"/>
      <c r="W95" s="4"/>
      <c r="X95" s="4"/>
    </row>
    <row r="96" spans="1:24" ht="14.25" customHeight="1" x14ac:dyDescent="0.2">
      <c r="A96"/>
      <c r="B96" s="2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 s="4"/>
      <c r="S96" s="4"/>
      <c r="T96" s="4"/>
      <c r="U96" s="4"/>
      <c r="V96" s="4"/>
      <c r="W96" s="4"/>
      <c r="X96" s="4"/>
    </row>
    <row r="97" spans="1:24" ht="14.25" customHeight="1" x14ac:dyDescent="0.2">
      <c r="A97"/>
      <c r="B97" s="2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 s="4"/>
      <c r="S97" s="4"/>
      <c r="T97" s="4"/>
      <c r="U97" s="4"/>
      <c r="V97" s="4"/>
      <c r="W97" s="4"/>
      <c r="X97" s="4"/>
    </row>
    <row r="98" spans="1:24" ht="14.25" customHeigh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 s="4"/>
      <c r="S98" s="4"/>
      <c r="T98" s="4"/>
      <c r="U98" s="4"/>
      <c r="V98" s="4"/>
      <c r="W98" s="4"/>
      <c r="X98" s="4"/>
    </row>
    <row r="99" spans="1:24" ht="14.25" customHeight="1" x14ac:dyDescent="0.2">
      <c r="A99"/>
      <c r="B99" s="1"/>
      <c r="C99" s="2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 s="4"/>
      <c r="S99" s="4"/>
      <c r="T99" s="4"/>
      <c r="U99" s="4"/>
      <c r="V99" s="4"/>
      <c r="W99" s="4"/>
      <c r="X99" s="4"/>
    </row>
    <row r="100" spans="1:24" ht="14.25" customHeigh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 s="4"/>
      <c r="S100" s="4"/>
      <c r="T100" s="4"/>
      <c r="U100" s="4"/>
      <c r="V100" s="4"/>
      <c r="W100" s="4"/>
      <c r="X100" s="4"/>
    </row>
    <row r="101" spans="1:24" ht="14.25" customHeigh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 s="4"/>
      <c r="S101" s="4"/>
      <c r="T101" s="4"/>
      <c r="U101" s="4"/>
      <c r="V101" s="4"/>
      <c r="W101" s="4"/>
      <c r="X101" s="4"/>
    </row>
    <row r="102" spans="1:24" ht="14.25" customHeigh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 s="4"/>
      <c r="S102" s="4"/>
      <c r="T102" s="4"/>
      <c r="U102" s="4"/>
      <c r="V102" s="4"/>
      <c r="W102" s="4"/>
      <c r="X102" s="4"/>
    </row>
    <row r="103" spans="1:24" ht="14.25" customHeigh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 s="4"/>
      <c r="S103" s="4"/>
      <c r="T103" s="4"/>
      <c r="U103" s="4"/>
      <c r="V103" s="4"/>
      <c r="W103" s="4"/>
      <c r="X103" s="4"/>
    </row>
    <row r="104" spans="1:24" ht="14.25" customHeigh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 s="4"/>
      <c r="S104" s="4"/>
      <c r="T104" s="4"/>
      <c r="U104" s="4"/>
      <c r="V104" s="4"/>
      <c r="W104" s="4"/>
      <c r="X104" s="4"/>
    </row>
    <row r="105" spans="1:24" ht="14.25" customHeight="1" x14ac:dyDescent="0.2">
      <c r="A105"/>
      <c r="B105"/>
      <c r="C105" s="3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 s="4"/>
      <c r="S105" s="4"/>
      <c r="T105" s="4"/>
      <c r="U105" s="4"/>
      <c r="V105" s="4"/>
      <c r="W105" s="4"/>
      <c r="X105" s="4"/>
    </row>
    <row r="106" spans="1:24" ht="14.25" customHeigh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 s="4"/>
      <c r="S106" s="4"/>
      <c r="T106" s="4"/>
      <c r="U106" s="4"/>
      <c r="V106" s="4"/>
      <c r="W106" s="4"/>
      <c r="X106" s="4"/>
    </row>
    <row r="107" spans="1:24" ht="14.25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 s="4"/>
      <c r="S107" s="4"/>
      <c r="T107" s="4"/>
      <c r="U107" s="4"/>
      <c r="V107" s="4"/>
      <c r="W107" s="4"/>
      <c r="X107" s="4"/>
    </row>
    <row r="108" spans="1:24" ht="14.25" customHeigh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 s="4"/>
      <c r="S108" s="4"/>
      <c r="T108" s="4"/>
      <c r="U108" s="4"/>
      <c r="V108" s="4"/>
      <c r="W108" s="4"/>
      <c r="X108" s="4"/>
    </row>
    <row r="109" spans="1:24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D972" s="4"/>
      <c r="E972" s="4"/>
    </row>
    <row r="973" spans="1:24" x14ac:dyDescent="0.2">
      <c r="D973" s="4"/>
      <c r="E973" s="4"/>
    </row>
    <row r="974" spans="1:24" x14ac:dyDescent="0.2">
      <c r="D974" s="4"/>
      <c r="E974" s="4"/>
    </row>
    <row r="975" spans="1:24" x14ac:dyDescent="0.2">
      <c r="D975" s="4"/>
      <c r="E975" s="4"/>
    </row>
    <row r="976" spans="1:24" x14ac:dyDescent="0.2">
      <c r="D976" s="4"/>
      <c r="E976" s="4"/>
    </row>
  </sheetData>
  <autoFilter ref="R1:W971" xr:uid="{00000000-0009-0000-0000-000000000000}"/>
  <mergeCells count="4">
    <mergeCell ref="M1:O1"/>
    <mergeCell ref="M2:O2"/>
    <mergeCell ref="M3:O3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FEF5-DD4E-D541-AA5A-636B184035E3}">
  <dimension ref="A1:AA52"/>
  <sheetViews>
    <sheetView tabSelected="1" workbookViewId="0">
      <selection activeCell="H7" sqref="H7"/>
    </sheetView>
  </sheetViews>
  <sheetFormatPr baseColWidth="10" defaultRowHeight="15" x14ac:dyDescent="0.2"/>
  <cols>
    <col min="1" max="1" width="19.33203125" bestFit="1" customWidth="1"/>
    <col min="2" max="2" width="9.83203125" bestFit="1" customWidth="1"/>
    <col min="3" max="3" width="8.5" bestFit="1" customWidth="1"/>
    <col min="4" max="4" width="11.1640625" bestFit="1" customWidth="1"/>
    <col min="5" max="5" width="8.1640625" bestFit="1" customWidth="1"/>
    <col min="6" max="6" width="14.33203125" bestFit="1" customWidth="1"/>
    <col min="7" max="7" width="8" bestFit="1" customWidth="1"/>
    <col min="9" max="9" width="7.1640625" bestFit="1" customWidth="1"/>
    <col min="10" max="10" width="11.1640625" bestFit="1" customWidth="1"/>
    <col min="11" max="11" width="14.6640625" bestFit="1" customWidth="1"/>
    <col min="12" max="12" width="16.33203125" bestFit="1" customWidth="1"/>
    <col min="13" max="13" width="7.83203125" bestFit="1" customWidth="1"/>
    <col min="14" max="14" width="11.1640625" bestFit="1" customWidth="1"/>
    <col min="15" max="15" width="14.83203125" bestFit="1" customWidth="1"/>
    <col min="16" max="16" width="14.6640625" bestFit="1" customWidth="1"/>
    <col min="17" max="17" width="2.1640625" bestFit="1" customWidth="1"/>
    <col min="19" max="19" width="2.1640625" bestFit="1" customWidth="1"/>
    <col min="21" max="21" width="2.1640625" bestFit="1" customWidth="1"/>
    <col min="23" max="23" width="2.1640625" bestFit="1" customWidth="1"/>
    <col min="25" max="25" width="2.1640625" bestFit="1" customWidth="1"/>
    <col min="27" max="27" width="2.1640625" bestFit="1" customWidth="1"/>
  </cols>
  <sheetData>
    <row r="1" spans="1:16" x14ac:dyDescent="0.2">
      <c r="A1" t="s">
        <v>0</v>
      </c>
    </row>
    <row r="2" spans="1:16" x14ac:dyDescent="0.2">
      <c r="A2" t="s">
        <v>1</v>
      </c>
      <c r="B2" s="1">
        <v>44334</v>
      </c>
      <c r="C2" t="s">
        <v>2</v>
      </c>
      <c r="D2" t="s">
        <v>3</v>
      </c>
      <c r="E2">
        <v>44</v>
      </c>
      <c r="F2" s="79">
        <v>0.57430555555555551</v>
      </c>
    </row>
    <row r="3" spans="1:16" x14ac:dyDescent="0.2">
      <c r="A3" t="s">
        <v>4</v>
      </c>
      <c r="B3" t="s">
        <v>84</v>
      </c>
      <c r="C3" t="s">
        <v>2</v>
      </c>
      <c r="D3" t="s">
        <v>6</v>
      </c>
      <c r="E3">
        <v>2131.5100000000002</v>
      </c>
      <c r="F3" t="s">
        <v>2</v>
      </c>
      <c r="G3" t="s">
        <v>6</v>
      </c>
      <c r="H3">
        <v>2.178512</v>
      </c>
      <c r="I3" t="s">
        <v>2</v>
      </c>
      <c r="J3" t="s">
        <v>7</v>
      </c>
      <c r="K3" s="3">
        <v>-1.7221509999999999E-2</v>
      </c>
    </row>
    <row r="4" spans="1:16" x14ac:dyDescent="0.2">
      <c r="A4" t="s">
        <v>8</v>
      </c>
      <c r="C4" t="s">
        <v>2</v>
      </c>
      <c r="D4" t="s">
        <v>9</v>
      </c>
      <c r="E4">
        <v>32.290999999999997</v>
      </c>
      <c r="F4" t="s">
        <v>2</v>
      </c>
      <c r="G4" t="s">
        <v>10</v>
      </c>
      <c r="I4" t="s">
        <v>2</v>
      </c>
      <c r="J4" t="s">
        <v>11</v>
      </c>
      <c r="K4">
        <v>102.211</v>
      </c>
    </row>
    <row r="5" spans="1:16" x14ac:dyDescent="0.2">
      <c r="A5" t="s">
        <v>12</v>
      </c>
      <c r="B5">
        <v>18</v>
      </c>
      <c r="C5" t="s">
        <v>2</v>
      </c>
      <c r="D5" t="s">
        <v>13</v>
      </c>
      <c r="E5">
        <v>22.4</v>
      </c>
    </row>
    <row r="6" spans="1:16" x14ac:dyDescent="0.2">
      <c r="A6" t="s">
        <v>14</v>
      </c>
    </row>
    <row r="7" spans="1:16" x14ac:dyDescent="0.2">
      <c r="A7" t="s">
        <v>14</v>
      </c>
    </row>
    <row r="8" spans="1:16" x14ac:dyDescent="0.2">
      <c r="A8" t="s">
        <v>14</v>
      </c>
    </row>
    <row r="9" spans="1:16" x14ac:dyDescent="0.2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24</v>
      </c>
      <c r="O9" t="s">
        <v>28</v>
      </c>
      <c r="P9" t="s">
        <v>29</v>
      </c>
    </row>
    <row r="10" spans="1:16" x14ac:dyDescent="0.2">
      <c r="A10" t="s">
        <v>85</v>
      </c>
      <c r="B10" s="2">
        <v>0.55305555555555552</v>
      </c>
      <c r="C10">
        <v>2.3889</v>
      </c>
      <c r="D10">
        <v>8.0009999999999994</v>
      </c>
      <c r="E10">
        <v>2388.9</v>
      </c>
      <c r="F10" t="s">
        <v>31</v>
      </c>
      <c r="G10">
        <v>32.290999999999997</v>
      </c>
      <c r="H10">
        <v>22.4</v>
      </c>
      <c r="I10">
        <v>1.0221</v>
      </c>
      <c r="J10" t="s">
        <v>32</v>
      </c>
      <c r="K10">
        <v>50</v>
      </c>
      <c r="L10">
        <v>250</v>
      </c>
      <c r="M10">
        <v>1.0002</v>
      </c>
      <c r="N10" t="s">
        <v>32</v>
      </c>
      <c r="O10" t="s">
        <v>36</v>
      </c>
      <c r="P10" t="s">
        <v>36</v>
      </c>
    </row>
    <row r="11" spans="1:16" x14ac:dyDescent="0.2">
      <c r="A11" t="s">
        <v>85</v>
      </c>
      <c r="B11" s="2">
        <v>0.56295138888888896</v>
      </c>
      <c r="C11">
        <v>2.3816000000000002</v>
      </c>
      <c r="D11">
        <v>8.0020000000000007</v>
      </c>
      <c r="E11">
        <v>2381.6</v>
      </c>
      <c r="F11" t="s">
        <v>31</v>
      </c>
      <c r="G11">
        <v>32.290999999999997</v>
      </c>
      <c r="H11">
        <v>22.4</v>
      </c>
      <c r="I11">
        <v>1.0221</v>
      </c>
      <c r="J11" t="s">
        <v>32</v>
      </c>
      <c r="K11">
        <v>50</v>
      </c>
      <c r="L11">
        <v>250</v>
      </c>
      <c r="M11">
        <v>1.0002</v>
      </c>
      <c r="N11" t="s">
        <v>32</v>
      </c>
    </row>
    <row r="12" spans="1:16" x14ac:dyDescent="0.2">
      <c r="A12" t="s">
        <v>85</v>
      </c>
      <c r="B12" s="2">
        <v>0.57215277777777784</v>
      </c>
      <c r="C12">
        <v>2.383</v>
      </c>
      <c r="D12">
        <v>8.0039999999999996</v>
      </c>
      <c r="E12">
        <v>2383</v>
      </c>
      <c r="F12" t="s">
        <v>31</v>
      </c>
      <c r="G12">
        <v>32.290999999999997</v>
      </c>
      <c r="H12">
        <v>22.4</v>
      </c>
      <c r="I12">
        <v>1.0221</v>
      </c>
      <c r="J12" t="s">
        <v>32</v>
      </c>
      <c r="K12">
        <v>50</v>
      </c>
      <c r="L12">
        <v>250</v>
      </c>
      <c r="M12">
        <v>1.0002</v>
      </c>
      <c r="N12" t="s">
        <v>32</v>
      </c>
    </row>
    <row r="13" spans="1:16" x14ac:dyDescent="0.2">
      <c r="A13" t="s">
        <v>86</v>
      </c>
      <c r="B13" s="2">
        <v>0.59604166666666669</v>
      </c>
      <c r="C13">
        <v>2.3729</v>
      </c>
      <c r="D13">
        <v>7.9290000000000003</v>
      </c>
      <c r="E13">
        <v>2372.9</v>
      </c>
      <c r="F13" t="s">
        <v>31</v>
      </c>
      <c r="G13">
        <v>31.974</v>
      </c>
      <c r="H13">
        <v>22.4</v>
      </c>
      <c r="I13">
        <v>1.0218</v>
      </c>
      <c r="J13" t="s">
        <v>32</v>
      </c>
      <c r="K13">
        <v>100</v>
      </c>
      <c r="L13">
        <v>250</v>
      </c>
      <c r="M13">
        <v>1.0004</v>
      </c>
      <c r="N13" t="s">
        <v>32</v>
      </c>
      <c r="O13" t="s">
        <v>36</v>
      </c>
      <c r="P13" t="s">
        <v>36</v>
      </c>
    </row>
    <row r="14" spans="1:16" x14ac:dyDescent="0.2">
      <c r="A14" t="s">
        <v>86</v>
      </c>
      <c r="B14" s="2">
        <v>0.60570601851851846</v>
      </c>
      <c r="C14">
        <v>2.3664999999999998</v>
      </c>
      <c r="D14">
        <v>7.8959999999999999</v>
      </c>
      <c r="E14">
        <v>2366.5</v>
      </c>
      <c r="F14" t="s">
        <v>31</v>
      </c>
      <c r="G14">
        <v>31.974</v>
      </c>
      <c r="H14">
        <v>22.4</v>
      </c>
      <c r="I14">
        <v>1.0218</v>
      </c>
      <c r="J14" t="s">
        <v>32</v>
      </c>
      <c r="K14">
        <v>100</v>
      </c>
      <c r="L14">
        <v>250</v>
      </c>
      <c r="M14">
        <v>1.0004</v>
      </c>
      <c r="N14" t="s">
        <v>32</v>
      </c>
    </row>
    <row r="15" spans="1:16" x14ac:dyDescent="0.2">
      <c r="A15" t="s">
        <v>86</v>
      </c>
      <c r="B15" s="2">
        <v>0.61461805555555549</v>
      </c>
      <c r="C15">
        <v>2.3662999999999998</v>
      </c>
      <c r="D15">
        <v>7.8920000000000003</v>
      </c>
      <c r="E15">
        <v>2366.3000000000002</v>
      </c>
      <c r="F15" t="s">
        <v>31</v>
      </c>
      <c r="G15">
        <v>31.974</v>
      </c>
      <c r="H15">
        <v>22.4</v>
      </c>
      <c r="I15">
        <v>1.0218</v>
      </c>
      <c r="J15" t="s">
        <v>32</v>
      </c>
      <c r="K15">
        <v>100</v>
      </c>
      <c r="L15">
        <v>250</v>
      </c>
      <c r="M15">
        <v>1.0004</v>
      </c>
      <c r="N15" t="s">
        <v>32</v>
      </c>
    </row>
    <row r="16" spans="1:16" x14ac:dyDescent="0.2">
      <c r="A16" t="s">
        <v>87</v>
      </c>
      <c r="B16" s="2">
        <v>0.64690972222222221</v>
      </c>
      <c r="C16">
        <v>2.3706</v>
      </c>
      <c r="D16">
        <v>7.9269999999999996</v>
      </c>
      <c r="E16">
        <v>2370.6</v>
      </c>
      <c r="F16" t="s">
        <v>31</v>
      </c>
      <c r="G16">
        <v>32.441000000000003</v>
      </c>
      <c r="H16">
        <v>22.4</v>
      </c>
      <c r="I16">
        <v>1.0222</v>
      </c>
      <c r="J16" t="s">
        <v>32</v>
      </c>
      <c r="K16">
        <v>100</v>
      </c>
      <c r="L16">
        <v>250</v>
      </c>
      <c r="M16">
        <v>1.0004</v>
      </c>
      <c r="N16" t="s">
        <v>32</v>
      </c>
      <c r="O16" t="s">
        <v>32</v>
      </c>
      <c r="P16" t="s">
        <v>31</v>
      </c>
    </row>
    <row r="17" spans="1:16" x14ac:dyDescent="0.2">
      <c r="A17" t="s">
        <v>87</v>
      </c>
      <c r="B17" s="2">
        <v>0.65657407407407409</v>
      </c>
      <c r="C17">
        <v>2.3696000000000002</v>
      </c>
      <c r="D17">
        <v>7.915</v>
      </c>
      <c r="E17">
        <v>2369.6</v>
      </c>
      <c r="F17" t="s">
        <v>31</v>
      </c>
      <c r="G17">
        <v>32.441000000000003</v>
      </c>
      <c r="H17">
        <v>22.4</v>
      </c>
      <c r="I17">
        <v>1.0222</v>
      </c>
      <c r="J17" t="s">
        <v>32</v>
      </c>
      <c r="K17">
        <v>100</v>
      </c>
      <c r="L17">
        <v>250</v>
      </c>
      <c r="M17">
        <v>1.0004</v>
      </c>
      <c r="N17" t="s">
        <v>32</v>
      </c>
    </row>
    <row r="18" spans="1:16" x14ac:dyDescent="0.2">
      <c r="A18" t="s">
        <v>88</v>
      </c>
      <c r="B18" s="2">
        <v>0.6678587962962963</v>
      </c>
      <c r="C18">
        <v>2.3748999999999998</v>
      </c>
      <c r="D18">
        <v>7.9210000000000003</v>
      </c>
      <c r="E18">
        <v>2374.9</v>
      </c>
      <c r="F18" t="s">
        <v>31</v>
      </c>
      <c r="G18">
        <v>32.533999999999999</v>
      </c>
      <c r="H18">
        <v>22.4</v>
      </c>
      <c r="I18">
        <v>1.0222</v>
      </c>
      <c r="J18" t="s">
        <v>32</v>
      </c>
      <c r="K18">
        <v>100</v>
      </c>
      <c r="L18">
        <v>250</v>
      </c>
      <c r="M18">
        <v>1.0004</v>
      </c>
      <c r="N18" t="s">
        <v>32</v>
      </c>
      <c r="O18" t="s">
        <v>36</v>
      </c>
      <c r="P18" t="s">
        <v>36</v>
      </c>
    </row>
    <row r="19" spans="1:16" x14ac:dyDescent="0.2">
      <c r="A19" t="s">
        <v>88</v>
      </c>
      <c r="B19" s="2">
        <v>0.67706018518518529</v>
      </c>
      <c r="C19">
        <v>2.3725999999999998</v>
      </c>
      <c r="D19">
        <v>7.907</v>
      </c>
      <c r="E19">
        <v>2372.6</v>
      </c>
      <c r="F19" t="s">
        <v>31</v>
      </c>
      <c r="G19">
        <v>32.533999999999999</v>
      </c>
      <c r="H19">
        <v>22.4</v>
      </c>
      <c r="I19">
        <v>1.0222</v>
      </c>
      <c r="J19" t="s">
        <v>32</v>
      </c>
      <c r="K19">
        <v>100</v>
      </c>
      <c r="L19">
        <v>250</v>
      </c>
      <c r="M19">
        <v>1.0004</v>
      </c>
      <c r="N19" t="s">
        <v>32</v>
      </c>
    </row>
    <row r="20" spans="1:16" x14ac:dyDescent="0.2">
      <c r="A20" t="s">
        <v>88</v>
      </c>
      <c r="B20" s="2">
        <v>0.68556712962962962</v>
      </c>
      <c r="C20">
        <v>2.3736000000000002</v>
      </c>
      <c r="D20">
        <v>7.9219999999999997</v>
      </c>
      <c r="E20">
        <v>2373.6</v>
      </c>
      <c r="F20" t="s">
        <v>31</v>
      </c>
      <c r="G20">
        <v>32.533999999999999</v>
      </c>
      <c r="H20">
        <v>22.4</v>
      </c>
      <c r="I20">
        <v>1.0222</v>
      </c>
      <c r="J20" t="s">
        <v>32</v>
      </c>
      <c r="K20">
        <v>100</v>
      </c>
      <c r="L20">
        <v>250</v>
      </c>
      <c r="M20">
        <v>1.0004</v>
      </c>
      <c r="N20" t="s">
        <v>32</v>
      </c>
    </row>
    <row r="21" spans="1:16" x14ac:dyDescent="0.2">
      <c r="A21" t="s">
        <v>89</v>
      </c>
      <c r="B21" s="2">
        <v>0.69748842592592597</v>
      </c>
      <c r="C21">
        <v>2.3793000000000002</v>
      </c>
      <c r="D21">
        <v>7.9180000000000001</v>
      </c>
      <c r="E21">
        <v>2379.3000000000002</v>
      </c>
      <c r="F21" t="s">
        <v>31</v>
      </c>
      <c r="G21">
        <v>31.393000000000001</v>
      </c>
      <c r="H21">
        <v>22.4</v>
      </c>
      <c r="I21">
        <v>1.0214000000000001</v>
      </c>
      <c r="J21" t="s">
        <v>32</v>
      </c>
      <c r="K21">
        <v>100</v>
      </c>
      <c r="L21">
        <v>250</v>
      </c>
      <c r="M21">
        <v>1.0004</v>
      </c>
      <c r="N21" t="s">
        <v>32</v>
      </c>
      <c r="O21" t="s">
        <v>36</v>
      </c>
      <c r="P21" t="s">
        <v>36</v>
      </c>
    </row>
    <row r="22" spans="1:16" x14ac:dyDescent="0.2">
      <c r="A22" t="s">
        <v>89</v>
      </c>
      <c r="B22" s="2">
        <v>0.70686342592592588</v>
      </c>
      <c r="C22">
        <v>2.3742000000000001</v>
      </c>
      <c r="D22">
        <v>7.9180000000000001</v>
      </c>
      <c r="E22">
        <v>2374.1999999999998</v>
      </c>
      <c r="F22" t="s">
        <v>31</v>
      </c>
      <c r="G22">
        <v>31.393000000000001</v>
      </c>
      <c r="H22">
        <v>22.4</v>
      </c>
      <c r="I22">
        <v>1.0214000000000001</v>
      </c>
      <c r="J22" t="s">
        <v>32</v>
      </c>
      <c r="K22">
        <v>100</v>
      </c>
      <c r="L22">
        <v>250</v>
      </c>
      <c r="M22">
        <v>1.0004</v>
      </c>
      <c r="N22" t="s">
        <v>32</v>
      </c>
    </row>
    <row r="23" spans="1:16" x14ac:dyDescent="0.2">
      <c r="A23" t="s">
        <v>89</v>
      </c>
      <c r="B23" s="2">
        <v>0.71820601851851851</v>
      </c>
      <c r="C23">
        <v>2.375</v>
      </c>
      <c r="D23">
        <v>7.9180000000000001</v>
      </c>
      <c r="E23">
        <v>2375</v>
      </c>
      <c r="F23" t="s">
        <v>31</v>
      </c>
      <c r="G23">
        <v>31.393000000000001</v>
      </c>
      <c r="H23">
        <v>22.4</v>
      </c>
      <c r="I23">
        <v>1.0214000000000001</v>
      </c>
      <c r="J23" t="s">
        <v>32</v>
      </c>
      <c r="K23">
        <v>100</v>
      </c>
      <c r="L23">
        <v>250</v>
      </c>
      <c r="M23">
        <v>1.0004</v>
      </c>
      <c r="N23" t="s">
        <v>32</v>
      </c>
    </row>
    <row r="24" spans="1:16" x14ac:dyDescent="0.2">
      <c r="A24" t="s">
        <v>90</v>
      </c>
      <c r="B24" s="2">
        <v>0.728449074074074</v>
      </c>
      <c r="C24">
        <v>2.407</v>
      </c>
      <c r="D24">
        <v>7.91</v>
      </c>
      <c r="E24">
        <v>2407</v>
      </c>
      <c r="F24" t="s">
        <v>31</v>
      </c>
      <c r="G24">
        <v>33</v>
      </c>
      <c r="H24">
        <v>22.4</v>
      </c>
      <c r="I24">
        <v>1.0226</v>
      </c>
      <c r="J24" t="s">
        <v>32</v>
      </c>
      <c r="K24">
        <v>100</v>
      </c>
      <c r="L24">
        <v>250</v>
      </c>
      <c r="M24">
        <v>1.0004</v>
      </c>
      <c r="N24" t="s">
        <v>32</v>
      </c>
      <c r="O24" t="s">
        <v>32</v>
      </c>
      <c r="P24" t="s">
        <v>31</v>
      </c>
    </row>
    <row r="25" spans="1:16" x14ac:dyDescent="0.2">
      <c r="A25" t="s">
        <v>90</v>
      </c>
      <c r="B25" s="2">
        <v>0.73828703703703702</v>
      </c>
      <c r="C25">
        <v>2.4053</v>
      </c>
      <c r="D25">
        <v>7.907</v>
      </c>
      <c r="E25">
        <v>2405.3000000000002</v>
      </c>
      <c r="F25" t="s">
        <v>31</v>
      </c>
      <c r="G25">
        <v>33</v>
      </c>
      <c r="H25">
        <v>22.4</v>
      </c>
      <c r="I25">
        <v>1.0226</v>
      </c>
      <c r="J25" t="s">
        <v>32</v>
      </c>
      <c r="K25">
        <v>100</v>
      </c>
      <c r="L25">
        <v>250</v>
      </c>
      <c r="M25">
        <v>1.0004</v>
      </c>
      <c r="N25" t="s">
        <v>32</v>
      </c>
    </row>
    <row r="26" spans="1:16" x14ac:dyDescent="0.2">
      <c r="A26" t="s">
        <v>91</v>
      </c>
      <c r="B26" s="2">
        <v>0.75078703703703698</v>
      </c>
      <c r="C26">
        <v>2.4003999999999999</v>
      </c>
      <c r="D26">
        <v>7.9530000000000003</v>
      </c>
      <c r="E26">
        <v>2400.4</v>
      </c>
      <c r="F26" t="s">
        <v>31</v>
      </c>
      <c r="G26">
        <v>32.914000000000001</v>
      </c>
      <c r="H26">
        <v>22.4</v>
      </c>
      <c r="I26">
        <v>1.0225</v>
      </c>
      <c r="J26" t="s">
        <v>32</v>
      </c>
      <c r="K26">
        <v>100</v>
      </c>
      <c r="L26">
        <v>250</v>
      </c>
      <c r="M26">
        <v>1.0004</v>
      </c>
      <c r="N26" t="s">
        <v>32</v>
      </c>
      <c r="O26" t="s">
        <v>32</v>
      </c>
      <c r="P26" t="s">
        <v>31</v>
      </c>
    </row>
    <row r="27" spans="1:16" x14ac:dyDescent="0.2">
      <c r="A27" t="s">
        <v>91</v>
      </c>
      <c r="B27" s="2">
        <v>0.76068287037037041</v>
      </c>
      <c r="C27">
        <v>2.3999000000000001</v>
      </c>
      <c r="D27">
        <v>7.952</v>
      </c>
      <c r="E27">
        <v>2399.9</v>
      </c>
      <c r="F27" t="s">
        <v>31</v>
      </c>
      <c r="G27">
        <v>32.914000000000001</v>
      </c>
      <c r="H27">
        <v>22.4</v>
      </c>
      <c r="I27">
        <v>1.0225</v>
      </c>
      <c r="J27" t="s">
        <v>32</v>
      </c>
      <c r="K27">
        <v>100</v>
      </c>
      <c r="L27">
        <v>250</v>
      </c>
      <c r="M27">
        <v>1.0004</v>
      </c>
      <c r="N27" t="s">
        <v>32</v>
      </c>
    </row>
    <row r="28" spans="1:16" x14ac:dyDescent="0.2">
      <c r="A28" t="s">
        <v>92</v>
      </c>
      <c r="B28" s="2">
        <v>0.7718518518518519</v>
      </c>
      <c r="C28">
        <v>2.4064999999999999</v>
      </c>
      <c r="D28">
        <v>7.9340000000000002</v>
      </c>
      <c r="E28">
        <v>2406.5</v>
      </c>
      <c r="F28" t="s">
        <v>31</v>
      </c>
      <c r="G28">
        <v>33.029000000000003</v>
      </c>
      <c r="H28">
        <v>22.4</v>
      </c>
      <c r="I28">
        <v>1.0226</v>
      </c>
      <c r="J28" t="s">
        <v>32</v>
      </c>
      <c r="K28">
        <v>100</v>
      </c>
      <c r="L28">
        <v>250</v>
      </c>
      <c r="M28">
        <v>1.0004</v>
      </c>
      <c r="N28" t="s">
        <v>32</v>
      </c>
      <c r="O28" t="s">
        <v>36</v>
      </c>
      <c r="P28" t="s">
        <v>36</v>
      </c>
    </row>
    <row r="29" spans="1:16" x14ac:dyDescent="0.2">
      <c r="A29" t="s">
        <v>92</v>
      </c>
      <c r="B29" s="2">
        <v>0.78180555555555553</v>
      </c>
      <c r="C29">
        <v>2.403</v>
      </c>
      <c r="D29">
        <v>7.9050000000000002</v>
      </c>
      <c r="E29">
        <v>2403</v>
      </c>
      <c r="F29" t="s">
        <v>31</v>
      </c>
      <c r="G29">
        <v>33.029000000000003</v>
      </c>
      <c r="H29">
        <v>22.4</v>
      </c>
      <c r="I29">
        <v>1.0226</v>
      </c>
      <c r="J29" t="s">
        <v>32</v>
      </c>
      <c r="K29">
        <v>100</v>
      </c>
      <c r="L29">
        <v>250</v>
      </c>
      <c r="M29">
        <v>1.0004</v>
      </c>
      <c r="N29" t="s">
        <v>32</v>
      </c>
    </row>
    <row r="30" spans="1:16" x14ac:dyDescent="0.2">
      <c r="A30" t="s">
        <v>92</v>
      </c>
      <c r="B30" s="2">
        <v>0.79123842592592597</v>
      </c>
      <c r="C30">
        <v>2.4024999999999999</v>
      </c>
      <c r="D30">
        <v>7.8959999999999999</v>
      </c>
      <c r="E30">
        <v>2402.5</v>
      </c>
      <c r="F30" t="s">
        <v>31</v>
      </c>
      <c r="G30">
        <v>33.029000000000003</v>
      </c>
      <c r="H30">
        <v>22.4</v>
      </c>
      <c r="I30">
        <v>1.0226</v>
      </c>
      <c r="J30" t="s">
        <v>32</v>
      </c>
      <c r="K30">
        <v>100</v>
      </c>
      <c r="L30">
        <v>250</v>
      </c>
      <c r="M30">
        <v>1.0004</v>
      </c>
      <c r="N30" t="s">
        <v>32</v>
      </c>
    </row>
    <row r="31" spans="1:16" x14ac:dyDescent="0.2">
      <c r="A31" t="s">
        <v>93</v>
      </c>
      <c r="B31" s="2">
        <v>0.80090277777777785</v>
      </c>
      <c r="C31">
        <v>2.4087000000000001</v>
      </c>
      <c r="D31">
        <v>7.9390000000000001</v>
      </c>
      <c r="E31">
        <v>2408.6999999999998</v>
      </c>
      <c r="F31" t="s">
        <v>31</v>
      </c>
      <c r="G31">
        <v>32.991999999999997</v>
      </c>
      <c r="H31">
        <v>22.4</v>
      </c>
      <c r="I31">
        <v>1.0226</v>
      </c>
      <c r="J31" t="s">
        <v>32</v>
      </c>
      <c r="K31">
        <v>100</v>
      </c>
      <c r="L31">
        <v>250</v>
      </c>
      <c r="M31">
        <v>1.0004</v>
      </c>
      <c r="N31" t="s">
        <v>32</v>
      </c>
      <c r="O31" t="s">
        <v>36</v>
      </c>
      <c r="P31" t="s">
        <v>36</v>
      </c>
    </row>
    <row r="32" spans="1:16" x14ac:dyDescent="0.2">
      <c r="A32" t="s">
        <v>93</v>
      </c>
      <c r="B32" s="2">
        <v>0.80952546296296291</v>
      </c>
      <c r="C32">
        <v>2.4056000000000002</v>
      </c>
      <c r="D32">
        <v>7.9359999999999999</v>
      </c>
      <c r="E32">
        <v>2405.6</v>
      </c>
      <c r="F32" t="s">
        <v>31</v>
      </c>
      <c r="G32">
        <v>32.991999999999997</v>
      </c>
      <c r="H32">
        <v>22.4</v>
      </c>
      <c r="I32">
        <v>1.0226</v>
      </c>
      <c r="J32" t="s">
        <v>32</v>
      </c>
      <c r="K32">
        <v>100</v>
      </c>
      <c r="L32">
        <v>250</v>
      </c>
      <c r="M32">
        <v>1.0004</v>
      </c>
      <c r="N32" t="s">
        <v>32</v>
      </c>
    </row>
    <row r="33" spans="1:27" x14ac:dyDescent="0.2">
      <c r="A33" t="s">
        <v>93</v>
      </c>
      <c r="B33" s="2">
        <v>0.81797453703703704</v>
      </c>
      <c r="C33">
        <v>2.4060000000000001</v>
      </c>
      <c r="D33">
        <v>7.9390000000000001</v>
      </c>
      <c r="E33">
        <v>2406</v>
      </c>
      <c r="F33" t="s">
        <v>31</v>
      </c>
      <c r="G33">
        <v>32.991999999999997</v>
      </c>
      <c r="H33">
        <v>22.4</v>
      </c>
      <c r="I33">
        <v>1.0226</v>
      </c>
      <c r="J33" t="s">
        <v>32</v>
      </c>
      <c r="K33">
        <v>100</v>
      </c>
      <c r="L33">
        <v>250</v>
      </c>
      <c r="M33">
        <v>1.0004</v>
      </c>
      <c r="N33" t="s">
        <v>32</v>
      </c>
    </row>
    <row r="34" spans="1:27" x14ac:dyDescent="0.2">
      <c r="A34" t="s">
        <v>94</v>
      </c>
      <c r="B34" s="2">
        <v>0.82920138888888895</v>
      </c>
      <c r="C34">
        <v>2.4064999999999999</v>
      </c>
      <c r="D34">
        <v>7.9269999999999996</v>
      </c>
      <c r="E34">
        <v>2406.5</v>
      </c>
      <c r="F34" t="s">
        <v>31</v>
      </c>
      <c r="G34">
        <v>32.985999999999997</v>
      </c>
      <c r="H34">
        <v>22.4</v>
      </c>
      <c r="I34">
        <v>1.0226</v>
      </c>
      <c r="J34" t="s">
        <v>32</v>
      </c>
      <c r="K34">
        <v>100</v>
      </c>
      <c r="L34">
        <v>250</v>
      </c>
      <c r="M34">
        <v>1.0004</v>
      </c>
      <c r="N34" t="s">
        <v>32</v>
      </c>
      <c r="O34" t="s">
        <v>32</v>
      </c>
      <c r="P34" t="s">
        <v>31</v>
      </c>
    </row>
    <row r="35" spans="1:27" x14ac:dyDescent="0.2">
      <c r="A35" t="s">
        <v>94</v>
      </c>
      <c r="B35" s="2">
        <v>0.83718750000000008</v>
      </c>
      <c r="C35">
        <v>2.4064000000000001</v>
      </c>
      <c r="D35">
        <v>7.9359999999999999</v>
      </c>
      <c r="E35">
        <v>2406.4</v>
      </c>
      <c r="F35" t="s">
        <v>31</v>
      </c>
      <c r="G35">
        <v>32.985999999999997</v>
      </c>
      <c r="H35">
        <v>22.4</v>
      </c>
      <c r="I35">
        <v>1.0226</v>
      </c>
      <c r="J35" t="s">
        <v>32</v>
      </c>
      <c r="K35">
        <v>100</v>
      </c>
      <c r="L35">
        <v>250</v>
      </c>
      <c r="M35">
        <v>1.0004</v>
      </c>
      <c r="N35" t="s">
        <v>32</v>
      </c>
    </row>
    <row r="36" spans="1:27" x14ac:dyDescent="0.2">
      <c r="A36" t="s">
        <v>95</v>
      </c>
      <c r="B36" s="2">
        <v>0.84916666666666663</v>
      </c>
      <c r="C36">
        <v>2.3885000000000001</v>
      </c>
      <c r="D36">
        <v>7.9130000000000003</v>
      </c>
      <c r="E36">
        <v>2388.5</v>
      </c>
      <c r="F36" t="s">
        <v>31</v>
      </c>
      <c r="G36">
        <v>32.9</v>
      </c>
      <c r="H36">
        <v>22.4</v>
      </c>
      <c r="I36">
        <v>1.0225</v>
      </c>
      <c r="J36" t="s">
        <v>32</v>
      </c>
      <c r="K36">
        <v>100</v>
      </c>
      <c r="L36">
        <v>250</v>
      </c>
      <c r="M36">
        <v>1.0004</v>
      </c>
      <c r="N36" t="s">
        <v>32</v>
      </c>
      <c r="O36" t="s">
        <v>32</v>
      </c>
      <c r="P36" t="s">
        <v>31</v>
      </c>
    </row>
    <row r="37" spans="1:27" x14ac:dyDescent="0.2">
      <c r="A37" t="s">
        <v>95</v>
      </c>
      <c r="B37" s="2">
        <v>0.85865740740740737</v>
      </c>
      <c r="C37">
        <v>2.3887</v>
      </c>
      <c r="D37">
        <v>7.9379999999999997</v>
      </c>
      <c r="E37">
        <v>2388.6999999999998</v>
      </c>
      <c r="F37" t="s">
        <v>31</v>
      </c>
      <c r="G37">
        <v>32.9</v>
      </c>
      <c r="H37">
        <v>22.4</v>
      </c>
      <c r="I37">
        <v>1.0225</v>
      </c>
      <c r="J37" t="s">
        <v>32</v>
      </c>
      <c r="K37">
        <v>100</v>
      </c>
      <c r="L37">
        <v>250</v>
      </c>
      <c r="M37">
        <v>1.0004</v>
      </c>
      <c r="N37" t="s">
        <v>32</v>
      </c>
    </row>
    <row r="38" spans="1:27" x14ac:dyDescent="0.2">
      <c r="A38" t="s">
        <v>96</v>
      </c>
      <c r="B38" s="2">
        <v>0.86878472222222225</v>
      </c>
      <c r="C38">
        <v>2.4070999999999998</v>
      </c>
      <c r="D38">
        <v>7.9530000000000003</v>
      </c>
      <c r="E38">
        <v>2407.1</v>
      </c>
      <c r="F38" t="s">
        <v>31</v>
      </c>
      <c r="G38">
        <v>32.954000000000001</v>
      </c>
      <c r="H38">
        <v>22.4</v>
      </c>
      <c r="I38">
        <v>1.0226</v>
      </c>
      <c r="J38" t="s">
        <v>32</v>
      </c>
      <c r="K38">
        <v>100</v>
      </c>
      <c r="L38">
        <v>250</v>
      </c>
      <c r="M38">
        <v>1.0004</v>
      </c>
      <c r="N38" t="s">
        <v>32</v>
      </c>
      <c r="O38" t="s">
        <v>36</v>
      </c>
      <c r="P38" t="s">
        <v>36</v>
      </c>
    </row>
    <row r="39" spans="1:27" x14ac:dyDescent="0.2">
      <c r="A39" t="s">
        <v>96</v>
      </c>
      <c r="B39" s="2">
        <v>0.87706018518518514</v>
      </c>
      <c r="C39">
        <v>2.4043000000000001</v>
      </c>
      <c r="D39">
        <v>7.9630000000000001</v>
      </c>
      <c r="E39">
        <v>2404.3000000000002</v>
      </c>
      <c r="F39" t="s">
        <v>31</v>
      </c>
      <c r="G39">
        <v>32.954000000000001</v>
      </c>
      <c r="H39">
        <v>22.4</v>
      </c>
      <c r="I39">
        <v>1.0226</v>
      </c>
      <c r="J39" t="s">
        <v>32</v>
      </c>
      <c r="K39">
        <v>100</v>
      </c>
      <c r="L39">
        <v>250</v>
      </c>
      <c r="M39">
        <v>1.0004</v>
      </c>
      <c r="N39" t="s">
        <v>32</v>
      </c>
    </row>
    <row r="40" spans="1:27" x14ac:dyDescent="0.2">
      <c r="A40" t="s">
        <v>96</v>
      </c>
      <c r="B40" s="2">
        <v>0.88585648148148144</v>
      </c>
      <c r="C40">
        <v>2.4045999999999998</v>
      </c>
      <c r="D40">
        <v>7.95</v>
      </c>
      <c r="E40">
        <v>2404.6</v>
      </c>
      <c r="F40" t="s">
        <v>31</v>
      </c>
      <c r="G40">
        <v>32.954000000000001</v>
      </c>
      <c r="H40">
        <v>22.4</v>
      </c>
      <c r="I40">
        <v>1.0226</v>
      </c>
      <c r="J40" t="s">
        <v>32</v>
      </c>
      <c r="K40">
        <v>100</v>
      </c>
      <c r="L40">
        <v>250</v>
      </c>
      <c r="M40">
        <v>1.0004</v>
      </c>
      <c r="N40" t="s">
        <v>32</v>
      </c>
    </row>
    <row r="41" spans="1:27" x14ac:dyDescent="0.2">
      <c r="A41" t="s">
        <v>97</v>
      </c>
      <c r="B41" s="2">
        <v>0.89609953703703704</v>
      </c>
      <c r="C41">
        <v>2.3022999999999998</v>
      </c>
      <c r="D41">
        <v>7.9960000000000004</v>
      </c>
      <c r="E41">
        <v>2302.3000000000002</v>
      </c>
      <c r="F41" t="s">
        <v>31</v>
      </c>
      <c r="G41">
        <v>32.290999999999997</v>
      </c>
      <c r="H41">
        <v>22.4</v>
      </c>
      <c r="I41">
        <v>1.0221</v>
      </c>
      <c r="J41" t="s">
        <v>32</v>
      </c>
      <c r="K41">
        <v>50</v>
      </c>
      <c r="L41">
        <v>250</v>
      </c>
      <c r="M41">
        <v>1.0002</v>
      </c>
      <c r="N41" t="s">
        <v>32</v>
      </c>
      <c r="O41" t="s">
        <v>32</v>
      </c>
      <c r="P41" t="s">
        <v>31</v>
      </c>
    </row>
    <row r="42" spans="1:27" x14ac:dyDescent="0.2">
      <c r="A42" t="s">
        <v>97</v>
      </c>
      <c r="B42" s="2">
        <v>0.90645833333333325</v>
      </c>
      <c r="C42">
        <v>2.3033999999999999</v>
      </c>
      <c r="D42">
        <v>8.0050000000000008</v>
      </c>
      <c r="E42">
        <v>2303.4</v>
      </c>
      <c r="F42" t="s">
        <v>31</v>
      </c>
      <c r="G42">
        <v>32.290999999999997</v>
      </c>
      <c r="H42">
        <v>22.4</v>
      </c>
      <c r="I42">
        <v>1.0221</v>
      </c>
      <c r="J42" t="s">
        <v>32</v>
      </c>
      <c r="K42">
        <v>50</v>
      </c>
      <c r="L42">
        <v>250</v>
      </c>
      <c r="M42">
        <v>1.0002</v>
      </c>
      <c r="N42" t="s">
        <v>32</v>
      </c>
    </row>
    <row r="43" spans="1:27" x14ac:dyDescent="0.2">
      <c r="A43" t="s">
        <v>85</v>
      </c>
      <c r="B43" s="2">
        <v>0.91913194444444446</v>
      </c>
      <c r="C43">
        <v>2.3022</v>
      </c>
      <c r="D43">
        <v>8.0069999999999997</v>
      </c>
      <c r="E43">
        <v>2302.1999999999998</v>
      </c>
      <c r="F43" t="s">
        <v>31</v>
      </c>
      <c r="G43">
        <v>32.290999999999997</v>
      </c>
      <c r="H43">
        <v>22.4</v>
      </c>
      <c r="I43">
        <v>1.0221</v>
      </c>
      <c r="J43" t="s">
        <v>32</v>
      </c>
      <c r="K43">
        <v>50</v>
      </c>
      <c r="L43">
        <v>250</v>
      </c>
      <c r="M43">
        <v>1.0002</v>
      </c>
      <c r="N43" t="s">
        <v>32</v>
      </c>
      <c r="O43" t="s">
        <v>32</v>
      </c>
      <c r="P43" t="s">
        <v>98</v>
      </c>
    </row>
    <row r="44" spans="1:27" x14ac:dyDescent="0.2">
      <c r="A44" t="s">
        <v>2</v>
      </c>
      <c r="C44" t="s">
        <v>2</v>
      </c>
      <c r="E44" t="s">
        <v>2</v>
      </c>
      <c r="G44" t="s">
        <v>2</v>
      </c>
      <c r="I44" t="s">
        <v>2</v>
      </c>
      <c r="K44" t="s">
        <v>2</v>
      </c>
      <c r="M44" t="s">
        <v>2</v>
      </c>
      <c r="O44" t="s">
        <v>2</v>
      </c>
      <c r="Q44" t="s">
        <v>2</v>
      </c>
      <c r="S44" t="s">
        <v>2</v>
      </c>
      <c r="U44" t="s">
        <v>2</v>
      </c>
      <c r="W44" t="s">
        <v>2</v>
      </c>
      <c r="Y44" t="s">
        <v>2</v>
      </c>
      <c r="AA44" t="s">
        <v>2</v>
      </c>
    </row>
    <row r="45" spans="1:27" x14ac:dyDescent="0.2">
      <c r="A45" t="s">
        <v>39</v>
      </c>
      <c r="B45" s="1">
        <v>44334</v>
      </c>
      <c r="C45" s="2">
        <v>0.58002314814814815</v>
      </c>
    </row>
    <row r="46" spans="1:27" x14ac:dyDescent="0.2">
      <c r="A46" t="s">
        <v>40</v>
      </c>
      <c r="B46">
        <v>22.3</v>
      </c>
    </row>
    <row r="47" spans="1:27" x14ac:dyDescent="0.2">
      <c r="B47" t="s">
        <v>41</v>
      </c>
      <c r="C47" t="s">
        <v>42</v>
      </c>
    </row>
    <row r="48" spans="1:27" x14ac:dyDescent="0.2">
      <c r="B48">
        <v>4.01</v>
      </c>
      <c r="C48">
        <v>169.7</v>
      </c>
    </row>
    <row r="49" spans="1:4" x14ac:dyDescent="0.2">
      <c r="B49">
        <v>7</v>
      </c>
      <c r="C49">
        <v>-4.9000000000000004</v>
      </c>
    </row>
    <row r="50" spans="1:4" x14ac:dyDescent="0.2">
      <c r="B50">
        <v>10.01</v>
      </c>
      <c r="C50">
        <v>-178.7</v>
      </c>
    </row>
    <row r="51" spans="1:4" x14ac:dyDescent="0.2">
      <c r="A51" t="s">
        <v>43</v>
      </c>
      <c r="B51">
        <v>6.9268739999999998</v>
      </c>
      <c r="C51" s="3">
        <v>-1.7221509999999999E-2</v>
      </c>
      <c r="D51" t="s">
        <v>44</v>
      </c>
    </row>
    <row r="52" spans="1:4" x14ac:dyDescent="0.2">
      <c r="B52" t="s">
        <v>45</v>
      </c>
      <c r="C52">
        <v>102.211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210315</vt:lpstr>
      <vt:lpstr>210518_processed_TA</vt:lpstr>
      <vt:lpstr>'210518_processed_TA'!_210518_processed_TA_1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wanglab</dc:creator>
  <cp:lastModifiedBy>Ffion Titmuss</cp:lastModifiedBy>
  <dcterms:created xsi:type="dcterms:W3CDTF">2021-10-05T19:22:08Z</dcterms:created>
  <dcterms:modified xsi:type="dcterms:W3CDTF">2021-12-15T17:26:29Z</dcterms:modified>
</cp:coreProperties>
</file>