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10607" sheetId="1" r:id="rId4"/>
    <sheet state="visible" name="210607_processed_TA" sheetId="2" r:id="rId5"/>
  </sheets>
  <definedNames>
    <definedName localSheetId="1" name="_210518_processed_TA_1">'210607_processed_TA'!$A$1:$AG$52</definedName>
    <definedName hidden="1" localSheetId="0" name="_xlnm._FilterDatabase">'210607'!$R$1:$W$252</definedName>
  </definedNames>
  <calcPr/>
  <extLst>
    <ext uri="GoogleSheetsCustomDataVersion1">
      <go:sheetsCustomData xmlns:go="http://customooxmlschemas.google.com/" r:id="rId6" roundtripDataSignature="AMtx7mh0p/gwwvjAyLscNJ2YgnwgeESfJw=="/>
    </ext>
  </extLst>
</workbook>
</file>

<file path=xl/sharedStrings.xml><?xml version="1.0" encoding="utf-8"?>
<sst xmlns="http://schemas.openxmlformats.org/spreadsheetml/2006/main" count="274" uniqueCount="85">
  <si>
    <t>TOTAL ALKALINITY</t>
  </si>
  <si>
    <t>Blue indicates data copied from log, field, or raw data sheets</t>
  </si>
  <si>
    <t>Run Date:</t>
  </si>
  <si>
    <t>End of Cal:</t>
  </si>
  <si>
    <r>
      <rPr>
        <rFont val="Calibri"/>
        <b/>
        <color theme="1"/>
        <sz val="11.0"/>
      </rPr>
      <t>CRM Density (kg</t>
    </r>
    <r>
      <rPr>
        <rFont val="Calibri"/>
        <b/>
        <color rgb="FF000000"/>
        <sz val="11.0"/>
      </rPr>
      <t>L</t>
    </r>
    <r>
      <rPr>
        <rFont val="Calibri"/>
        <b/>
        <color rgb="FF000000"/>
        <sz val="11.0"/>
        <vertAlign val="superscript"/>
      </rPr>
      <t>-1</t>
    </r>
    <r>
      <rPr>
        <rFont val="Calibri"/>
        <b/>
        <color theme="1"/>
        <sz val="11.0"/>
      </rPr>
      <t>)</t>
    </r>
  </si>
  <si>
    <t>Time - end of calib</t>
  </si>
  <si>
    <t>update this</t>
  </si>
  <si>
    <t>Entered from CRM sheets at time of data processing</t>
  </si>
  <si>
    <t>Operator:</t>
  </si>
  <si>
    <t>KM</t>
  </si>
  <si>
    <t>CRM TA:</t>
  </si>
  <si>
    <t xml:space="preserve">   </t>
  </si>
  <si>
    <r>
      <rPr>
        <rFont val="Calibri"/>
        <b/>
        <color theme="1"/>
        <sz val="11.0"/>
      </rPr>
      <t>CRM TA (mmol</t>
    </r>
    <r>
      <rPr>
        <rFont val="Calibri"/>
        <b/>
        <color rgb="FF000000"/>
        <sz val="11.0"/>
      </rPr>
      <t>L</t>
    </r>
    <r>
      <rPr>
        <rFont val="Calibri"/>
        <b/>
        <color rgb="FF000000"/>
        <sz val="11.0"/>
        <vertAlign val="superscript"/>
      </rPr>
      <t>-1</t>
    </r>
    <r>
      <rPr>
        <rFont val="Calibri"/>
        <b/>
        <color theme="1"/>
        <sz val="11.0"/>
      </rPr>
      <t>)</t>
    </r>
  </si>
  <si>
    <t>Slope:</t>
  </si>
  <si>
    <t>Heavy border cells = drift calculations</t>
  </si>
  <si>
    <t>Acid Batch:</t>
  </si>
  <si>
    <t>CRM Salinity:</t>
  </si>
  <si>
    <r>
      <rPr>
        <rFont val="Calibri"/>
        <b/>
        <color theme="1"/>
        <sz val="11.0"/>
      </rPr>
      <t>CRM TA Measured (mmolL</t>
    </r>
    <r>
      <rPr>
        <rFont val="Calibri"/>
        <b/>
        <color theme="1"/>
        <sz val="11.0"/>
        <vertAlign val="superscript"/>
      </rPr>
      <t>-1</t>
    </r>
    <r>
      <rPr>
        <rFont val="Calibri"/>
        <b/>
        <color theme="1"/>
        <sz val="11.0"/>
      </rPr>
      <t>)</t>
    </r>
  </si>
  <si>
    <t>[HCl](mM):</t>
  </si>
  <si>
    <t>Drift corrections completed</t>
  </si>
  <si>
    <t>Volume:</t>
  </si>
  <si>
    <t>CRM Temp:</t>
  </si>
  <si>
    <t>Cinitial</t>
  </si>
  <si>
    <t xml:space="preserve"> </t>
  </si>
  <si>
    <t>Cactual</t>
  </si>
  <si>
    <t>Drift Corrections</t>
  </si>
  <si>
    <t>FINAL</t>
  </si>
  <si>
    <t>Acid check</t>
  </si>
  <si>
    <t>If not zero, correct sample values by multiplying by Cactual/[HCl]/1000</t>
  </si>
  <si>
    <t>Sample ID</t>
  </si>
  <si>
    <t>Time</t>
  </si>
  <si>
    <t>TA (mM)</t>
  </si>
  <si>
    <t>TA (uM)</t>
  </si>
  <si>
    <t>TA (uM) corrected</t>
  </si>
  <si>
    <t>Salinity</t>
  </si>
  <si>
    <t>Temperature</t>
  </si>
  <si>
    <t>Density</t>
  </si>
  <si>
    <r>
      <rPr>
        <rFont val="Calibri"/>
        <b/>
        <color theme="1"/>
        <sz val="11.0"/>
      </rPr>
      <t>TA' (umolkg</t>
    </r>
    <r>
      <rPr>
        <rFont val="Calibri"/>
        <b/>
        <color theme="1"/>
        <sz val="11.0"/>
        <vertAlign val="superscript"/>
      </rPr>
      <t>-1</t>
    </r>
    <r>
      <rPr>
        <rFont val="Calibri"/>
        <b/>
        <color theme="1"/>
        <sz val="11.0"/>
      </rPr>
      <t>)</t>
    </r>
  </si>
  <si>
    <r>
      <rPr>
        <rFont val="Calibri"/>
        <b/>
        <color theme="1"/>
        <sz val="11.0"/>
      </rPr>
      <t>Vol. HgCl</t>
    </r>
    <r>
      <rPr>
        <rFont val="Calibri"/>
        <b/>
        <color theme="1"/>
        <sz val="11.0"/>
        <vertAlign val="subscript"/>
      </rPr>
      <t>2</t>
    </r>
    <r>
      <rPr>
        <rFont val="Calibri"/>
        <b/>
        <color theme="1"/>
        <sz val="11.0"/>
      </rPr>
      <t xml:space="preserve"> (uL)</t>
    </r>
  </si>
  <si>
    <t>Vol. sample (mL)</t>
  </si>
  <si>
    <r>
      <rPr>
        <rFont val="Calibri"/>
        <b/>
        <color theme="1"/>
        <sz val="11.0"/>
      </rPr>
      <t>HgCl</t>
    </r>
    <r>
      <rPr>
        <rFont val="Calibri"/>
        <b/>
        <color theme="1"/>
        <sz val="11.0"/>
        <vertAlign val="subscript"/>
      </rPr>
      <t>2</t>
    </r>
    <r>
      <rPr>
        <rFont val="Calibri"/>
        <b/>
        <color theme="1"/>
        <sz val="11.0"/>
      </rPr>
      <t xml:space="preserve"> CF</t>
    </r>
  </si>
  <si>
    <r>
      <rPr>
        <rFont val="Calibri"/>
        <b/>
        <color theme="1"/>
        <sz val="11.0"/>
      </rPr>
      <t>TA (umolkg</t>
    </r>
    <r>
      <rPr>
        <rFont val="Calibri"/>
        <b/>
        <color theme="1"/>
        <sz val="11.0"/>
        <vertAlign val="superscript"/>
      </rPr>
      <t>-1</t>
    </r>
    <r>
      <rPr>
        <rFont val="Calibri"/>
        <b/>
        <color theme="1"/>
        <sz val="11.0"/>
      </rPr>
      <t>)</t>
    </r>
  </si>
  <si>
    <t>TA_avg (uM)</t>
  </si>
  <si>
    <t>TA_stdev (uM)</t>
  </si>
  <si>
    <r>
      <rPr>
        <rFont val="Calibri"/>
        <b/>
        <color theme="1"/>
        <sz val="11.0"/>
      </rPr>
      <t>TA_avg (umolkg</t>
    </r>
    <r>
      <rPr>
        <rFont val="Calibri"/>
        <b/>
        <color theme="1"/>
        <sz val="11.0"/>
        <vertAlign val="superscript"/>
      </rPr>
      <t>-1</t>
    </r>
    <r>
      <rPr>
        <rFont val="Calibri"/>
        <b/>
        <color theme="1"/>
        <sz val="11.0"/>
      </rPr>
      <t>)</t>
    </r>
  </si>
  <si>
    <r>
      <rPr>
        <rFont val="Calibri"/>
        <b/>
        <color theme="1"/>
        <sz val="11.0"/>
      </rPr>
      <t>TA_stdev (umolkg</t>
    </r>
    <r>
      <rPr>
        <rFont val="Calibri"/>
        <b/>
        <color theme="1"/>
        <sz val="11.0"/>
        <vertAlign val="superscript"/>
      </rPr>
      <t>-1</t>
    </r>
    <r>
      <rPr>
        <rFont val="Calibri"/>
        <b/>
        <color theme="1"/>
        <sz val="11.0"/>
      </rPr>
      <t>)</t>
    </r>
  </si>
  <si>
    <t>T1-T0</t>
  </si>
  <si>
    <t>Drift correction</t>
  </si>
  <si>
    <r>
      <rPr>
        <rFont val="Calibri"/>
        <b/>
        <color theme="1"/>
        <sz val="11.0"/>
      </rPr>
      <t>New TA (umolkg</t>
    </r>
    <r>
      <rPr>
        <rFont val="Calibri"/>
        <b/>
        <color theme="1"/>
        <sz val="11.0"/>
        <vertAlign val="superscript"/>
      </rPr>
      <t>-1</t>
    </r>
    <r>
      <rPr>
        <rFont val="Calibri"/>
        <b/>
        <color theme="1"/>
        <sz val="11.0"/>
      </rPr>
      <t>)</t>
    </r>
  </si>
  <si>
    <r>
      <rPr>
        <rFont val="Calibri"/>
        <b/>
        <color theme="1"/>
        <sz val="11.0"/>
      </rPr>
      <t>New TA_avg (umolkg</t>
    </r>
    <r>
      <rPr>
        <rFont val="Calibri"/>
        <b/>
        <color theme="1"/>
        <sz val="11.0"/>
        <vertAlign val="superscript"/>
      </rPr>
      <t>-1</t>
    </r>
    <r>
      <rPr>
        <rFont val="Calibri"/>
        <b/>
        <color theme="1"/>
        <sz val="11.0"/>
      </rPr>
      <t>)</t>
    </r>
  </si>
  <si>
    <r>
      <rPr>
        <rFont val="Calibri"/>
        <b/>
        <color theme="1"/>
        <sz val="11.0"/>
      </rPr>
      <t>New TA_stdev (umolkg</t>
    </r>
    <r>
      <rPr>
        <rFont val="Calibri"/>
        <b/>
        <color theme="1"/>
        <sz val="11.0"/>
        <vertAlign val="superscript"/>
      </rPr>
      <t>-1</t>
    </r>
    <r>
      <rPr>
        <rFont val="Calibri"/>
        <b/>
        <color theme="1"/>
        <sz val="11.0"/>
      </rPr>
      <t>)</t>
    </r>
  </si>
  <si>
    <t>ESL07a_14</t>
  </si>
  <si>
    <t>RSA_049A</t>
  </si>
  <si>
    <t>RSA_049B</t>
  </si>
  <si>
    <t>RSA_050A</t>
  </si>
  <si>
    <t>RSA_050B</t>
  </si>
  <si>
    <t>RSA_051A</t>
  </si>
  <si>
    <t>RSA_051B</t>
  </si>
  <si>
    <t>RSA_052A</t>
  </si>
  <si>
    <t>Calibration Date &amp; Time</t>
  </si>
  <si>
    <t>CRM Drift Correction</t>
  </si>
  <si>
    <t>T(C) =</t>
  </si>
  <si>
    <r>
      <rPr>
        <rFont val="Calibri"/>
        <color theme="1"/>
        <sz val="11.0"/>
      </rPr>
      <t>CRM change (umolkg</t>
    </r>
    <r>
      <rPr>
        <rFont val="Calibri"/>
        <color theme="1"/>
        <sz val="11.0"/>
        <vertAlign val="superscript"/>
      </rPr>
      <t>-1</t>
    </r>
    <r>
      <rPr>
        <rFont val="Calibri"/>
        <color theme="1"/>
        <sz val="11.0"/>
      </rPr>
      <t>)</t>
    </r>
  </si>
  <si>
    <t>Aleck:  no corr if &lt;3.0</t>
  </si>
  <si>
    <t>pH</t>
  </si>
  <si>
    <t>EMF(mV)</t>
  </si>
  <si>
    <t>Time difference (min)</t>
  </si>
  <si>
    <r>
      <rPr>
        <rFont val="Calibri"/>
        <color theme="1"/>
        <sz val="11.0"/>
      </rPr>
      <t>Drift (umolkg</t>
    </r>
    <r>
      <rPr>
        <rFont val="Calibri"/>
        <color theme="1"/>
        <sz val="11.0"/>
        <vertAlign val="superscript"/>
      </rPr>
      <t>-1</t>
    </r>
    <r>
      <rPr>
        <rFont val="Calibri"/>
        <color theme="1"/>
        <sz val="11.0"/>
      </rPr>
      <t>)/min</t>
    </r>
  </si>
  <si>
    <t>pH =</t>
  </si>
  <si>
    <t>C(HCl)(mM)</t>
  </si>
  <si>
    <t>Input TA:</t>
  </si>
  <si>
    <t>SampleID</t>
  </si>
  <si>
    <t>TA(mM)</t>
  </si>
  <si>
    <t>Init. pH</t>
  </si>
  <si>
    <t>TA(uM)</t>
  </si>
  <si>
    <t>TA(uM) Corrected</t>
  </si>
  <si>
    <t>TA(umolkg-1)</t>
  </si>
  <si>
    <t>Volume HgCl2(uL)</t>
  </si>
  <si>
    <t>Volume Sample(mL)</t>
  </si>
  <si>
    <t>HgCl2 CF</t>
  </si>
  <si>
    <t>TA_avg (umolkg-1)</t>
  </si>
  <si>
    <t>TA_std (umolkg-1)</t>
  </si>
  <si>
    <t>NaN</t>
  </si>
  <si>
    <t>flag</t>
  </si>
  <si>
    <t>* EMF(mV)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</si>
</sst>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7">
    <numFmt numFmtId="164" formatCode="h&quot;:&quot;mm&quot;:&quot;ss"/>
    <numFmt numFmtId="165" formatCode="0.0000"/>
    <numFmt numFmtId="166" formatCode="0.000000"/>
    <numFmt numFmtId="167" formatCode="0.00000"/>
    <numFmt numFmtId="168" formatCode="0.0"/>
    <numFmt numFmtId="169" formatCode="0.000"/>
    <numFmt numFmtId="170" formatCode="m/d/yy"/>
  </numFmts>
  <fonts count="8">
    <font>
      <sz val="11.0"/>
      <color theme="1"/>
      <name val="Arial"/>
    </font>
    <font>
      <sz val="11.0"/>
      <color theme="1"/>
      <name val="Calibri"/>
    </font>
    <font>
      <b/>
      <sz val="11.0"/>
      <color theme="1"/>
      <name val="Calibri"/>
    </font>
    <font/>
    <font>
      <sz val="11.0"/>
      <color rgb="FF000000"/>
      <name val="Calibri"/>
    </font>
    <font>
      <sz val="11.0"/>
      <color rgb="FFFF0000"/>
      <name val="Calibri"/>
    </font>
    <font>
      <color theme="1"/>
      <name val="Calibri"/>
    </font>
    <font>
      <strike/>
      <sz val="11.0"/>
      <color theme="1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C6D9F0"/>
        <bgColor rgb="FFC6D9F0"/>
      </patternFill>
    </fill>
    <fill>
      <patternFill patternType="solid">
        <fgColor rgb="FFE5B8B7"/>
        <bgColor rgb="FFE5B8B7"/>
      </patternFill>
    </fill>
    <fill>
      <patternFill patternType="solid">
        <fgColor rgb="FFFFFF00"/>
        <bgColor rgb="FFFFFF00"/>
      </patternFill>
    </fill>
    <fill>
      <patternFill patternType="solid">
        <fgColor rgb="FFD9EAD3"/>
        <bgColor rgb="FFD9EAD3"/>
      </patternFill>
    </fill>
    <fill>
      <patternFill patternType="solid">
        <fgColor rgb="FFFCE5CD"/>
        <bgColor rgb="FFFCE5CD"/>
      </patternFill>
    </fill>
  </fills>
  <borders count="17">
    <border/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/>
      <bottom/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bottom style="thin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left/>
      <right/>
      <top/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/>
      <right/>
      <bottom/>
    </border>
  </borders>
  <cellStyleXfs count="1">
    <xf borderId="0" fillId="0" fontId="0" numFmtId="0" applyAlignment="1" applyFont="1"/>
  </cellStyleXfs>
  <cellXfs count="10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horizontal="center"/>
    </xf>
    <xf borderId="1" fillId="2" fontId="1" numFmtId="0" xfId="0" applyBorder="1" applyFill="1" applyFont="1"/>
    <xf borderId="2" fillId="0" fontId="3" numFmtId="0" xfId="0" applyBorder="1" applyFont="1"/>
    <xf borderId="3" fillId="0" fontId="3" numFmtId="0" xfId="0" applyBorder="1" applyFont="1"/>
    <xf borderId="0" fillId="0" fontId="1" numFmtId="21" xfId="0" applyFont="1" applyNumberFormat="1"/>
    <xf borderId="0" fillId="0" fontId="4" numFmtId="0" xfId="0" applyAlignment="1" applyFont="1">
      <alignment readingOrder="0" shrinkToFit="0" vertical="bottom" wrapText="0"/>
    </xf>
    <xf borderId="0" fillId="0" fontId="4" numFmtId="14" xfId="0" applyAlignment="1" applyFont="1" applyNumberFormat="1">
      <alignment horizontal="center" readingOrder="0" shrinkToFit="0" vertical="bottom" wrapText="0"/>
    </xf>
    <xf borderId="0" fillId="0" fontId="4" numFmtId="0" xfId="0" applyAlignment="1" applyFont="1">
      <alignment shrinkToFit="0" vertical="bottom" wrapText="0"/>
    </xf>
    <xf borderId="0" fillId="0" fontId="4" numFmtId="164" xfId="0" applyAlignment="1" applyFont="1" applyNumberFormat="1">
      <alignment horizontal="right" readingOrder="0" shrinkToFit="0" vertical="bottom" wrapText="0"/>
    </xf>
    <xf borderId="0" fillId="0" fontId="1" numFmtId="20" xfId="0" applyFont="1" applyNumberFormat="1"/>
    <xf borderId="0" fillId="0" fontId="2" numFmtId="0" xfId="0" applyFont="1"/>
    <xf borderId="0" fillId="0" fontId="1" numFmtId="165" xfId="0" applyAlignment="1" applyFont="1" applyNumberFormat="1">
      <alignment horizontal="center"/>
    </xf>
    <xf borderId="0" fillId="0" fontId="2" numFmtId="0" xfId="0" applyAlignment="1" applyFont="1">
      <alignment horizontal="left"/>
    </xf>
    <xf borderId="4" fillId="2" fontId="1" numFmtId="21" xfId="0" applyBorder="1" applyFont="1" applyNumberFormat="1"/>
    <xf borderId="1" fillId="3" fontId="1" numFmtId="0" xfId="0" applyBorder="1" applyFill="1" applyFont="1"/>
    <xf borderId="0" fillId="0" fontId="4" numFmtId="0" xfId="0" applyAlignment="1" applyFont="1">
      <alignment horizontal="center" readingOrder="0" shrinkToFit="0" vertical="bottom" wrapText="0"/>
    </xf>
    <xf borderId="0" fillId="0" fontId="4" numFmtId="0" xfId="0" applyAlignment="1" applyFont="1">
      <alignment horizontal="right" readingOrder="0" shrinkToFit="0" vertical="bottom" wrapText="0"/>
    </xf>
    <xf borderId="0" fillId="0" fontId="1" numFmtId="166" xfId="0" applyAlignment="1" applyFont="1" applyNumberFormat="1">
      <alignment horizontal="center"/>
    </xf>
    <xf borderId="0" fillId="0" fontId="1" numFmtId="11" xfId="0" applyFont="1" applyNumberFormat="1"/>
    <xf borderId="1" fillId="0" fontId="1" numFmtId="0" xfId="0" applyAlignment="1" applyBorder="1" applyFont="1">
      <alignment horizontal="left"/>
    </xf>
    <xf borderId="0" fillId="0" fontId="4" numFmtId="0" xfId="0" applyAlignment="1" applyFont="1">
      <alignment horizontal="center" shrinkToFit="0" vertical="bottom" wrapText="0"/>
    </xf>
    <xf borderId="5" fillId="2" fontId="1" numFmtId="167" xfId="0" applyAlignment="1" applyBorder="1" applyFont="1" applyNumberFormat="1">
      <alignment horizontal="center"/>
    </xf>
    <xf borderId="1" fillId="4" fontId="1" numFmtId="0" xfId="0" applyBorder="1" applyFill="1" applyFont="1"/>
    <xf borderId="5" fillId="4" fontId="1" numFmtId="0" xfId="0" applyBorder="1" applyFont="1"/>
    <xf borderId="0" fillId="2" fontId="1" numFmtId="0" xfId="0" applyFont="1"/>
    <xf borderId="0" fillId="0" fontId="5" numFmtId="0" xfId="0" applyFont="1"/>
    <xf borderId="0" fillId="2" fontId="1" numFmtId="166" xfId="0" applyFont="1" applyNumberFormat="1"/>
    <xf borderId="0" fillId="0" fontId="2" numFmtId="0" xfId="0" applyAlignment="1" applyFont="1">
      <alignment horizontal="right"/>
    </xf>
    <xf borderId="0" fillId="0" fontId="1" numFmtId="0" xfId="0" applyAlignment="1" applyFont="1">
      <alignment horizontal="center"/>
    </xf>
    <xf borderId="0" fillId="0" fontId="1" numFmtId="166" xfId="0" applyFont="1" applyNumberFormat="1"/>
    <xf borderId="6" fillId="0" fontId="1" numFmtId="0" xfId="0" applyBorder="1" applyFont="1"/>
    <xf borderId="7" fillId="0" fontId="1" numFmtId="0" xfId="0" applyBorder="1" applyFont="1"/>
    <xf borderId="8" fillId="5" fontId="2" numFmtId="0" xfId="0" applyAlignment="1" applyBorder="1" applyFill="1" applyFont="1">
      <alignment horizontal="left"/>
    </xf>
    <xf borderId="8" fillId="5" fontId="2" numFmtId="0" xfId="0" applyAlignment="1" applyBorder="1" applyFont="1">
      <alignment horizontal="right"/>
    </xf>
    <xf borderId="8" fillId="6" fontId="2" numFmtId="0" xfId="0" applyAlignment="1" applyBorder="1" applyFill="1" applyFont="1">
      <alignment horizontal="right"/>
    </xf>
    <xf borderId="8" fillId="5" fontId="2" numFmtId="0" xfId="0" applyBorder="1" applyFont="1"/>
    <xf borderId="8" fillId="0" fontId="2" numFmtId="0" xfId="0" applyAlignment="1" applyBorder="1" applyFont="1">
      <alignment horizontal="right"/>
    </xf>
    <xf borderId="9" fillId="0" fontId="2" numFmtId="21" xfId="0" applyAlignment="1" applyBorder="1" applyFont="1" applyNumberFormat="1">
      <alignment horizontal="right"/>
    </xf>
    <xf borderId="10" fillId="0" fontId="2" numFmtId="2" xfId="0" applyAlignment="1" applyBorder="1" applyFont="1" applyNumberFormat="1">
      <alignment horizontal="right"/>
    </xf>
    <xf borderId="10" fillId="0" fontId="2" numFmtId="168" xfId="0" applyAlignment="1" applyBorder="1" applyFont="1" applyNumberFormat="1">
      <alignment horizontal="right"/>
    </xf>
    <xf borderId="10" fillId="0" fontId="2" numFmtId="167" xfId="0" applyAlignment="1" applyBorder="1" applyFont="1" applyNumberFormat="1">
      <alignment horizontal="right"/>
    </xf>
    <xf borderId="0" fillId="0" fontId="6" numFmtId="0" xfId="0" applyAlignment="1" applyFont="1">
      <alignment readingOrder="0"/>
    </xf>
    <xf borderId="0" fillId="0" fontId="1" numFmtId="21" xfId="0" applyAlignment="1" applyFont="1" applyNumberFormat="1">
      <alignment readingOrder="0"/>
    </xf>
    <xf borderId="11" fillId="4" fontId="1" numFmtId="168" xfId="0" applyAlignment="1" applyBorder="1" applyFont="1" applyNumberFormat="1">
      <alignment horizontal="right"/>
    </xf>
    <xf borderId="0" fillId="0" fontId="4" numFmtId="0" xfId="0" applyAlignment="1" applyFont="1">
      <alignment horizontal="right" shrinkToFit="0" vertical="bottom" wrapText="0"/>
    </xf>
    <xf borderId="0" fillId="0" fontId="1" numFmtId="0" xfId="0" applyAlignment="1" applyFont="1">
      <alignment readingOrder="0"/>
    </xf>
    <xf borderId="0" fillId="0" fontId="1" numFmtId="165" xfId="0" applyAlignment="1" applyFont="1" applyNumberFormat="1">
      <alignment horizontal="right"/>
    </xf>
    <xf borderId="0" fillId="0" fontId="1" numFmtId="168" xfId="0" applyAlignment="1" applyFont="1" applyNumberFormat="1">
      <alignment horizontal="right"/>
    </xf>
    <xf borderId="11" fillId="2" fontId="1" numFmtId="0" xfId="0" applyAlignment="1" applyBorder="1" applyFont="1">
      <alignment horizontal="right"/>
    </xf>
    <xf borderId="0" fillId="0" fontId="1" numFmtId="0" xfId="0" applyAlignment="1" applyFont="1">
      <alignment horizontal="right"/>
    </xf>
    <xf borderId="12" fillId="0" fontId="1" numFmtId="2" xfId="0" applyBorder="1" applyFont="1" applyNumberFormat="1"/>
    <xf borderId="0" fillId="0" fontId="1" numFmtId="165" xfId="0" applyFont="1" applyNumberFormat="1"/>
    <xf borderId="0" fillId="0" fontId="1" numFmtId="168" xfId="0" applyFont="1" applyNumberFormat="1"/>
    <xf borderId="11" fillId="2" fontId="1" numFmtId="0" xfId="0" applyBorder="1" applyFont="1"/>
    <xf borderId="0" fillId="4" fontId="1" numFmtId="168" xfId="0" applyAlignment="1" applyFont="1" applyNumberFormat="1">
      <alignment horizontal="right"/>
    </xf>
    <xf borderId="0" fillId="2" fontId="1" numFmtId="0" xfId="0" applyAlignment="1" applyFont="1">
      <alignment horizontal="right"/>
    </xf>
    <xf borderId="0" fillId="0" fontId="1" numFmtId="2" xfId="0" applyFont="1" applyNumberFormat="1"/>
    <xf borderId="8" fillId="0" fontId="6" numFmtId="0" xfId="0" applyAlignment="1" applyBorder="1" applyFont="1">
      <alignment readingOrder="0"/>
    </xf>
    <xf borderId="8" fillId="0" fontId="1" numFmtId="21" xfId="0" applyAlignment="1" applyBorder="1" applyFont="1" applyNumberFormat="1">
      <alignment readingOrder="0"/>
    </xf>
    <xf borderId="8" fillId="4" fontId="1" numFmtId="168" xfId="0" applyAlignment="1" applyBorder="1" applyFont="1" applyNumberFormat="1">
      <alignment horizontal="right"/>
    </xf>
    <xf borderId="8" fillId="0" fontId="1" numFmtId="0" xfId="0" applyBorder="1" applyFont="1"/>
    <xf borderId="8" fillId="0" fontId="1" numFmtId="0" xfId="0" applyAlignment="1" applyBorder="1" applyFont="1">
      <alignment readingOrder="0"/>
    </xf>
    <xf borderId="8" fillId="0" fontId="1" numFmtId="165" xfId="0" applyAlignment="1" applyBorder="1" applyFont="1" applyNumberFormat="1">
      <alignment horizontal="right"/>
    </xf>
    <xf borderId="8" fillId="0" fontId="1" numFmtId="168" xfId="0" applyAlignment="1" applyBorder="1" applyFont="1" applyNumberFormat="1">
      <alignment horizontal="right"/>
    </xf>
    <xf borderId="8" fillId="2" fontId="1" numFmtId="0" xfId="0" applyAlignment="1" applyBorder="1" applyFont="1">
      <alignment horizontal="right"/>
    </xf>
    <xf borderId="8" fillId="0" fontId="1" numFmtId="0" xfId="0" applyAlignment="1" applyBorder="1" applyFont="1">
      <alignment horizontal="right"/>
    </xf>
    <xf borderId="8" fillId="0" fontId="1" numFmtId="2" xfId="0" applyBorder="1" applyFont="1" applyNumberFormat="1"/>
    <xf borderId="8" fillId="0" fontId="1" numFmtId="165" xfId="0" applyBorder="1" applyFont="1" applyNumberFormat="1"/>
    <xf borderId="8" fillId="0" fontId="1" numFmtId="168" xfId="0" applyBorder="1" applyFont="1" applyNumberFormat="1"/>
    <xf borderId="8" fillId="2" fontId="1" numFmtId="0" xfId="0" applyBorder="1" applyFont="1"/>
    <xf borderId="8" fillId="0" fontId="1" numFmtId="0" xfId="0" applyAlignment="1" applyBorder="1" applyFont="1">
      <alignment readingOrder="0"/>
    </xf>
    <xf borderId="0" fillId="0" fontId="1" numFmtId="169" xfId="0" applyAlignment="1" applyFont="1" applyNumberFormat="1">
      <alignment readingOrder="0"/>
    </xf>
    <xf borderId="8" fillId="0" fontId="1" numFmtId="169" xfId="0" applyAlignment="1" applyBorder="1" applyFont="1" applyNumberFormat="1">
      <alignment readingOrder="0"/>
    </xf>
    <xf borderId="0" fillId="0" fontId="6" numFmtId="0" xfId="0" applyFont="1"/>
    <xf borderId="0" fillId="0" fontId="1" numFmtId="168" xfId="0" applyAlignment="1" applyFont="1" applyNumberFormat="1">
      <alignment horizontal="center"/>
    </xf>
    <xf borderId="0" fillId="0" fontId="4" numFmtId="170" xfId="0" applyAlignment="1" applyFont="1" applyNumberFormat="1">
      <alignment horizontal="right" readingOrder="0" shrinkToFit="0" vertical="bottom" wrapText="0"/>
    </xf>
    <xf borderId="0" fillId="0" fontId="4" numFmtId="21" xfId="0" applyAlignment="1" applyFont="1" applyNumberFormat="1">
      <alignment horizontal="right" readingOrder="0" shrinkToFit="0" vertical="bottom" wrapText="0"/>
    </xf>
    <xf borderId="0" fillId="0" fontId="2" numFmtId="0" xfId="0" applyAlignment="1" applyFont="1">
      <alignment vertical="bottom"/>
    </xf>
    <xf borderId="0" fillId="0" fontId="1" numFmtId="168" xfId="0" applyAlignment="1" applyFont="1" applyNumberFormat="1">
      <alignment vertical="bottom"/>
    </xf>
    <xf borderId="0" fillId="0" fontId="1" numFmtId="0" xfId="0" applyAlignment="1" applyFont="1">
      <alignment vertical="bottom"/>
    </xf>
    <xf borderId="0" fillId="0" fontId="4" numFmtId="0" xfId="0" applyAlignment="1" applyFont="1">
      <alignment vertical="bottom"/>
    </xf>
    <xf borderId="13" fillId="0" fontId="1" numFmtId="2" xfId="0" applyAlignment="1" applyBorder="1" applyFont="1" applyNumberFormat="1">
      <alignment horizontal="right" vertical="bottom"/>
    </xf>
    <xf borderId="0" fillId="0" fontId="4" numFmtId="0" xfId="0" applyAlignment="1" applyFont="1">
      <alignment horizontal="left" readingOrder="0" shrinkToFit="0" vertical="bottom" wrapText="0"/>
    </xf>
    <xf borderId="14" fillId="0" fontId="1" numFmtId="168" xfId="0" applyAlignment="1" applyBorder="1" applyFont="1" applyNumberFormat="1">
      <alignment horizontal="right" vertical="bottom"/>
    </xf>
    <xf borderId="15" fillId="0" fontId="1" numFmtId="165" xfId="0" applyAlignment="1" applyBorder="1" applyFont="1" applyNumberFormat="1">
      <alignment horizontal="right" vertical="bottom"/>
    </xf>
    <xf borderId="16" fillId="4" fontId="1" numFmtId="0" xfId="0" applyBorder="1" applyFont="1"/>
    <xf borderId="0" fillId="0" fontId="4" numFmtId="11" xfId="0" applyAlignment="1" applyFont="1" applyNumberFormat="1">
      <alignment readingOrder="0" shrinkToFit="0" vertical="bottom" wrapText="0"/>
    </xf>
    <xf borderId="0" fillId="0" fontId="4" numFmtId="0" xfId="0" applyAlignment="1" applyFont="1">
      <alignment horizontal="left"/>
    </xf>
    <xf borderId="0" fillId="0" fontId="1" numFmtId="14" xfId="0" applyFont="1" applyNumberFormat="1"/>
    <xf borderId="0" fillId="0" fontId="4" numFmtId="0" xfId="0" applyAlignment="1" applyFont="1">
      <alignment readingOrder="0" shrinkToFit="0" vertical="bottom" wrapText="0"/>
    </xf>
    <xf borderId="0" fillId="0" fontId="4" numFmtId="14" xfId="0" applyAlignment="1" applyFont="1" applyNumberFormat="1">
      <alignment horizontal="right" readingOrder="0" shrinkToFit="0" vertical="bottom" wrapText="0"/>
    </xf>
    <xf borderId="0" fillId="0" fontId="4" numFmtId="0" xfId="0" applyAlignment="1" applyFont="1">
      <alignment horizontal="right" readingOrder="0" shrinkToFit="0" vertical="bottom" wrapText="0"/>
    </xf>
    <xf borderId="0" fillId="0" fontId="4" numFmtId="11" xfId="0" applyAlignment="1" applyFont="1" applyNumberFormat="1">
      <alignment horizontal="right" readingOrder="0" shrinkToFit="0" vertical="bottom" wrapText="0"/>
    </xf>
    <xf borderId="0" fillId="0" fontId="4" numFmtId="21" xfId="0" applyAlignment="1" applyFont="1" applyNumberFormat="1">
      <alignment horizontal="right" shrinkToFit="0" vertical="bottom" wrapText="0"/>
    </xf>
    <xf borderId="0" fillId="0" fontId="4" numFmtId="0" xfId="0" applyAlignment="1" applyFont="1">
      <alignment horizontal="left" readingOrder="0" shrinkToFit="0" vertical="bottom" wrapText="0"/>
    </xf>
    <xf borderId="0" fillId="0" fontId="7" numFmtId="0" xfId="0" applyFont="1"/>
    <xf borderId="0" fillId="0" fontId="4" numFmtId="11" xfId="0" applyAlignment="1" applyFont="1" applyNumberFormat="1">
      <alignment shrinkToFit="0" vertical="bottom" wrapText="0"/>
    </xf>
    <xf borderId="0" fillId="0" fontId="4" numFmtId="11" xfId="0" applyAlignment="1" applyFont="1" applyNumberFormat="1">
      <alignment horizontal="right" shrinkToFit="0" vertical="bottom" wrapText="0"/>
    </xf>
    <xf borderId="0" fillId="0" fontId="4" numFmtId="169" xfId="0" applyAlignment="1" applyFont="1" applyNumberFormat="1">
      <alignment horizontal="right" shrinkToFit="0" vertical="bottom" wrapText="0"/>
    </xf>
    <xf borderId="0" fillId="0" fontId="4" numFmtId="21" xfId="0" applyAlignment="1" applyFont="1" applyNumberFormat="1">
      <alignment shrinkToFit="0" vertical="bottom" wrapText="0"/>
    </xf>
    <xf borderId="0" fillId="0" fontId="4" numFmtId="170" xfId="0" applyAlignment="1" applyFont="1" applyNumberForma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8.75"/>
    <col customWidth="1" min="2" max="2" width="9.75"/>
    <col customWidth="1" min="3" max="3" width="8.13"/>
    <col customWidth="1" min="4" max="4" width="10.88"/>
    <col customWidth="1" min="5" max="5" width="14.63"/>
    <col customWidth="1" min="6" max="6" width="19.0"/>
    <col customWidth="1" min="7" max="7" width="23.25"/>
    <col customWidth="1" min="8" max="8" width="16.75"/>
    <col customWidth="1" min="9" max="9" width="12.0"/>
    <col customWidth="1" min="10" max="10" width="15.0"/>
    <col customWidth="1" min="11" max="11" width="13.63"/>
    <col customWidth="1" min="13" max="15" width="15.75"/>
    <col customWidth="1" min="16" max="16" width="15.13"/>
    <col customWidth="1" min="17" max="17" width="16.63"/>
    <col customWidth="1" min="18" max="18" width="6.13"/>
    <col customWidth="1" min="20" max="20" width="15.5"/>
    <col customWidth="1" min="21" max="21" width="19.0"/>
    <col customWidth="1" min="22" max="22" width="20.5"/>
    <col customWidth="1" min="23" max="23" width="8.63"/>
    <col customWidth="1" min="24" max="24" width="9.63"/>
  </cols>
  <sheetData>
    <row r="1" ht="15.75" customHeight="1">
      <c r="A1" s="1" t="s">
        <v>0</v>
      </c>
      <c r="B1" s="2"/>
      <c r="C1" s="2"/>
      <c r="D1" s="2"/>
      <c r="E1" s="2"/>
      <c r="F1" s="2"/>
      <c r="G1" s="2"/>
      <c r="H1" s="2"/>
      <c r="I1" s="3"/>
      <c r="J1" s="3"/>
      <c r="K1" s="2"/>
      <c r="L1" s="2"/>
      <c r="M1" s="4" t="s">
        <v>1</v>
      </c>
      <c r="N1" s="5"/>
      <c r="O1" s="6"/>
      <c r="P1" s="7"/>
      <c r="Q1" s="2"/>
      <c r="R1" s="2"/>
      <c r="S1" s="2"/>
      <c r="T1" s="2"/>
      <c r="U1" s="2"/>
      <c r="V1" s="2"/>
      <c r="W1" s="2"/>
      <c r="X1" s="2"/>
      <c r="Y1" s="2"/>
      <c r="Z1" s="2"/>
    </row>
    <row r="2" ht="15.75" customHeight="1">
      <c r="A2" s="8" t="s">
        <v>2</v>
      </c>
      <c r="B2" s="9">
        <v>44354.0</v>
      </c>
      <c r="C2" s="10"/>
      <c r="D2" s="8" t="s">
        <v>3</v>
      </c>
      <c r="E2" s="11">
        <v>0.48292824074074076</v>
      </c>
      <c r="F2" s="12"/>
      <c r="G2" s="13" t="s">
        <v>4</v>
      </c>
      <c r="H2" s="14">
        <f>(999.842594 + 0.06793952*E5 - 0.00909529*E5^2 + 0.0001001685*E5^3 -0.000001120083*E5^4 +
0.000000006536332*E5^5 + (0.824493-0.0040899*E5 + 0.000076438*E5^2 - 0.00000082467*E5^3 +
0.0000000053875*E5^4)*E4 + (-0.00572466 + 0.00010227*E5 - 0.0000016546*E5^2)*E4^1.5 +
0.00048314*E4^2)/1000</f>
        <v>1.021318974</v>
      </c>
      <c r="I2" s="2"/>
      <c r="J2" s="15" t="s">
        <v>5</v>
      </c>
      <c r="K2" s="16">
        <f>E2</f>
        <v>0.4829282407</v>
      </c>
      <c r="L2" s="2" t="s">
        <v>6</v>
      </c>
      <c r="M2" s="17" t="s">
        <v>7</v>
      </c>
      <c r="N2" s="5"/>
      <c r="O2" s="6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5.75" customHeight="1">
      <c r="A3" s="8" t="s">
        <v>8</v>
      </c>
      <c r="B3" s="18" t="s">
        <v>9</v>
      </c>
      <c r="C3" s="10"/>
      <c r="D3" s="8" t="s">
        <v>10</v>
      </c>
      <c r="E3" s="19">
        <v>2109.65</v>
      </c>
      <c r="F3" s="2" t="s">
        <v>11</v>
      </c>
      <c r="G3" s="13" t="s">
        <v>12</v>
      </c>
      <c r="H3" s="20">
        <f>E3*H2/1000</f>
        <v>2.154625575</v>
      </c>
      <c r="I3" s="2"/>
      <c r="J3" s="2" t="s">
        <v>13</v>
      </c>
      <c r="K3" s="21">
        <f t="shared" ref="K3:K4" si="1">C51</f>
        <v>-0.0172</v>
      </c>
      <c r="L3" s="2" t="s">
        <v>6</v>
      </c>
      <c r="M3" s="22" t="s">
        <v>14</v>
      </c>
      <c r="N3" s="5"/>
      <c r="O3" s="6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5.75" customHeight="1">
      <c r="A4" s="8" t="s">
        <v>15</v>
      </c>
      <c r="B4" s="23"/>
      <c r="C4" s="10"/>
      <c r="D4" s="8" t="s">
        <v>16</v>
      </c>
      <c r="E4" s="19">
        <v>31.698</v>
      </c>
      <c r="F4" s="2" t="s">
        <v>11</v>
      </c>
      <c r="G4" s="13" t="s">
        <v>17</v>
      </c>
      <c r="H4" s="24">
        <f>AVERAGE(D10:D11)/1000</f>
        <v>2.1507</v>
      </c>
      <c r="I4" s="2"/>
      <c r="J4" s="2" t="s">
        <v>18</v>
      </c>
      <c r="K4" s="2">
        <f t="shared" si="1"/>
        <v>92.599</v>
      </c>
      <c r="L4" s="2" t="s">
        <v>6</v>
      </c>
      <c r="M4" s="25" t="s">
        <v>19</v>
      </c>
      <c r="N4" s="5"/>
      <c r="O4" s="6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5.75" customHeight="1">
      <c r="A5" s="8" t="s">
        <v>20</v>
      </c>
      <c r="B5" s="18">
        <v>18.0</v>
      </c>
      <c r="C5" s="10"/>
      <c r="D5" s="8" t="s">
        <v>21</v>
      </c>
      <c r="E5" s="19">
        <v>23.4</v>
      </c>
      <c r="F5" s="2"/>
      <c r="G5" s="2"/>
      <c r="H5" s="20">
        <f>H3/H4</f>
        <v>1.001825254</v>
      </c>
      <c r="I5" s="26"/>
      <c r="J5" s="2" t="s">
        <v>22</v>
      </c>
      <c r="K5" s="27">
        <f>92.432/1000</f>
        <v>0.092432</v>
      </c>
      <c r="L5" s="2" t="s">
        <v>6</v>
      </c>
      <c r="M5" s="28"/>
      <c r="N5" s="28"/>
      <c r="O5" s="28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5.75" customHeight="1">
      <c r="A6" s="2" t="s">
        <v>23</v>
      </c>
      <c r="B6" s="2"/>
      <c r="C6" s="2"/>
      <c r="D6" s="2"/>
      <c r="E6" s="2"/>
      <c r="F6" s="13"/>
      <c r="G6" s="2"/>
      <c r="H6" s="2"/>
      <c r="I6" s="2"/>
      <c r="J6" s="2" t="s">
        <v>24</v>
      </c>
      <c r="K6" s="29">
        <f>K5*(AVERAGE(E10:E11)/(AVERAGE(D10:D11)))</f>
        <v>0.09260071191</v>
      </c>
      <c r="L6" s="2" t="s">
        <v>6</v>
      </c>
      <c r="M6" s="2"/>
      <c r="N6" s="2"/>
      <c r="O6" s="2"/>
      <c r="P6" s="2"/>
      <c r="R6" s="13" t="s">
        <v>25</v>
      </c>
      <c r="T6" s="2"/>
      <c r="U6" s="30" t="s">
        <v>26</v>
      </c>
      <c r="V6" s="30" t="s">
        <v>26</v>
      </c>
      <c r="W6" s="2"/>
      <c r="X6" s="2"/>
      <c r="Y6" s="2"/>
      <c r="Z6" s="2"/>
    </row>
    <row r="7" ht="15.75" customHeight="1">
      <c r="A7" s="3"/>
      <c r="B7" s="31"/>
      <c r="C7" s="2"/>
      <c r="D7" s="2"/>
      <c r="E7" s="3"/>
      <c r="F7" s="3"/>
      <c r="G7" s="2"/>
      <c r="H7" s="2"/>
      <c r="I7" s="2"/>
      <c r="J7" s="2" t="s">
        <v>27</v>
      </c>
      <c r="K7" s="32">
        <f>K4/1000-K6</f>
        <v>-0.000001711910276</v>
      </c>
      <c r="L7" s="2" t="s">
        <v>28</v>
      </c>
      <c r="M7" s="2"/>
      <c r="N7" s="2"/>
      <c r="O7" s="2"/>
      <c r="P7" s="2"/>
      <c r="Q7" s="2"/>
      <c r="R7" s="33"/>
      <c r="S7" s="34"/>
      <c r="T7" s="34"/>
      <c r="U7" s="34"/>
      <c r="V7" s="34"/>
      <c r="W7" s="2"/>
      <c r="X7" s="2"/>
      <c r="Y7" s="2"/>
      <c r="Z7" s="2"/>
    </row>
    <row r="8" ht="15.75" customHeight="1">
      <c r="A8" s="35" t="s">
        <v>29</v>
      </c>
      <c r="B8" s="36" t="s">
        <v>30</v>
      </c>
      <c r="C8" s="36" t="s">
        <v>31</v>
      </c>
      <c r="D8" s="36" t="s">
        <v>32</v>
      </c>
      <c r="E8" s="37" t="s">
        <v>33</v>
      </c>
      <c r="F8" s="38" t="s">
        <v>34</v>
      </c>
      <c r="G8" s="38" t="s">
        <v>35</v>
      </c>
      <c r="H8" s="39" t="s">
        <v>36</v>
      </c>
      <c r="I8" s="39" t="s">
        <v>37</v>
      </c>
      <c r="J8" s="37" t="s">
        <v>38</v>
      </c>
      <c r="K8" s="39" t="s">
        <v>39</v>
      </c>
      <c r="L8" s="39" t="s">
        <v>40</v>
      </c>
      <c r="M8" s="39" t="s">
        <v>41</v>
      </c>
      <c r="N8" s="39" t="s">
        <v>42</v>
      </c>
      <c r="O8" s="39" t="s">
        <v>43</v>
      </c>
      <c r="P8" s="39" t="s">
        <v>44</v>
      </c>
      <c r="Q8" s="39" t="s">
        <v>45</v>
      </c>
      <c r="R8" s="40" t="s">
        <v>46</v>
      </c>
      <c r="S8" s="41" t="s">
        <v>47</v>
      </c>
      <c r="T8" s="42" t="s">
        <v>48</v>
      </c>
      <c r="U8" s="42" t="s">
        <v>49</v>
      </c>
      <c r="V8" s="43" t="s">
        <v>50</v>
      </c>
      <c r="W8" s="30"/>
      <c r="X8" s="30"/>
      <c r="Y8" s="2"/>
      <c r="Z8" s="2"/>
    </row>
    <row r="9" ht="15.75" customHeight="1">
      <c r="A9" s="44" t="s">
        <v>51</v>
      </c>
      <c r="B9" s="45">
        <v>0.4648263888888889</v>
      </c>
      <c r="C9" s="44">
        <v>2.1492</v>
      </c>
      <c r="D9" s="44">
        <v>2149.2</v>
      </c>
      <c r="E9" s="46">
        <f t="shared" ref="E9:E11" si="2">D9*($H$3/$H$4)</f>
        <v>2153.122837</v>
      </c>
      <c r="F9" s="47">
        <v>31.698</v>
      </c>
      <c r="G9" s="48">
        <v>23.4</v>
      </c>
      <c r="H9" s="49">
        <f t="shared" ref="H9:H38" si="3">(999.842594 + 0.06793952*G9 - 0.00909529*G9^2 + 0.0001001685*G9^3 -0.000001120083*G9^4 +
0.000000006536332*G9^5 + (0.824493-0.0040899*G9 + 0.000076438*G9^2 - 0.00000082467*G9^3 +
0.0000000053875*G9^4)*F9 + (-0.00572466 + 0.00010227*G9 - 0.0000016546*G9^2)*F9^1.5 +
0.00048314*F9^2)/1000</f>
        <v>1.021318974</v>
      </c>
      <c r="I9" s="50">
        <f t="shared" ref="I9:I38" si="4">E9/H9</f>
        <v>2108.17863</v>
      </c>
      <c r="J9" s="2">
        <v>50.0</v>
      </c>
      <c r="K9" s="51">
        <v>250.0</v>
      </c>
      <c r="L9" s="52">
        <f t="shared" ref="L9:L38" si="5">1+(J9/1000/K9)</f>
        <v>1.0002</v>
      </c>
      <c r="M9" s="50">
        <f t="shared" ref="M9:M11" si="6">I9</f>
        <v>2108.17863</v>
      </c>
      <c r="N9" s="50"/>
      <c r="O9" s="50"/>
      <c r="P9" s="50"/>
      <c r="Q9" s="49"/>
      <c r="R9" s="53">
        <f t="shared" ref="R9:R38" si="7">(B9-$K$2)*60*24</f>
        <v>-26.06666667</v>
      </c>
      <c r="S9" s="54">
        <f t="shared" ref="S9:S38" si="8">$G$48*R9</f>
        <v>0.1077401784</v>
      </c>
      <c r="T9" s="55">
        <f t="shared" ref="T9:T38" si="9">M9+S9</f>
        <v>2108.28637</v>
      </c>
      <c r="U9" s="2"/>
      <c r="V9" s="2"/>
      <c r="W9" s="56" t="str">
        <f t="shared" ref="W9:W38" si="10">A9</f>
        <v>ESL07a_14</v>
      </c>
      <c r="X9" s="2"/>
      <c r="Y9" s="2"/>
      <c r="Z9" s="2"/>
    </row>
    <row r="10" ht="15.75" customHeight="1">
      <c r="A10" s="44" t="s">
        <v>51</v>
      </c>
      <c r="B10" s="45">
        <v>0.47425925925925927</v>
      </c>
      <c r="C10" s="44">
        <v>2.1515</v>
      </c>
      <c r="D10" s="44">
        <v>2151.5</v>
      </c>
      <c r="E10" s="57">
        <f t="shared" si="2"/>
        <v>2155.427035</v>
      </c>
      <c r="F10" s="2">
        <v>31.698</v>
      </c>
      <c r="G10" s="48">
        <v>23.4</v>
      </c>
      <c r="H10" s="49">
        <f t="shared" si="3"/>
        <v>1.021318974</v>
      </c>
      <c r="I10" s="50">
        <f t="shared" si="4"/>
        <v>2110.434731</v>
      </c>
      <c r="J10" s="2">
        <v>50.0</v>
      </c>
      <c r="K10" s="58">
        <v>250.0</v>
      </c>
      <c r="L10" s="52">
        <f t="shared" si="5"/>
        <v>1.0002</v>
      </c>
      <c r="M10" s="50">
        <f t="shared" si="6"/>
        <v>2110.434731</v>
      </c>
      <c r="N10" s="50"/>
      <c r="O10" s="50"/>
      <c r="P10" s="50"/>
      <c r="Q10" s="50"/>
      <c r="R10" s="59">
        <f t="shared" si="7"/>
        <v>-12.48333333</v>
      </c>
      <c r="S10" s="54">
        <f t="shared" si="8"/>
        <v>0.05159679899</v>
      </c>
      <c r="T10" s="55">
        <f t="shared" si="9"/>
        <v>2110.486327</v>
      </c>
      <c r="U10" s="50"/>
      <c r="V10" s="50"/>
      <c r="W10" s="27" t="str">
        <f t="shared" si="10"/>
        <v>ESL07a_14</v>
      </c>
      <c r="X10" s="2"/>
      <c r="Y10" s="2"/>
      <c r="Z10" s="2"/>
    </row>
    <row r="11" ht="15.75" customHeight="1">
      <c r="A11" s="60" t="s">
        <v>51</v>
      </c>
      <c r="B11" s="61">
        <v>0.48292824074074076</v>
      </c>
      <c r="C11" s="60">
        <v>2.1499</v>
      </c>
      <c r="D11" s="60">
        <v>2149.9</v>
      </c>
      <c r="E11" s="62">
        <f t="shared" si="2"/>
        <v>2153.824114</v>
      </c>
      <c r="F11" s="63">
        <v>31.698</v>
      </c>
      <c r="G11" s="64">
        <v>23.4</v>
      </c>
      <c r="H11" s="65">
        <f t="shared" si="3"/>
        <v>1.021318974</v>
      </c>
      <c r="I11" s="66">
        <f t="shared" si="4"/>
        <v>2108.865269</v>
      </c>
      <c r="J11" s="64">
        <v>50.0</v>
      </c>
      <c r="K11" s="67">
        <v>250.0</v>
      </c>
      <c r="L11" s="68">
        <f t="shared" si="5"/>
        <v>1.0002</v>
      </c>
      <c r="M11" s="66">
        <f t="shared" si="6"/>
        <v>2108.865269</v>
      </c>
      <c r="N11" s="66">
        <f>AVERAGE(E10:E11)</f>
        <v>2154.625575</v>
      </c>
      <c r="O11" s="66">
        <f>STDEV(E10:E11)</f>
        <v>1.133435889</v>
      </c>
      <c r="P11" s="66">
        <f>AVERAGE(M10:M11)</f>
        <v>2109.65</v>
      </c>
      <c r="Q11" s="66">
        <f>STDEV(M10:M11)</f>
        <v>1.109776591</v>
      </c>
      <c r="R11" s="69">
        <f t="shared" si="7"/>
        <v>0</v>
      </c>
      <c r="S11" s="70">
        <f t="shared" si="8"/>
        <v>0</v>
      </c>
      <c r="T11" s="71">
        <f t="shared" si="9"/>
        <v>2108.865269</v>
      </c>
      <c r="U11" s="66">
        <f>AVERAGE(T10:T11)</f>
        <v>2109.675798</v>
      </c>
      <c r="V11" s="66">
        <f>STDEV(T10:T11)</f>
        <v>1.146261037</v>
      </c>
      <c r="W11" s="72" t="str">
        <f t="shared" si="10"/>
        <v>ESL07a_14</v>
      </c>
      <c r="X11" s="63"/>
      <c r="Y11" s="63"/>
      <c r="Z11" s="63"/>
    </row>
    <row r="12" ht="15.75" customHeight="1">
      <c r="A12" s="44" t="s">
        <v>52</v>
      </c>
      <c r="B12" s="45">
        <v>0.5001736111111111</v>
      </c>
      <c r="C12" s="44">
        <v>2.295</v>
      </c>
      <c r="D12" s="44">
        <v>2295.0</v>
      </c>
      <c r="E12" s="50">
        <f t="shared" ref="E12:E38" si="11">D12</f>
        <v>2295</v>
      </c>
      <c r="F12" s="1">
        <v>33.3</v>
      </c>
      <c r="G12" s="48">
        <v>23.4</v>
      </c>
      <c r="H12" s="49">
        <f t="shared" si="3"/>
        <v>1.022531465</v>
      </c>
      <c r="I12" s="50">
        <f t="shared" si="4"/>
        <v>2244.42971</v>
      </c>
      <c r="J12" s="2">
        <v>100.0</v>
      </c>
      <c r="K12" s="58">
        <v>250.0</v>
      </c>
      <c r="L12" s="52">
        <f t="shared" si="5"/>
        <v>1.0004</v>
      </c>
      <c r="M12" s="50">
        <f t="shared" ref="M12:M38" si="12">I12*L12</f>
        <v>2245.327482</v>
      </c>
      <c r="N12" s="50"/>
      <c r="O12" s="50"/>
      <c r="P12" s="50"/>
      <c r="Q12" s="50"/>
      <c r="R12" s="59">
        <f t="shared" si="7"/>
        <v>24.83333333</v>
      </c>
      <c r="S12" s="54">
        <f t="shared" si="8"/>
        <v>-0.1026424973</v>
      </c>
      <c r="T12" s="55">
        <f t="shared" si="9"/>
        <v>2245.224839</v>
      </c>
      <c r="U12" s="50"/>
      <c r="V12" s="50"/>
      <c r="W12" s="27" t="str">
        <f t="shared" si="10"/>
        <v>RSA_049A</v>
      </c>
      <c r="X12" s="2"/>
      <c r="Y12" s="2"/>
      <c r="Z12" s="2"/>
    </row>
    <row r="13" ht="15.75" customHeight="1">
      <c r="A13" s="44" t="s">
        <v>52</v>
      </c>
      <c r="B13" s="45">
        <v>0.5086226851851852</v>
      </c>
      <c r="C13" s="44">
        <v>2.2859</v>
      </c>
      <c r="D13" s="44">
        <v>2285.9</v>
      </c>
      <c r="E13" s="50">
        <f t="shared" si="11"/>
        <v>2285.9</v>
      </c>
      <c r="F13" s="1">
        <v>33.3</v>
      </c>
      <c r="G13" s="48">
        <v>23.4</v>
      </c>
      <c r="H13" s="49">
        <f t="shared" si="3"/>
        <v>1.022531465</v>
      </c>
      <c r="I13" s="50">
        <f t="shared" si="4"/>
        <v>2235.530228</v>
      </c>
      <c r="J13" s="2">
        <v>100.0</v>
      </c>
      <c r="K13" s="58">
        <v>250.0</v>
      </c>
      <c r="L13" s="52">
        <f t="shared" si="5"/>
        <v>1.0004</v>
      </c>
      <c r="M13" s="50">
        <f t="shared" si="12"/>
        <v>2236.42444</v>
      </c>
      <c r="N13" s="50"/>
      <c r="O13" s="50"/>
      <c r="P13" s="50"/>
      <c r="Q13" s="50"/>
      <c r="R13" s="59">
        <f t="shared" si="7"/>
        <v>37</v>
      </c>
      <c r="S13" s="54">
        <f t="shared" si="8"/>
        <v>-0.1529304323</v>
      </c>
      <c r="T13" s="55">
        <f t="shared" si="9"/>
        <v>2236.27151</v>
      </c>
      <c r="U13" s="50"/>
      <c r="V13" s="50"/>
      <c r="W13" s="27" t="str">
        <f t="shared" si="10"/>
        <v>RSA_049A</v>
      </c>
      <c r="X13" s="2"/>
      <c r="Y13" s="2"/>
      <c r="Z13" s="2"/>
    </row>
    <row r="14" ht="15.75" customHeight="1">
      <c r="A14" s="44" t="s">
        <v>52</v>
      </c>
      <c r="B14" s="45">
        <v>0.5173032407407407</v>
      </c>
      <c r="C14" s="44">
        <v>2.2923</v>
      </c>
      <c r="D14" s="44">
        <v>2292.3</v>
      </c>
      <c r="E14" s="50">
        <f t="shared" si="11"/>
        <v>2292.3</v>
      </c>
      <c r="F14" s="1">
        <v>33.3</v>
      </c>
      <c r="G14" s="48">
        <v>23.4</v>
      </c>
      <c r="H14" s="49">
        <f t="shared" si="3"/>
        <v>1.022531465</v>
      </c>
      <c r="I14" s="50">
        <f t="shared" si="4"/>
        <v>2241.789204</v>
      </c>
      <c r="J14" s="2">
        <v>100.0</v>
      </c>
      <c r="K14" s="58">
        <v>250.0</v>
      </c>
      <c r="L14" s="52">
        <f t="shared" si="5"/>
        <v>1.0004</v>
      </c>
      <c r="M14" s="50">
        <f t="shared" si="12"/>
        <v>2242.68592</v>
      </c>
      <c r="N14" s="50"/>
      <c r="O14" s="50"/>
      <c r="P14" s="50"/>
      <c r="Q14" s="50"/>
      <c r="R14" s="59">
        <f t="shared" si="7"/>
        <v>49.5</v>
      </c>
      <c r="S14" s="54">
        <f t="shared" si="8"/>
        <v>-0.2045961188</v>
      </c>
      <c r="T14" s="55">
        <f t="shared" si="9"/>
        <v>2242.481324</v>
      </c>
      <c r="U14" s="50"/>
      <c r="V14" s="50"/>
      <c r="W14" s="27" t="str">
        <f t="shared" si="10"/>
        <v>RSA_049A</v>
      </c>
      <c r="X14" s="2"/>
      <c r="Y14" s="2"/>
      <c r="Z14" s="2"/>
    </row>
    <row r="15" ht="15.75" customHeight="1">
      <c r="A15" s="60" t="s">
        <v>52</v>
      </c>
      <c r="B15" s="61">
        <v>0.5259259259259259</v>
      </c>
      <c r="C15" s="60">
        <v>2.2923</v>
      </c>
      <c r="D15" s="60">
        <v>2292.3</v>
      </c>
      <c r="E15" s="66">
        <f t="shared" si="11"/>
        <v>2292.3</v>
      </c>
      <c r="F15" s="73">
        <v>33.3</v>
      </c>
      <c r="G15" s="64">
        <v>23.4</v>
      </c>
      <c r="H15" s="65">
        <f t="shared" si="3"/>
        <v>1.022531465</v>
      </c>
      <c r="I15" s="66">
        <f t="shared" si="4"/>
        <v>2241.789204</v>
      </c>
      <c r="J15" s="63">
        <v>100.0</v>
      </c>
      <c r="K15" s="67">
        <v>250.0</v>
      </c>
      <c r="L15" s="68">
        <f t="shared" si="5"/>
        <v>1.0004</v>
      </c>
      <c r="M15" s="66">
        <f t="shared" si="12"/>
        <v>2242.68592</v>
      </c>
      <c r="N15" s="66">
        <f>AVERAGE(E14:E15)</f>
        <v>2292.3</v>
      </c>
      <c r="O15" s="66">
        <f>STDEV(E14:E15)</f>
        <v>0</v>
      </c>
      <c r="P15" s="66">
        <f>AVERAGE(M14:M15)</f>
        <v>2242.68592</v>
      </c>
      <c r="Q15" s="66">
        <f>STDEV(M14:M15)</f>
        <v>0</v>
      </c>
      <c r="R15" s="69">
        <f t="shared" si="7"/>
        <v>61.91666667</v>
      </c>
      <c r="S15" s="70">
        <f t="shared" si="8"/>
        <v>-0.2559173675</v>
      </c>
      <c r="T15" s="71">
        <f t="shared" si="9"/>
        <v>2242.430003</v>
      </c>
      <c r="U15" s="66">
        <f>AVERAGE(T14:T15)</f>
        <v>2242.455663</v>
      </c>
      <c r="V15" s="66">
        <f>STDEV(T14:T15)</f>
        <v>0.03628960295</v>
      </c>
      <c r="W15" s="72" t="str">
        <f t="shared" si="10"/>
        <v>RSA_049A</v>
      </c>
      <c r="X15" s="63"/>
      <c r="Y15" s="63"/>
      <c r="Z15" s="63"/>
    </row>
    <row r="16" ht="15.75" customHeight="1">
      <c r="A16" s="44" t="s">
        <v>53</v>
      </c>
      <c r="B16" s="45">
        <v>0.5360532407407408</v>
      </c>
      <c r="C16" s="44">
        <v>2.2505</v>
      </c>
      <c r="D16" s="44">
        <v>2250.5</v>
      </c>
      <c r="E16" s="50">
        <f t="shared" si="11"/>
        <v>2250.5</v>
      </c>
      <c r="F16" s="48">
        <v>32.827</v>
      </c>
      <c r="G16" s="48">
        <v>23.4</v>
      </c>
      <c r="H16" s="49">
        <f t="shared" si="3"/>
        <v>1.022173361</v>
      </c>
      <c r="I16" s="50">
        <f t="shared" si="4"/>
        <v>2201.681326</v>
      </c>
      <c r="J16" s="2">
        <v>100.0</v>
      </c>
      <c r="K16" s="58">
        <v>250.0</v>
      </c>
      <c r="L16" s="52">
        <f t="shared" si="5"/>
        <v>1.0004</v>
      </c>
      <c r="M16" s="50">
        <f t="shared" si="12"/>
        <v>2202.561998</v>
      </c>
      <c r="N16" s="50"/>
      <c r="O16" s="50"/>
      <c r="P16" s="50"/>
      <c r="Q16" s="50"/>
      <c r="R16" s="59">
        <f t="shared" si="7"/>
        <v>76.5</v>
      </c>
      <c r="S16" s="54">
        <f t="shared" si="8"/>
        <v>-0.3161940018</v>
      </c>
      <c r="T16" s="55">
        <f t="shared" si="9"/>
        <v>2202.245804</v>
      </c>
      <c r="U16" s="50"/>
      <c r="V16" s="50"/>
      <c r="W16" s="27" t="str">
        <f t="shared" si="10"/>
        <v>RSA_049B</v>
      </c>
      <c r="X16" s="2"/>
      <c r="Y16" s="2"/>
      <c r="Z16" s="2"/>
    </row>
    <row r="17" ht="15.75" customHeight="1">
      <c r="A17" s="44" t="s">
        <v>53</v>
      </c>
      <c r="B17" s="45">
        <v>0.5456018518518518</v>
      </c>
      <c r="C17" s="44">
        <v>2.2475</v>
      </c>
      <c r="D17" s="44">
        <v>2247.5</v>
      </c>
      <c r="E17" s="50">
        <f t="shared" si="11"/>
        <v>2247.5</v>
      </c>
      <c r="F17" s="48">
        <v>32.827</v>
      </c>
      <c r="G17" s="48">
        <v>23.4</v>
      </c>
      <c r="H17" s="49">
        <f t="shared" si="3"/>
        <v>1.022173361</v>
      </c>
      <c r="I17" s="50">
        <f t="shared" si="4"/>
        <v>2198.746403</v>
      </c>
      <c r="J17" s="2">
        <v>100.0</v>
      </c>
      <c r="K17" s="58">
        <v>250.0</v>
      </c>
      <c r="L17" s="52">
        <f t="shared" si="5"/>
        <v>1.0004</v>
      </c>
      <c r="M17" s="50">
        <f t="shared" si="12"/>
        <v>2199.625901</v>
      </c>
      <c r="N17" s="50"/>
      <c r="O17" s="50"/>
      <c r="P17" s="50"/>
      <c r="Q17" s="50"/>
      <c r="R17" s="59">
        <f t="shared" si="7"/>
        <v>90.25</v>
      </c>
      <c r="S17" s="54">
        <f t="shared" si="8"/>
        <v>-0.3730262571</v>
      </c>
      <c r="T17" s="55">
        <f t="shared" si="9"/>
        <v>2199.252875</v>
      </c>
      <c r="U17" s="50"/>
      <c r="V17" s="50"/>
      <c r="W17" s="27" t="str">
        <f t="shared" si="10"/>
        <v>RSA_049B</v>
      </c>
      <c r="X17" s="2"/>
      <c r="Y17" s="2"/>
      <c r="Z17" s="2"/>
    </row>
    <row r="18" ht="15.75" customHeight="1">
      <c r="A18" s="44" t="s">
        <v>53</v>
      </c>
      <c r="B18" s="45">
        <v>0.553125</v>
      </c>
      <c r="C18" s="44">
        <v>2.2498</v>
      </c>
      <c r="D18" s="44">
        <v>2249.8</v>
      </c>
      <c r="E18" s="50">
        <f t="shared" si="11"/>
        <v>2249.8</v>
      </c>
      <c r="F18" s="48">
        <v>32.827</v>
      </c>
      <c r="G18" s="48">
        <v>23.4</v>
      </c>
      <c r="H18" s="49">
        <f t="shared" si="3"/>
        <v>1.022173361</v>
      </c>
      <c r="I18" s="50">
        <f t="shared" si="4"/>
        <v>2200.99651</v>
      </c>
      <c r="J18" s="2">
        <v>100.0</v>
      </c>
      <c r="K18" s="58">
        <v>250.0</v>
      </c>
      <c r="L18" s="52">
        <f t="shared" si="5"/>
        <v>1.0004</v>
      </c>
      <c r="M18" s="50">
        <f t="shared" si="12"/>
        <v>2201.876909</v>
      </c>
      <c r="N18" s="50"/>
      <c r="O18" s="50"/>
      <c r="P18" s="50"/>
      <c r="Q18" s="50"/>
      <c r="R18" s="59">
        <f t="shared" si="7"/>
        <v>101.0833333</v>
      </c>
      <c r="S18" s="54">
        <f t="shared" si="8"/>
        <v>-0.4178031854</v>
      </c>
      <c r="T18" s="55">
        <f t="shared" si="9"/>
        <v>2201.459106</v>
      </c>
      <c r="U18" s="50"/>
      <c r="V18" s="50"/>
      <c r="W18" s="27" t="str">
        <f t="shared" si="10"/>
        <v>RSA_049B</v>
      </c>
      <c r="X18" s="2"/>
      <c r="Y18" s="2"/>
      <c r="Z18" s="2"/>
    </row>
    <row r="19" ht="15.75" customHeight="1">
      <c r="A19" s="44" t="s">
        <v>53</v>
      </c>
      <c r="B19" s="45">
        <v>0.5608217592592593</v>
      </c>
      <c r="C19" s="44">
        <v>2.2426</v>
      </c>
      <c r="D19" s="44">
        <v>2242.6</v>
      </c>
      <c r="E19" s="50">
        <f t="shared" si="11"/>
        <v>2242.6</v>
      </c>
      <c r="F19" s="48">
        <v>32.827</v>
      </c>
      <c r="G19" s="48">
        <v>23.4</v>
      </c>
      <c r="H19" s="49">
        <f t="shared" si="3"/>
        <v>1.022173361</v>
      </c>
      <c r="I19" s="50">
        <f t="shared" si="4"/>
        <v>2193.952695</v>
      </c>
      <c r="J19" s="2">
        <v>100.0</v>
      </c>
      <c r="K19" s="58">
        <v>250.0</v>
      </c>
      <c r="L19" s="52">
        <f t="shared" si="5"/>
        <v>1.0004</v>
      </c>
      <c r="M19" s="50">
        <f t="shared" si="12"/>
        <v>2194.830276</v>
      </c>
      <c r="N19" s="50"/>
      <c r="O19" s="50"/>
      <c r="P19" s="50"/>
      <c r="Q19" s="50"/>
      <c r="R19" s="59">
        <f t="shared" si="7"/>
        <v>112.1666667</v>
      </c>
      <c r="S19" s="54">
        <f t="shared" si="8"/>
        <v>-0.4636134275</v>
      </c>
      <c r="T19" s="55">
        <f t="shared" si="9"/>
        <v>2194.366663</v>
      </c>
      <c r="U19" s="50"/>
      <c r="V19" s="50"/>
      <c r="W19" s="27" t="str">
        <f t="shared" si="10"/>
        <v>RSA_049B</v>
      </c>
      <c r="X19" s="2"/>
      <c r="Y19" s="2"/>
      <c r="Z19" s="2"/>
    </row>
    <row r="20" ht="15.75" customHeight="1">
      <c r="A20" s="60" t="s">
        <v>53</v>
      </c>
      <c r="B20" s="61">
        <v>0.5688657407407407</v>
      </c>
      <c r="C20" s="60">
        <v>2.2418</v>
      </c>
      <c r="D20" s="60">
        <v>2241.8</v>
      </c>
      <c r="E20" s="66">
        <f t="shared" si="11"/>
        <v>2241.8</v>
      </c>
      <c r="F20" s="64">
        <v>32.827</v>
      </c>
      <c r="G20" s="64">
        <v>23.4</v>
      </c>
      <c r="H20" s="65">
        <f t="shared" si="3"/>
        <v>1.022173361</v>
      </c>
      <c r="I20" s="66">
        <f t="shared" si="4"/>
        <v>2193.170049</v>
      </c>
      <c r="J20" s="63">
        <v>100.0</v>
      </c>
      <c r="K20" s="67">
        <v>250.0</v>
      </c>
      <c r="L20" s="68">
        <f t="shared" si="5"/>
        <v>1.0004</v>
      </c>
      <c r="M20" s="66">
        <f t="shared" si="12"/>
        <v>2194.047317</v>
      </c>
      <c r="N20" s="66">
        <f>AVERAGE(E19:E20)</f>
        <v>2242.2</v>
      </c>
      <c r="O20" s="66">
        <f>STDEV(E19:E20)</f>
        <v>0.5656854249</v>
      </c>
      <c r="P20" s="66">
        <f>AVERAGE(M19:M20)</f>
        <v>2194.438797</v>
      </c>
      <c r="Q20" s="66">
        <f>STDEV(M19:M20)</f>
        <v>0.5536357342</v>
      </c>
      <c r="R20" s="69">
        <f t="shared" si="7"/>
        <v>123.75</v>
      </c>
      <c r="S20" s="70">
        <f t="shared" si="8"/>
        <v>-0.5114902971</v>
      </c>
      <c r="T20" s="71">
        <f t="shared" si="9"/>
        <v>2193.535827</v>
      </c>
      <c r="U20" s="66">
        <f>AVERAGE(T19:T20)</f>
        <v>2193.951245</v>
      </c>
      <c r="V20" s="66">
        <f>STDEV(T19:T20)</f>
        <v>0.5874897933</v>
      </c>
      <c r="W20" s="72" t="str">
        <f t="shared" si="10"/>
        <v>RSA_049B</v>
      </c>
      <c r="X20" s="63"/>
      <c r="Y20" s="63"/>
      <c r="Z20" s="63"/>
    </row>
    <row r="21" ht="15.75" customHeight="1">
      <c r="A21" s="44" t="s">
        <v>54</v>
      </c>
      <c r="B21" s="45">
        <v>0.5778935185185186</v>
      </c>
      <c r="C21" s="44">
        <v>2.269</v>
      </c>
      <c r="D21" s="44">
        <v>2269.0</v>
      </c>
      <c r="E21" s="50">
        <f t="shared" si="11"/>
        <v>2269</v>
      </c>
      <c r="F21" s="48">
        <v>32.689</v>
      </c>
      <c r="G21" s="48">
        <v>23.4</v>
      </c>
      <c r="H21" s="49">
        <f t="shared" si="3"/>
        <v>1.0220689</v>
      </c>
      <c r="I21" s="50">
        <f t="shared" si="4"/>
        <v>2220.006891</v>
      </c>
      <c r="J21" s="2">
        <v>100.0</v>
      </c>
      <c r="K21" s="58">
        <v>250.0</v>
      </c>
      <c r="L21" s="52">
        <f t="shared" si="5"/>
        <v>1.0004</v>
      </c>
      <c r="M21" s="50">
        <f t="shared" si="12"/>
        <v>2220.894894</v>
      </c>
      <c r="N21" s="50"/>
      <c r="O21" s="50"/>
      <c r="P21" s="50"/>
      <c r="Q21" s="50"/>
      <c r="R21" s="59">
        <f t="shared" si="7"/>
        <v>136.75</v>
      </c>
      <c r="S21" s="54">
        <f t="shared" si="8"/>
        <v>-0.5652226111</v>
      </c>
      <c r="T21" s="55">
        <f t="shared" si="9"/>
        <v>2220.329671</v>
      </c>
      <c r="U21" s="50"/>
      <c r="V21" s="50"/>
      <c r="W21" s="27" t="str">
        <f t="shared" si="10"/>
        <v>RSA_050A</v>
      </c>
      <c r="X21" s="2"/>
      <c r="Y21" s="2"/>
      <c r="Z21" s="2"/>
    </row>
    <row r="22" ht="15.75" customHeight="1">
      <c r="A22" s="44" t="s">
        <v>54</v>
      </c>
      <c r="B22" s="45">
        <v>0.5855902777777777</v>
      </c>
      <c r="C22" s="44">
        <v>2.2619</v>
      </c>
      <c r="D22" s="44">
        <v>2261.9</v>
      </c>
      <c r="E22" s="50">
        <f t="shared" si="11"/>
        <v>2261.9</v>
      </c>
      <c r="F22" s="48">
        <v>32.689</v>
      </c>
      <c r="G22" s="48">
        <v>23.4</v>
      </c>
      <c r="H22" s="49">
        <f t="shared" si="3"/>
        <v>1.0220689</v>
      </c>
      <c r="I22" s="50">
        <f t="shared" si="4"/>
        <v>2213.060197</v>
      </c>
      <c r="J22" s="2">
        <v>100.0</v>
      </c>
      <c r="K22" s="58">
        <v>250.0</v>
      </c>
      <c r="L22" s="52">
        <f t="shared" si="5"/>
        <v>1.0004</v>
      </c>
      <c r="M22" s="50">
        <f t="shared" si="12"/>
        <v>2213.945421</v>
      </c>
      <c r="N22" s="50"/>
      <c r="O22" s="50"/>
      <c r="P22" s="50"/>
      <c r="Q22" s="50"/>
      <c r="R22" s="59">
        <f t="shared" si="7"/>
        <v>147.8333333</v>
      </c>
      <c r="S22" s="54">
        <f t="shared" si="8"/>
        <v>-0.6110328532</v>
      </c>
      <c r="T22" s="55">
        <f t="shared" si="9"/>
        <v>2213.334388</v>
      </c>
      <c r="U22" s="50"/>
      <c r="V22" s="50"/>
      <c r="W22" s="27" t="str">
        <f t="shared" si="10"/>
        <v>RSA_050A</v>
      </c>
      <c r="X22" s="2"/>
      <c r="Y22" s="2"/>
      <c r="Z22" s="2"/>
    </row>
    <row r="23" ht="15.75" customHeight="1">
      <c r="A23" s="44" t="s">
        <v>54</v>
      </c>
      <c r="B23" s="45">
        <v>0.5935185185185186</v>
      </c>
      <c r="C23" s="44">
        <v>2.2664</v>
      </c>
      <c r="D23" s="44">
        <v>2266.4</v>
      </c>
      <c r="E23" s="50">
        <f t="shared" si="11"/>
        <v>2266.4</v>
      </c>
      <c r="F23" s="48">
        <v>32.689</v>
      </c>
      <c r="G23" s="48">
        <v>23.4</v>
      </c>
      <c r="H23" s="49">
        <f t="shared" si="3"/>
        <v>1.0220689</v>
      </c>
      <c r="I23" s="50">
        <f t="shared" si="4"/>
        <v>2217.463031</v>
      </c>
      <c r="J23" s="2">
        <v>100.0</v>
      </c>
      <c r="K23" s="58">
        <v>250.0</v>
      </c>
      <c r="L23" s="52">
        <f t="shared" si="5"/>
        <v>1.0004</v>
      </c>
      <c r="M23" s="50">
        <f t="shared" si="12"/>
        <v>2218.350016</v>
      </c>
      <c r="N23" s="50"/>
      <c r="O23" s="50"/>
      <c r="P23" s="50"/>
      <c r="Q23" s="50"/>
      <c r="R23" s="59">
        <f t="shared" si="7"/>
        <v>159.25</v>
      </c>
      <c r="S23" s="54">
        <f t="shared" si="8"/>
        <v>-0.6582208469</v>
      </c>
      <c r="T23" s="55">
        <f t="shared" si="9"/>
        <v>2217.691795</v>
      </c>
      <c r="U23" s="50"/>
      <c r="V23" s="50"/>
      <c r="W23" s="27" t="str">
        <f t="shared" si="10"/>
        <v>RSA_050A</v>
      </c>
      <c r="X23" s="2"/>
      <c r="Y23" s="2"/>
      <c r="Z23" s="2"/>
    </row>
    <row r="24" ht="15.75" customHeight="1">
      <c r="A24" s="44" t="s">
        <v>54</v>
      </c>
      <c r="B24" s="45">
        <v>0.6019675925925926</v>
      </c>
      <c r="C24" s="44">
        <v>2.2593</v>
      </c>
      <c r="D24" s="44">
        <v>2259.3</v>
      </c>
      <c r="E24" s="50">
        <f t="shared" si="11"/>
        <v>2259.3</v>
      </c>
      <c r="F24" s="48">
        <v>32.689</v>
      </c>
      <c r="G24" s="48">
        <v>23.4</v>
      </c>
      <c r="H24" s="49">
        <f t="shared" si="3"/>
        <v>1.0220689</v>
      </c>
      <c r="I24" s="50">
        <f t="shared" si="4"/>
        <v>2210.516337</v>
      </c>
      <c r="J24" s="2">
        <v>100.0</v>
      </c>
      <c r="K24" s="58">
        <v>250.0</v>
      </c>
      <c r="L24" s="52">
        <f t="shared" si="5"/>
        <v>1.0004</v>
      </c>
      <c r="M24" s="50">
        <f t="shared" si="12"/>
        <v>2211.400544</v>
      </c>
      <c r="N24" s="50"/>
      <c r="O24" s="50"/>
      <c r="P24" s="50"/>
      <c r="Q24" s="50"/>
      <c r="R24" s="59">
        <f t="shared" si="7"/>
        <v>171.4166667</v>
      </c>
      <c r="S24" s="54">
        <f t="shared" si="8"/>
        <v>-0.7085087819</v>
      </c>
      <c r="T24" s="55">
        <f t="shared" si="9"/>
        <v>2210.692035</v>
      </c>
      <c r="U24" s="50"/>
      <c r="V24" s="50"/>
      <c r="W24" s="27" t="str">
        <f t="shared" si="10"/>
        <v>RSA_050A</v>
      </c>
      <c r="X24" s="2"/>
      <c r="Y24" s="2"/>
      <c r="Z24" s="2"/>
    </row>
    <row r="25" ht="15.75" customHeight="1">
      <c r="A25" s="44" t="s">
        <v>54</v>
      </c>
      <c r="B25" s="45">
        <v>0.612037037037037</v>
      </c>
      <c r="C25" s="44">
        <v>2.2659</v>
      </c>
      <c r="D25" s="44">
        <v>2265.9</v>
      </c>
      <c r="E25" s="50">
        <f t="shared" si="11"/>
        <v>2265.9</v>
      </c>
      <c r="F25" s="48">
        <v>32.689</v>
      </c>
      <c r="G25" s="48">
        <v>23.4</v>
      </c>
      <c r="H25" s="49">
        <f t="shared" si="3"/>
        <v>1.0220689</v>
      </c>
      <c r="I25" s="50">
        <f t="shared" si="4"/>
        <v>2216.973827</v>
      </c>
      <c r="J25" s="2">
        <v>100.0</v>
      </c>
      <c r="K25" s="58">
        <v>250.0</v>
      </c>
      <c r="L25" s="52">
        <f t="shared" si="5"/>
        <v>1.0004</v>
      </c>
      <c r="M25" s="50">
        <f t="shared" si="12"/>
        <v>2217.860617</v>
      </c>
      <c r="N25" s="50"/>
      <c r="O25" s="50"/>
      <c r="P25" s="50"/>
      <c r="Q25" s="50"/>
      <c r="R25" s="59">
        <f t="shared" si="7"/>
        <v>185.9166667</v>
      </c>
      <c r="S25" s="54">
        <f t="shared" si="8"/>
        <v>-0.7684409783</v>
      </c>
      <c r="T25" s="55">
        <f t="shared" si="9"/>
        <v>2217.092176</v>
      </c>
      <c r="U25" s="50"/>
      <c r="V25" s="50"/>
      <c r="W25" s="27" t="str">
        <f t="shared" si="10"/>
        <v>RSA_050A</v>
      </c>
      <c r="X25" s="2"/>
      <c r="Y25" s="2"/>
      <c r="Z25" s="2"/>
    </row>
    <row r="26" ht="15.75" customHeight="1">
      <c r="A26" s="60" t="s">
        <v>54</v>
      </c>
      <c r="B26" s="61">
        <v>0.6204282407407408</v>
      </c>
      <c r="C26" s="60">
        <v>2.2644</v>
      </c>
      <c r="D26" s="60">
        <v>2264.4</v>
      </c>
      <c r="E26" s="66">
        <f t="shared" si="11"/>
        <v>2264.4</v>
      </c>
      <c r="F26" s="64">
        <v>32.689</v>
      </c>
      <c r="G26" s="64">
        <v>23.4</v>
      </c>
      <c r="H26" s="65">
        <f t="shared" si="3"/>
        <v>1.0220689</v>
      </c>
      <c r="I26" s="66">
        <f t="shared" si="4"/>
        <v>2215.506216</v>
      </c>
      <c r="J26" s="63">
        <v>100.0</v>
      </c>
      <c r="K26" s="67">
        <v>250.0</v>
      </c>
      <c r="L26" s="68">
        <f t="shared" si="5"/>
        <v>1.0004</v>
      </c>
      <c r="M26" s="66">
        <f t="shared" si="12"/>
        <v>2216.392418</v>
      </c>
      <c r="N26" s="66">
        <f>AVERAGE(E25:E26)</f>
        <v>2265.15</v>
      </c>
      <c r="O26" s="66">
        <f>STDEV(E25:E26)</f>
        <v>1.060660172</v>
      </c>
      <c r="P26" s="66">
        <f>AVERAGE(M25:M26)</f>
        <v>2217.126518</v>
      </c>
      <c r="Q26" s="66">
        <f>STDEV(M25:M26)</f>
        <v>1.038173098</v>
      </c>
      <c r="R26" s="69">
        <f t="shared" si="7"/>
        <v>198</v>
      </c>
      <c r="S26" s="70">
        <f t="shared" si="8"/>
        <v>-0.8183844753</v>
      </c>
      <c r="T26" s="71">
        <f t="shared" si="9"/>
        <v>2215.574034</v>
      </c>
      <c r="U26" s="66">
        <f>AVERAGE(T25:T26)</f>
        <v>2216.333105</v>
      </c>
      <c r="V26" s="66">
        <f>STDEV(T25:T26)</f>
        <v>1.073488483</v>
      </c>
      <c r="W26" s="72" t="str">
        <f t="shared" si="10"/>
        <v>RSA_050A</v>
      </c>
      <c r="X26" s="63"/>
      <c r="Y26" s="63"/>
      <c r="Z26" s="63"/>
    </row>
    <row r="27" ht="15.75" customHeight="1">
      <c r="A27" s="44" t="s">
        <v>55</v>
      </c>
      <c r="B27" s="45">
        <v>0.6329861111111111</v>
      </c>
      <c r="C27" s="44">
        <v>2.2656</v>
      </c>
      <c r="D27" s="44">
        <v>2265.6</v>
      </c>
      <c r="E27" s="50">
        <f t="shared" si="11"/>
        <v>2265.6</v>
      </c>
      <c r="F27" s="74">
        <v>32.689</v>
      </c>
      <c r="G27" s="48">
        <v>23.4</v>
      </c>
      <c r="H27" s="49">
        <f t="shared" si="3"/>
        <v>1.0220689</v>
      </c>
      <c r="I27" s="50">
        <f t="shared" si="4"/>
        <v>2216.680305</v>
      </c>
      <c r="J27" s="2">
        <v>100.0</v>
      </c>
      <c r="K27" s="58">
        <v>250.0</v>
      </c>
      <c r="L27" s="52">
        <f t="shared" si="5"/>
        <v>1.0004</v>
      </c>
      <c r="M27" s="50">
        <f t="shared" si="12"/>
        <v>2217.566977</v>
      </c>
      <c r="N27" s="50"/>
      <c r="O27" s="50"/>
      <c r="P27" s="50"/>
      <c r="Q27" s="50"/>
      <c r="R27" s="59">
        <f t="shared" si="7"/>
        <v>216.0833333</v>
      </c>
      <c r="S27" s="54">
        <f t="shared" si="8"/>
        <v>-0.8931275019</v>
      </c>
      <c r="T27" s="55">
        <f t="shared" si="9"/>
        <v>2216.67385</v>
      </c>
      <c r="U27" s="50"/>
      <c r="V27" s="50"/>
      <c r="W27" s="27" t="str">
        <f t="shared" si="10"/>
        <v>RSA_050B</v>
      </c>
      <c r="X27" s="2"/>
      <c r="Y27" s="2"/>
      <c r="Z27" s="2"/>
    </row>
    <row r="28" ht="15.75" customHeight="1">
      <c r="A28" s="44" t="s">
        <v>55</v>
      </c>
      <c r="B28" s="45">
        <v>0.6416666666666667</v>
      </c>
      <c r="C28" s="44">
        <v>2.2633</v>
      </c>
      <c r="D28" s="44">
        <v>2263.3</v>
      </c>
      <c r="E28" s="50">
        <f t="shared" si="11"/>
        <v>2263.3</v>
      </c>
      <c r="F28" s="74">
        <v>32.689</v>
      </c>
      <c r="G28" s="48">
        <v>23.4</v>
      </c>
      <c r="H28" s="49">
        <f t="shared" si="3"/>
        <v>1.0220689</v>
      </c>
      <c r="I28" s="50">
        <f t="shared" si="4"/>
        <v>2214.429968</v>
      </c>
      <c r="J28" s="2">
        <v>100.0</v>
      </c>
      <c r="K28" s="58">
        <v>250.0</v>
      </c>
      <c r="L28" s="52">
        <f t="shared" si="5"/>
        <v>1.0004</v>
      </c>
      <c r="M28" s="50">
        <f t="shared" si="12"/>
        <v>2215.315739</v>
      </c>
      <c r="N28" s="50"/>
      <c r="O28" s="50"/>
      <c r="P28" s="50"/>
      <c r="Q28" s="50"/>
      <c r="R28" s="59">
        <f t="shared" si="7"/>
        <v>228.5833333</v>
      </c>
      <c r="S28" s="54">
        <f t="shared" si="8"/>
        <v>-0.9447931885</v>
      </c>
      <c r="T28" s="55">
        <f t="shared" si="9"/>
        <v>2214.370946</v>
      </c>
      <c r="U28" s="50"/>
      <c r="V28" s="50"/>
      <c r="W28" s="27" t="str">
        <f t="shared" si="10"/>
        <v>RSA_050B</v>
      </c>
      <c r="X28" s="2"/>
      <c r="Y28" s="2"/>
      <c r="Z28" s="2"/>
    </row>
    <row r="29" ht="15.75" customHeight="1">
      <c r="A29" s="60" t="s">
        <v>55</v>
      </c>
      <c r="B29" s="61">
        <v>0.6508680555555556</v>
      </c>
      <c r="C29" s="60">
        <v>2.2625</v>
      </c>
      <c r="D29" s="60">
        <v>2262.5</v>
      </c>
      <c r="E29" s="66">
        <f t="shared" si="11"/>
        <v>2262.5</v>
      </c>
      <c r="F29" s="75">
        <v>32.689</v>
      </c>
      <c r="G29" s="64">
        <v>23.4</v>
      </c>
      <c r="H29" s="65">
        <f t="shared" si="3"/>
        <v>1.0220689</v>
      </c>
      <c r="I29" s="66">
        <f t="shared" si="4"/>
        <v>2213.647241</v>
      </c>
      <c r="J29" s="63">
        <v>100.0</v>
      </c>
      <c r="K29" s="67">
        <v>250.0</v>
      </c>
      <c r="L29" s="68">
        <f t="shared" si="5"/>
        <v>1.0004</v>
      </c>
      <c r="M29" s="66">
        <f t="shared" si="12"/>
        <v>2214.5327</v>
      </c>
      <c r="N29" s="66">
        <f>AVERAGE(E28:E29)</f>
        <v>2262.9</v>
      </c>
      <c r="O29" s="66">
        <f>STDEV(E28:E29)</f>
        <v>0.5656854249</v>
      </c>
      <c r="P29" s="66">
        <f>AVERAGE(M28:M29)</f>
        <v>2214.92422</v>
      </c>
      <c r="Q29" s="66">
        <f>STDEV(M28:M29)</f>
        <v>0.553692319</v>
      </c>
      <c r="R29" s="69">
        <f t="shared" si="7"/>
        <v>241.8333333</v>
      </c>
      <c r="S29" s="70">
        <f t="shared" si="8"/>
        <v>-0.9995588162</v>
      </c>
      <c r="T29" s="71">
        <f t="shared" si="9"/>
        <v>2213.533141</v>
      </c>
      <c r="U29" s="66">
        <f>AVERAGE(T28:T29)</f>
        <v>2213.952044</v>
      </c>
      <c r="V29" s="66">
        <f>STDEV(T28:T29)</f>
        <v>0.5924174657</v>
      </c>
      <c r="W29" s="72" t="str">
        <f t="shared" si="10"/>
        <v>RSA_050B</v>
      </c>
      <c r="X29" s="63"/>
      <c r="Y29" s="63"/>
      <c r="Z29" s="63"/>
    </row>
    <row r="30" ht="15.75" customHeight="1">
      <c r="A30" s="44" t="s">
        <v>56</v>
      </c>
      <c r="B30" s="45">
        <v>0.6643518518518519</v>
      </c>
      <c r="C30" s="44">
        <v>2.2752</v>
      </c>
      <c r="D30" s="44">
        <v>2275.2</v>
      </c>
      <c r="E30" s="50">
        <f t="shared" si="11"/>
        <v>2275.2</v>
      </c>
      <c r="F30" s="48">
        <v>32.855</v>
      </c>
      <c r="G30" s="48">
        <v>23.4</v>
      </c>
      <c r="H30" s="49">
        <f t="shared" si="3"/>
        <v>1.022194557</v>
      </c>
      <c r="I30" s="50">
        <f t="shared" si="4"/>
        <v>2225.799369</v>
      </c>
      <c r="J30" s="2">
        <v>100.0</v>
      </c>
      <c r="K30" s="58">
        <v>250.0</v>
      </c>
      <c r="L30" s="52">
        <f t="shared" si="5"/>
        <v>1.0004</v>
      </c>
      <c r="M30" s="50">
        <f t="shared" si="12"/>
        <v>2226.689689</v>
      </c>
      <c r="N30" s="50"/>
      <c r="O30" s="50"/>
      <c r="P30" s="50"/>
      <c r="Q30" s="50"/>
      <c r="R30" s="59">
        <f t="shared" si="7"/>
        <v>261.25</v>
      </c>
      <c r="S30" s="54">
        <f t="shared" si="8"/>
        <v>-1.079812849</v>
      </c>
      <c r="T30" s="55">
        <f t="shared" si="9"/>
        <v>2225.609876</v>
      </c>
      <c r="U30" s="50"/>
      <c r="V30" s="50"/>
      <c r="W30" s="27" t="str">
        <f t="shared" si="10"/>
        <v>RSA_051A</v>
      </c>
      <c r="X30" s="2"/>
      <c r="Y30" s="2"/>
      <c r="Z30" s="2"/>
    </row>
    <row r="31" ht="15.75" customHeight="1">
      <c r="A31" s="60" t="s">
        <v>56</v>
      </c>
      <c r="B31" s="61">
        <v>0.6727430555555556</v>
      </c>
      <c r="C31" s="60">
        <v>2.274</v>
      </c>
      <c r="D31" s="60">
        <v>2274.0</v>
      </c>
      <c r="E31" s="66">
        <f t="shared" si="11"/>
        <v>2274</v>
      </c>
      <c r="F31" s="64">
        <v>32.855</v>
      </c>
      <c r="G31" s="64">
        <v>23.4</v>
      </c>
      <c r="H31" s="65">
        <f t="shared" si="3"/>
        <v>1.022194557</v>
      </c>
      <c r="I31" s="66">
        <f t="shared" si="4"/>
        <v>2224.625425</v>
      </c>
      <c r="J31" s="63">
        <v>100.0</v>
      </c>
      <c r="K31" s="67">
        <v>250.0</v>
      </c>
      <c r="L31" s="68">
        <f t="shared" si="5"/>
        <v>1.0004</v>
      </c>
      <c r="M31" s="66">
        <f t="shared" si="12"/>
        <v>2225.515275</v>
      </c>
      <c r="N31" s="66">
        <f>AVERAGE(E30:E31)</f>
        <v>2274.6</v>
      </c>
      <c r="O31" s="66">
        <f>STDEV(E30:E31)</f>
        <v>0.8485281374</v>
      </c>
      <c r="P31" s="66">
        <f>AVERAGE(M30:M31)</f>
        <v>2226.102482</v>
      </c>
      <c r="Q31" s="66">
        <f>STDEV(M30:M31)</f>
        <v>0.8304363812</v>
      </c>
      <c r="R31" s="69">
        <f t="shared" si="7"/>
        <v>273.3333333</v>
      </c>
      <c r="S31" s="70">
        <f t="shared" si="8"/>
        <v>-1.129756346</v>
      </c>
      <c r="T31" s="71">
        <f t="shared" si="9"/>
        <v>2224.385518</v>
      </c>
      <c r="U31" s="66">
        <f>AVERAGE(T30:T31)</f>
        <v>2224.997697</v>
      </c>
      <c r="V31" s="66">
        <f>STDEV(T30:T31)</f>
        <v>0.8657517666</v>
      </c>
      <c r="W31" s="72" t="str">
        <f t="shared" si="10"/>
        <v>RSA_051A</v>
      </c>
      <c r="X31" s="63"/>
      <c r="Y31" s="63"/>
      <c r="Z31" s="63"/>
    </row>
    <row r="32" ht="15.75" customHeight="1">
      <c r="A32" s="44" t="s">
        <v>57</v>
      </c>
      <c r="B32" s="45">
        <v>0.6820023148148148</v>
      </c>
      <c r="C32" s="44">
        <v>2.2736</v>
      </c>
      <c r="D32" s="44">
        <v>2273.6</v>
      </c>
      <c r="E32" s="50">
        <f t="shared" si="11"/>
        <v>2273.6</v>
      </c>
      <c r="F32" s="48">
        <v>32.918</v>
      </c>
      <c r="G32" s="48">
        <v>23.4</v>
      </c>
      <c r="H32" s="49">
        <f t="shared" si="3"/>
        <v>1.022242249</v>
      </c>
      <c r="I32" s="50">
        <f t="shared" si="4"/>
        <v>2224.130339</v>
      </c>
      <c r="J32" s="2">
        <v>100.0</v>
      </c>
      <c r="K32" s="58">
        <v>250.0</v>
      </c>
      <c r="L32" s="52">
        <f t="shared" si="5"/>
        <v>1.0004</v>
      </c>
      <c r="M32" s="50">
        <f t="shared" si="12"/>
        <v>2225.019991</v>
      </c>
      <c r="N32" s="50"/>
      <c r="O32" s="50"/>
      <c r="P32" s="50"/>
      <c r="Q32" s="50"/>
      <c r="R32" s="59">
        <f t="shared" si="7"/>
        <v>286.6666667</v>
      </c>
      <c r="S32" s="54">
        <f t="shared" si="8"/>
        <v>-1.184866412</v>
      </c>
      <c r="T32" s="55">
        <f t="shared" si="9"/>
        <v>2223.835125</v>
      </c>
      <c r="U32" s="50"/>
      <c r="V32" s="50"/>
      <c r="W32" s="27" t="str">
        <f t="shared" si="10"/>
        <v>RSA_051B</v>
      </c>
      <c r="X32" s="2"/>
      <c r="Y32" s="2"/>
      <c r="Z32" s="2"/>
    </row>
    <row r="33" ht="15.75" customHeight="1">
      <c r="A33" s="44" t="s">
        <v>57</v>
      </c>
      <c r="B33" s="45">
        <v>0.6921875</v>
      </c>
      <c r="C33" s="44">
        <v>2.2707</v>
      </c>
      <c r="D33" s="44">
        <v>2270.7</v>
      </c>
      <c r="E33" s="50">
        <f t="shared" si="11"/>
        <v>2270.7</v>
      </c>
      <c r="F33" s="48">
        <v>32.918</v>
      </c>
      <c r="G33" s="48">
        <v>23.4</v>
      </c>
      <c r="H33" s="49">
        <f t="shared" si="3"/>
        <v>1.022242249</v>
      </c>
      <c r="I33" s="50">
        <f t="shared" si="4"/>
        <v>2221.293438</v>
      </c>
      <c r="J33" s="2">
        <v>100.0</v>
      </c>
      <c r="K33" s="58">
        <v>250.0</v>
      </c>
      <c r="L33" s="52">
        <f t="shared" si="5"/>
        <v>1.0004</v>
      </c>
      <c r="M33" s="50">
        <f t="shared" si="12"/>
        <v>2222.181956</v>
      </c>
      <c r="N33" s="50"/>
      <c r="O33" s="50"/>
      <c r="P33" s="50"/>
      <c r="Q33" s="50"/>
      <c r="R33" s="59">
        <f t="shared" si="7"/>
        <v>301.3333333</v>
      </c>
      <c r="S33" s="54">
        <f t="shared" si="8"/>
        <v>-1.245487484</v>
      </c>
      <c r="T33" s="55">
        <f t="shared" si="9"/>
        <v>2220.936468</v>
      </c>
      <c r="U33" s="50"/>
      <c r="V33" s="50"/>
      <c r="W33" s="27" t="str">
        <f t="shared" si="10"/>
        <v>RSA_051B</v>
      </c>
      <c r="X33" s="2"/>
      <c r="Y33" s="2"/>
      <c r="Z33" s="2"/>
    </row>
    <row r="34" ht="15.75" customHeight="1">
      <c r="A34" s="60" t="s">
        <v>57</v>
      </c>
      <c r="B34" s="61">
        <v>0.700925925925926</v>
      </c>
      <c r="C34" s="60">
        <v>2.272</v>
      </c>
      <c r="D34" s="60">
        <v>2272.0</v>
      </c>
      <c r="E34" s="66">
        <f t="shared" si="11"/>
        <v>2272</v>
      </c>
      <c r="F34" s="64">
        <v>32.918</v>
      </c>
      <c r="G34" s="64">
        <v>23.4</v>
      </c>
      <c r="H34" s="65">
        <f t="shared" si="3"/>
        <v>1.022242249</v>
      </c>
      <c r="I34" s="66">
        <f t="shared" si="4"/>
        <v>2222.565152</v>
      </c>
      <c r="J34" s="63">
        <v>100.0</v>
      </c>
      <c r="K34" s="67">
        <v>250.0</v>
      </c>
      <c r="L34" s="68">
        <f t="shared" si="5"/>
        <v>1.0004</v>
      </c>
      <c r="M34" s="66">
        <f t="shared" si="12"/>
        <v>2223.454178</v>
      </c>
      <c r="N34" s="66">
        <f>AVERAGE(E33:E34)</f>
        <v>2271.35</v>
      </c>
      <c r="O34" s="66">
        <f>STDEV(E33:E34)</f>
        <v>0.9192388155</v>
      </c>
      <c r="P34" s="66">
        <f>AVERAGE(M33:M34)</f>
        <v>2222.818067</v>
      </c>
      <c r="Q34" s="66">
        <f>STDEV(M33:M34)</f>
        <v>0.8995974408</v>
      </c>
      <c r="R34" s="69">
        <f t="shared" si="7"/>
        <v>313.9166667</v>
      </c>
      <c r="S34" s="70">
        <f t="shared" si="8"/>
        <v>-1.297497609</v>
      </c>
      <c r="T34" s="71">
        <f t="shared" si="9"/>
        <v>2222.156681</v>
      </c>
      <c r="U34" s="66">
        <f>AVERAGE(T33:T34)</f>
        <v>2221.546574</v>
      </c>
      <c r="V34" s="66">
        <f>STDEV(T33:T34)</f>
        <v>0.862820729</v>
      </c>
      <c r="W34" s="72" t="str">
        <f t="shared" si="10"/>
        <v>RSA_051B</v>
      </c>
      <c r="X34" s="63"/>
      <c r="Y34" s="63"/>
      <c r="Z34" s="63"/>
    </row>
    <row r="35" ht="15.75" customHeight="1">
      <c r="A35" s="44" t="s">
        <v>58</v>
      </c>
      <c r="B35" s="45">
        <v>0.711574074074074</v>
      </c>
      <c r="C35" s="44">
        <v>2.2729</v>
      </c>
      <c r="D35" s="44">
        <v>2272.9</v>
      </c>
      <c r="E35" s="50">
        <f t="shared" si="11"/>
        <v>2272.9</v>
      </c>
      <c r="F35" s="48">
        <v>32.811</v>
      </c>
      <c r="G35" s="48">
        <v>23.4</v>
      </c>
      <c r="H35" s="49">
        <f t="shared" si="3"/>
        <v>1.022161249</v>
      </c>
      <c r="I35" s="50">
        <f t="shared" si="4"/>
        <v>2223.621764</v>
      </c>
      <c r="J35" s="2">
        <v>100.0</v>
      </c>
      <c r="K35" s="58">
        <v>250.0</v>
      </c>
      <c r="L35" s="52">
        <f t="shared" si="5"/>
        <v>1.0004</v>
      </c>
      <c r="M35" s="50">
        <f t="shared" si="12"/>
        <v>2224.511213</v>
      </c>
      <c r="N35" s="50"/>
      <c r="O35" s="50"/>
      <c r="P35" s="50"/>
      <c r="Q35" s="50"/>
      <c r="R35" s="59">
        <f t="shared" si="7"/>
        <v>329.25</v>
      </c>
      <c r="S35" s="54">
        <f t="shared" si="8"/>
        <v>-1.360874184</v>
      </c>
      <c r="T35" s="55">
        <f t="shared" si="9"/>
        <v>2223.150339</v>
      </c>
      <c r="U35" s="50"/>
      <c r="V35" s="50"/>
      <c r="W35" s="27" t="str">
        <f t="shared" si="10"/>
        <v>RSA_052A</v>
      </c>
      <c r="X35" s="2"/>
      <c r="Y35" s="2"/>
      <c r="Z35" s="2"/>
    </row>
    <row r="36" ht="15.75" customHeight="1">
      <c r="A36" s="60" t="s">
        <v>58</v>
      </c>
      <c r="B36" s="61">
        <v>0.7203125</v>
      </c>
      <c r="C36" s="60">
        <v>2.2714</v>
      </c>
      <c r="D36" s="60">
        <v>2271.4</v>
      </c>
      <c r="E36" s="66">
        <f t="shared" si="11"/>
        <v>2271.4</v>
      </c>
      <c r="F36" s="64">
        <v>32.811</v>
      </c>
      <c r="G36" s="64">
        <v>23.4</v>
      </c>
      <c r="H36" s="65">
        <f t="shared" si="3"/>
        <v>1.022161249</v>
      </c>
      <c r="I36" s="66">
        <f t="shared" si="4"/>
        <v>2222.154286</v>
      </c>
      <c r="J36" s="63">
        <v>100.0</v>
      </c>
      <c r="K36" s="67">
        <v>250.0</v>
      </c>
      <c r="L36" s="68">
        <f t="shared" si="5"/>
        <v>1.0004</v>
      </c>
      <c r="M36" s="66">
        <f t="shared" si="12"/>
        <v>2223.043147</v>
      </c>
      <c r="N36" s="66">
        <f>AVERAGE(E35:E36)</f>
        <v>2272.15</v>
      </c>
      <c r="O36" s="66">
        <f>STDEV(E35:E36)</f>
        <v>1.060660172</v>
      </c>
      <c r="P36" s="66">
        <f>AVERAGE(M35:M36)</f>
        <v>2223.77718</v>
      </c>
      <c r="Q36" s="66">
        <f>STDEV(M35:M36)</f>
        <v>1.038079302</v>
      </c>
      <c r="R36" s="69">
        <f t="shared" si="7"/>
        <v>341.8333333</v>
      </c>
      <c r="S36" s="70">
        <f t="shared" si="8"/>
        <v>-1.412884309</v>
      </c>
      <c r="T36" s="71">
        <f t="shared" si="9"/>
        <v>2221.630263</v>
      </c>
      <c r="U36" s="66">
        <f>AVERAGE(T35:T36)</f>
        <v>2222.390301</v>
      </c>
      <c r="V36" s="66">
        <f>STDEV(T35:T36)</f>
        <v>1.074856014</v>
      </c>
      <c r="W36" s="72" t="str">
        <f t="shared" si="10"/>
        <v>RSA_052A</v>
      </c>
      <c r="X36" s="63"/>
      <c r="Y36" s="63"/>
      <c r="Z36" s="63"/>
    </row>
    <row r="37" ht="15.75" customHeight="1">
      <c r="A37" s="44" t="s">
        <v>51</v>
      </c>
      <c r="B37" s="45">
        <v>0.7302662037037037</v>
      </c>
      <c r="C37" s="44">
        <v>2.1559</v>
      </c>
      <c r="D37" s="44">
        <v>2155.9</v>
      </c>
      <c r="E37" s="50">
        <f t="shared" si="11"/>
        <v>2155.9</v>
      </c>
      <c r="F37" s="2">
        <v>31.698</v>
      </c>
      <c r="G37" s="48">
        <v>23.4</v>
      </c>
      <c r="H37" s="49">
        <f t="shared" si="3"/>
        <v>1.021318974</v>
      </c>
      <c r="I37" s="50">
        <f t="shared" si="4"/>
        <v>2110.897823</v>
      </c>
      <c r="J37" s="48">
        <v>50.0</v>
      </c>
      <c r="K37" s="58">
        <v>250.0</v>
      </c>
      <c r="L37" s="52">
        <f t="shared" si="5"/>
        <v>1.0002</v>
      </c>
      <c r="M37" s="50">
        <f t="shared" si="12"/>
        <v>2111.320003</v>
      </c>
      <c r="N37" s="50"/>
      <c r="O37" s="50"/>
      <c r="P37" s="50"/>
      <c r="Q37" s="50"/>
      <c r="R37" s="59">
        <f t="shared" si="7"/>
        <v>356.1666667</v>
      </c>
      <c r="S37" s="54">
        <f t="shared" si="8"/>
        <v>-1.472127629</v>
      </c>
      <c r="T37" s="55">
        <f t="shared" si="9"/>
        <v>2109.847875</v>
      </c>
      <c r="U37" s="50"/>
      <c r="V37" s="50"/>
      <c r="W37" s="27" t="str">
        <f t="shared" si="10"/>
        <v>ESL07a_14</v>
      </c>
      <c r="X37" s="2"/>
      <c r="Y37" s="2"/>
      <c r="Z37" s="2"/>
    </row>
    <row r="38" ht="15.75" customHeight="1">
      <c r="A38" s="60" t="s">
        <v>51</v>
      </c>
      <c r="B38" s="61">
        <v>0.7388310185185185</v>
      </c>
      <c r="C38" s="60">
        <v>2.1556</v>
      </c>
      <c r="D38" s="60">
        <v>2155.6</v>
      </c>
      <c r="E38" s="66">
        <f t="shared" si="11"/>
        <v>2155.6</v>
      </c>
      <c r="F38" s="63">
        <v>31.698</v>
      </c>
      <c r="G38" s="64">
        <v>23.4</v>
      </c>
      <c r="H38" s="65">
        <f t="shared" si="3"/>
        <v>1.021318974</v>
      </c>
      <c r="I38" s="66">
        <f t="shared" si="4"/>
        <v>2110.604085</v>
      </c>
      <c r="J38" s="64">
        <v>50.0</v>
      </c>
      <c r="K38" s="67">
        <v>250.0</v>
      </c>
      <c r="L38" s="68">
        <f t="shared" si="5"/>
        <v>1.0002</v>
      </c>
      <c r="M38" s="66">
        <f t="shared" si="12"/>
        <v>2111.026206</v>
      </c>
      <c r="N38" s="66">
        <f>AVERAGE(E37:E38)</f>
        <v>2155.75</v>
      </c>
      <c r="O38" s="66">
        <f>STDEV(E37:E38)</f>
        <v>0.2121320344</v>
      </c>
      <c r="P38" s="66">
        <f>AVERAGE(M37:M38)</f>
        <v>2111.173104</v>
      </c>
      <c r="Q38" s="66">
        <f>STDEV(M37:M38)</f>
        <v>0.2077455389</v>
      </c>
      <c r="R38" s="69">
        <f t="shared" si="7"/>
        <v>368.5</v>
      </c>
      <c r="S38" s="70">
        <f t="shared" si="8"/>
        <v>-1.52310444</v>
      </c>
      <c r="T38" s="71">
        <f t="shared" si="9"/>
        <v>2109.503102</v>
      </c>
      <c r="U38" s="66">
        <f>AVERAGE(T37:T38)</f>
        <v>2109.675488</v>
      </c>
      <c r="V38" s="66">
        <f>STDEV(T37:T38)</f>
        <v>0.2437915875</v>
      </c>
      <c r="W38" s="72" t="str">
        <f t="shared" si="10"/>
        <v>ESL07a_14</v>
      </c>
      <c r="X38" s="63"/>
      <c r="Y38" s="63"/>
      <c r="Z38" s="63"/>
    </row>
    <row r="39" ht="15.75" customHeight="1">
      <c r="A39" s="2"/>
      <c r="B39" s="7"/>
      <c r="C39" s="2"/>
      <c r="D39" s="50"/>
      <c r="E39" s="50"/>
      <c r="F39" s="2"/>
      <c r="G39" s="2"/>
      <c r="H39" s="49"/>
      <c r="I39" s="50"/>
      <c r="J39" s="2"/>
      <c r="K39" s="52"/>
      <c r="L39" s="52"/>
      <c r="M39" s="50"/>
      <c r="N39" s="50"/>
      <c r="O39" s="50"/>
      <c r="P39" s="50"/>
      <c r="Q39" s="50"/>
      <c r="R39" s="59"/>
      <c r="S39" s="54"/>
      <c r="T39" s="55"/>
      <c r="U39" s="50"/>
      <c r="V39" s="50"/>
      <c r="W39" s="2"/>
      <c r="X39" s="2"/>
      <c r="Y39" s="2"/>
      <c r="Z39" s="2"/>
    </row>
    <row r="40" ht="15.75" customHeight="1">
      <c r="A40" s="2"/>
      <c r="B40" s="7"/>
      <c r="C40" s="2"/>
      <c r="D40" s="50" t="s">
        <v>11</v>
      </c>
      <c r="E40" s="50"/>
      <c r="F40" s="2"/>
      <c r="G40" s="2"/>
      <c r="H40" s="49"/>
      <c r="I40" s="50"/>
      <c r="J40" s="2"/>
      <c r="K40" s="52"/>
      <c r="L40" s="52"/>
      <c r="M40" s="50"/>
      <c r="N40" s="2"/>
      <c r="O40" s="2"/>
      <c r="P40" s="2"/>
      <c r="Q40" s="2"/>
      <c r="R40" s="59"/>
      <c r="S40" s="54"/>
      <c r="T40" s="55"/>
      <c r="U40" s="2"/>
      <c r="V40" s="2"/>
      <c r="W40" s="2"/>
      <c r="X40" s="2"/>
      <c r="Y40" s="2"/>
      <c r="Z40" s="2"/>
    </row>
    <row r="41" ht="15.75" customHeight="1">
      <c r="A41" s="2"/>
      <c r="B41" s="7"/>
      <c r="C41" s="2"/>
      <c r="D41" s="50"/>
      <c r="E41" s="50"/>
      <c r="F41" s="2"/>
      <c r="G41" s="2"/>
      <c r="H41" s="49"/>
      <c r="I41" s="50"/>
      <c r="J41" s="2"/>
      <c r="K41" s="52"/>
      <c r="L41" s="52"/>
      <c r="M41" s="50"/>
      <c r="N41" s="50"/>
      <c r="O41" s="50"/>
      <c r="P41" s="50"/>
      <c r="Q41" s="50"/>
      <c r="R41" s="59"/>
      <c r="S41" s="54"/>
      <c r="T41" s="55"/>
      <c r="U41" s="50"/>
      <c r="V41" s="50"/>
      <c r="W41" s="2"/>
      <c r="X41" s="2"/>
      <c r="Y41" s="2"/>
      <c r="Z41" s="2"/>
    </row>
    <row r="42" ht="15.75" customHeight="1">
      <c r="A42" s="2"/>
      <c r="B42" s="7"/>
      <c r="C42" s="2"/>
      <c r="D42" s="50"/>
      <c r="E42" s="50"/>
      <c r="F42" s="2"/>
      <c r="G42" s="2"/>
      <c r="H42" s="49"/>
      <c r="I42" s="50"/>
      <c r="J42" s="2"/>
      <c r="K42" s="52"/>
      <c r="L42" s="52"/>
      <c r="M42" s="50"/>
      <c r="N42" s="2"/>
      <c r="O42" s="2"/>
      <c r="P42" s="2"/>
      <c r="Q42" s="2"/>
      <c r="R42" s="59"/>
      <c r="S42" s="54"/>
      <c r="T42" s="55"/>
      <c r="U42" s="2"/>
      <c r="V42" s="2"/>
      <c r="W42" s="2"/>
      <c r="X42" s="2"/>
      <c r="Y42" s="2"/>
      <c r="Z42" s="2"/>
    </row>
    <row r="43" ht="15.75" customHeight="1">
      <c r="A43" s="2"/>
      <c r="B43" s="7"/>
      <c r="C43" s="2"/>
      <c r="D43" s="50"/>
      <c r="E43" s="50"/>
      <c r="F43" s="2"/>
      <c r="G43" s="2"/>
      <c r="H43" s="49"/>
      <c r="I43" s="50"/>
      <c r="J43" s="2"/>
      <c r="K43" s="52"/>
      <c r="L43" s="52"/>
      <c r="M43" s="50"/>
      <c r="N43" s="50"/>
      <c r="O43" s="50"/>
      <c r="P43" s="50"/>
      <c r="Q43" s="50"/>
      <c r="R43" s="59"/>
      <c r="S43" s="54"/>
      <c r="T43" s="55"/>
      <c r="U43" s="50"/>
      <c r="V43" s="50"/>
      <c r="W43" s="2"/>
      <c r="X43" s="2"/>
      <c r="Y43" s="2"/>
      <c r="Z43" s="2"/>
    </row>
    <row r="44" ht="15.75" customHeight="1">
      <c r="A44" s="2"/>
      <c r="B44" s="7"/>
      <c r="C44" s="2"/>
      <c r="D44" s="50"/>
      <c r="E44" s="50"/>
      <c r="F44" s="76"/>
      <c r="G44" s="76"/>
      <c r="H44" s="76"/>
      <c r="I44" s="2"/>
      <c r="J44" s="2"/>
      <c r="K44" s="77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8" t="s">
        <v>59</v>
      </c>
      <c r="B45" s="78">
        <v>44354.0</v>
      </c>
      <c r="C45" s="79">
        <v>0.49594907407407407</v>
      </c>
      <c r="D45" s="47"/>
      <c r="E45" s="2"/>
      <c r="F45" s="80" t="s">
        <v>60</v>
      </c>
      <c r="G45" s="81"/>
      <c r="H45" s="82"/>
      <c r="I45" s="2"/>
      <c r="J45" s="2"/>
      <c r="K45" s="77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8" t="s">
        <v>61</v>
      </c>
      <c r="B46" s="19">
        <v>23.4</v>
      </c>
      <c r="C46" s="47"/>
      <c r="D46" s="47"/>
      <c r="E46" s="2"/>
      <c r="F46" s="83" t="s">
        <v>62</v>
      </c>
      <c r="G46" s="84">
        <f>E3-P38</f>
        <v>-1.52310444</v>
      </c>
      <c r="H46" s="82" t="s">
        <v>63</v>
      </c>
      <c r="I46" s="2"/>
      <c r="J46" s="2"/>
      <c r="K46" s="77"/>
      <c r="L46" s="2"/>
      <c r="M46" s="2"/>
      <c r="N46" s="54"/>
      <c r="O46" s="2"/>
      <c r="P46" s="55"/>
      <c r="Q46" s="55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10"/>
      <c r="B47" s="85" t="s">
        <v>64</v>
      </c>
      <c r="C47" s="85" t="s">
        <v>65</v>
      </c>
      <c r="D47" s="47"/>
      <c r="E47" s="2"/>
      <c r="F47" s="82" t="s">
        <v>66</v>
      </c>
      <c r="G47" s="86">
        <f>(B38-K2)*60*24</f>
        <v>368.5</v>
      </c>
      <c r="H47" s="82"/>
      <c r="I47" s="2"/>
      <c r="J47" s="2"/>
      <c r="K47" s="77"/>
      <c r="L47" s="2"/>
      <c r="M47" s="2"/>
      <c r="N47" s="54"/>
      <c r="O47" s="2"/>
      <c r="P47" s="55"/>
      <c r="Q47" s="55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10"/>
      <c r="B48" s="8">
        <v>4.01</v>
      </c>
      <c r="C48" s="8">
        <v>170.4</v>
      </c>
      <c r="D48" s="10"/>
      <c r="E48" s="2"/>
      <c r="F48" s="83" t="s">
        <v>67</v>
      </c>
      <c r="G48" s="87">
        <f>G46/G47</f>
        <v>-0.004133254926</v>
      </c>
      <c r="H48" s="82"/>
      <c r="I48" s="2"/>
      <c r="J48" s="55"/>
      <c r="K48" s="2"/>
      <c r="L48" s="2"/>
      <c r="M48" s="2"/>
      <c r="N48" s="54"/>
      <c r="O48" s="55"/>
      <c r="P48" s="55"/>
      <c r="Q48" s="2"/>
      <c r="R48" s="55"/>
      <c r="S48" s="54"/>
      <c r="T48" s="2"/>
      <c r="U48" s="2"/>
      <c r="V48" s="2"/>
      <c r="W48" s="2"/>
      <c r="X48" s="2"/>
      <c r="Y48" s="2"/>
      <c r="Z48" s="2"/>
    </row>
    <row r="49" ht="15.75" customHeight="1">
      <c r="A49" s="10"/>
      <c r="B49" s="19">
        <v>7.0</v>
      </c>
      <c r="C49" s="19">
        <v>-4.7</v>
      </c>
      <c r="D49" s="10"/>
      <c r="E49" s="2"/>
      <c r="F49" s="2"/>
      <c r="G49" s="88"/>
      <c r="H49" s="2"/>
      <c r="I49" s="2"/>
      <c r="J49" s="55"/>
      <c r="K49" s="2"/>
      <c r="L49" s="2"/>
      <c r="M49" s="2"/>
      <c r="N49" s="54"/>
      <c r="O49" s="55"/>
      <c r="P49" s="55"/>
      <c r="Q49" s="2"/>
      <c r="R49" s="55"/>
      <c r="S49" s="54"/>
      <c r="T49" s="2"/>
      <c r="U49" s="2"/>
      <c r="V49" s="2"/>
      <c r="W49" s="2"/>
      <c r="X49" s="2"/>
      <c r="Y49" s="2"/>
      <c r="Z49" s="2"/>
    </row>
    <row r="50" ht="15.75" customHeight="1">
      <c r="A50" s="10"/>
      <c r="B50" s="19">
        <v>10.01</v>
      </c>
      <c r="C50" s="8">
        <v>-178.3</v>
      </c>
      <c r="D50" s="10"/>
      <c r="E50" s="2"/>
      <c r="F50" s="2"/>
      <c r="G50" s="2"/>
      <c r="H50" s="2"/>
      <c r="I50" s="2"/>
      <c r="J50" s="2"/>
      <c r="K50" s="2"/>
      <c r="L50" s="2"/>
      <c r="M50" s="2"/>
      <c r="N50" s="2"/>
      <c r="O50" s="55"/>
      <c r="P50" s="55"/>
      <c r="Q50" s="2"/>
      <c r="R50" s="55"/>
      <c r="S50" s="54"/>
      <c r="T50" s="2"/>
      <c r="U50" s="2"/>
      <c r="V50" s="2"/>
      <c r="W50" s="2"/>
      <c r="X50" s="2"/>
      <c r="Y50" s="2"/>
      <c r="Z50" s="2"/>
    </row>
    <row r="51" ht="15.75" customHeight="1">
      <c r="A51" s="8" t="s">
        <v>68</v>
      </c>
      <c r="B51" s="8">
        <v>6.934399</v>
      </c>
      <c r="C51" s="89">
        <v>-0.0172</v>
      </c>
      <c r="D51" s="10"/>
      <c r="E51" s="2"/>
      <c r="F51" s="2"/>
      <c r="G51" s="2"/>
      <c r="H51" s="2"/>
      <c r="I51" s="2"/>
      <c r="J51" s="2"/>
      <c r="K51" s="2"/>
      <c r="L51" s="2"/>
      <c r="M51" s="2"/>
      <c r="N51" s="2"/>
      <c r="O51" s="55"/>
      <c r="P51" s="55"/>
      <c r="Q51" s="2"/>
      <c r="R51" s="55"/>
      <c r="S51" s="54"/>
      <c r="T51" s="2"/>
      <c r="U51" s="2"/>
      <c r="V51" s="2"/>
      <c r="W51" s="2"/>
      <c r="X51" s="2"/>
      <c r="Y51" s="2"/>
      <c r="Z51" s="2"/>
    </row>
    <row r="52" ht="15.75" customHeight="1">
      <c r="A52" s="10"/>
      <c r="B52" s="19" t="s">
        <v>69</v>
      </c>
      <c r="C52" s="19">
        <v>92.599</v>
      </c>
      <c r="D52" s="10"/>
      <c r="F52" s="2"/>
      <c r="G52" s="2"/>
      <c r="H52" s="2"/>
      <c r="I52" s="2"/>
      <c r="J52" s="2"/>
      <c r="K52" s="2"/>
      <c r="L52" s="2"/>
      <c r="M52" s="2"/>
      <c r="N52" s="2"/>
      <c r="O52" s="55"/>
      <c r="P52" s="55"/>
      <c r="Q52" s="2"/>
      <c r="R52" s="55"/>
      <c r="S52" s="54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90"/>
      <c r="F53" s="2"/>
      <c r="G53" s="2"/>
      <c r="H53" s="2"/>
      <c r="I53" s="2"/>
      <c r="J53" s="2"/>
      <c r="K53" s="2"/>
      <c r="L53" s="2"/>
      <c r="M53" s="2"/>
      <c r="N53" s="2"/>
      <c r="O53" s="55"/>
      <c r="P53" s="55"/>
      <c r="Q53" s="2"/>
      <c r="R53" s="55"/>
      <c r="S53" s="54"/>
      <c r="T53" s="2"/>
      <c r="U53" s="2"/>
      <c r="V53" s="2"/>
      <c r="W53" s="2"/>
      <c r="X53" s="2"/>
      <c r="Y53" s="2"/>
      <c r="Z53" s="2"/>
    </row>
    <row r="54" ht="15.75" customHeight="1">
      <c r="A54" s="2"/>
      <c r="C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55"/>
      <c r="P54" s="55"/>
      <c r="Q54" s="2"/>
      <c r="R54" s="55"/>
      <c r="S54" s="54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55"/>
      <c r="P55" s="55"/>
      <c r="Q55" s="2"/>
      <c r="R55" s="55"/>
      <c r="S55" s="54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50"/>
      <c r="F56" s="2"/>
      <c r="G56" s="2"/>
      <c r="H56" s="2"/>
      <c r="I56" s="2"/>
      <c r="J56" s="2"/>
      <c r="K56" s="2"/>
      <c r="L56" s="2"/>
      <c r="M56" s="2"/>
      <c r="N56" s="2"/>
      <c r="O56" s="55"/>
      <c r="P56" s="55"/>
      <c r="Q56" s="2"/>
      <c r="R56" s="55"/>
      <c r="S56" s="54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50"/>
      <c r="F57" s="2"/>
      <c r="G57" s="2"/>
      <c r="H57" s="2"/>
      <c r="I57" s="2"/>
      <c r="J57" s="2"/>
      <c r="K57" s="2"/>
      <c r="L57" s="2"/>
      <c r="M57" s="2"/>
      <c r="N57" s="2"/>
      <c r="O57" s="55"/>
      <c r="P57" s="55"/>
      <c r="Q57" s="2"/>
      <c r="R57" s="55"/>
      <c r="S57" s="54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50"/>
      <c r="F58" s="2"/>
      <c r="G58" s="2"/>
      <c r="H58" s="2"/>
      <c r="I58" s="2"/>
      <c r="J58" s="2"/>
      <c r="K58" s="2"/>
      <c r="L58" s="2"/>
      <c r="M58" s="2"/>
      <c r="N58" s="2"/>
      <c r="O58" s="55"/>
      <c r="P58" s="55"/>
      <c r="Q58" s="2"/>
      <c r="R58" s="55"/>
      <c r="S58" s="54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55"/>
      <c r="P59" s="55"/>
      <c r="Q59" s="2"/>
      <c r="R59" s="55"/>
      <c r="S59" s="54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91"/>
      <c r="C61" s="2"/>
      <c r="D61" s="2"/>
      <c r="E61" s="7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1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7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7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7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7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7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55"/>
      <c r="U73" s="2"/>
      <c r="V73" s="2"/>
      <c r="W73" s="2"/>
      <c r="X73" s="2"/>
      <c r="Y73" s="2"/>
      <c r="Z73" s="2"/>
    </row>
    <row r="74" ht="15.75" customHeight="1">
      <c r="A74" s="2"/>
      <c r="B74" s="7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7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7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7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55"/>
      <c r="U77" s="2"/>
      <c r="V77" s="2"/>
      <c r="W77" s="2"/>
      <c r="X77" s="2"/>
      <c r="Y77" s="2"/>
      <c r="Z77" s="2"/>
    </row>
    <row r="78" ht="15.75" customHeight="1">
      <c r="A78" s="2"/>
      <c r="B78" s="7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7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7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7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7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7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7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7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7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7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91"/>
      <c r="C89" s="7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1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7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7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91"/>
      <c r="C101" s="7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1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</sheetData>
  <autoFilter ref="$R$1:$W$252"/>
  <mergeCells count="6">
    <mergeCell ref="M1:O1"/>
    <mergeCell ref="M2:O2"/>
    <mergeCell ref="M3:O3"/>
    <mergeCell ref="M4:O4"/>
    <mergeCell ref="R6:S6"/>
    <mergeCell ref="C54:D54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8.75"/>
    <col customWidth="1" min="2" max="2" width="9.75"/>
    <col customWidth="1" min="3" max="3" width="8.13"/>
    <col customWidth="1" min="4" max="4" width="10.88"/>
    <col customWidth="1" min="5" max="5" width="7.0"/>
    <col customWidth="1" min="6" max="6" width="14.25"/>
    <col customWidth="1" min="7" max="7" width="7.63"/>
    <col customWidth="1" min="8" max="8" width="10.5"/>
    <col customWidth="1" min="9" max="9" width="6.63"/>
    <col customWidth="1" min="10" max="10" width="10.88"/>
    <col customWidth="1" min="11" max="11" width="14.25"/>
    <col customWidth="1" min="12" max="12" width="15.88"/>
    <col customWidth="1" min="13" max="13" width="7.63"/>
    <col customWidth="1" min="14" max="14" width="10.88"/>
    <col customWidth="1" min="15" max="15" width="14.75"/>
    <col customWidth="1" min="16" max="16" width="14.5"/>
    <col customWidth="1" min="17" max="17" width="1.88"/>
    <col customWidth="1" min="18" max="18" width="9.38"/>
    <col customWidth="1" min="19" max="19" width="1.88"/>
    <col customWidth="1" min="20" max="20" width="9.38"/>
    <col customWidth="1" min="21" max="21" width="1.88"/>
    <col customWidth="1" min="22" max="22" width="9.38"/>
    <col customWidth="1" min="23" max="23" width="1.88"/>
    <col customWidth="1" min="24" max="24" width="9.38"/>
    <col customWidth="1" min="25" max="25" width="1.88"/>
    <col customWidth="1" min="26" max="26" width="9.38"/>
    <col customWidth="1" min="27" max="30" width="1.88"/>
  </cols>
  <sheetData>
    <row r="1" ht="15.75" customHeight="1">
      <c r="A1" s="92" t="s">
        <v>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2"/>
      <c r="AC1" s="2"/>
      <c r="AD1" s="2"/>
    </row>
    <row r="2" ht="15.75" customHeight="1">
      <c r="A2" s="92" t="s">
        <v>2</v>
      </c>
      <c r="B2" s="93">
        <v>44354.0</v>
      </c>
      <c r="C2" s="10"/>
      <c r="D2" s="92" t="s">
        <v>3</v>
      </c>
      <c r="E2" s="11">
        <v>0.48292824074074076</v>
      </c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2"/>
      <c r="AC2" s="2"/>
      <c r="AD2" s="2"/>
    </row>
    <row r="3" ht="15.75" customHeight="1">
      <c r="A3" s="92" t="s">
        <v>8</v>
      </c>
      <c r="B3" s="92" t="s">
        <v>9</v>
      </c>
      <c r="C3" s="10"/>
      <c r="D3" s="92" t="s">
        <v>10</v>
      </c>
      <c r="E3" s="94">
        <v>2109.65</v>
      </c>
      <c r="F3" s="10"/>
      <c r="G3" s="92" t="s">
        <v>10</v>
      </c>
      <c r="H3" s="94">
        <v>2.154626</v>
      </c>
      <c r="I3" s="10"/>
      <c r="J3" s="92" t="s">
        <v>13</v>
      </c>
      <c r="K3" s="95">
        <v>-0.0172</v>
      </c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2"/>
      <c r="AC3" s="2"/>
      <c r="AD3" s="2"/>
    </row>
    <row r="4" ht="15.75" customHeight="1">
      <c r="A4" s="92" t="s">
        <v>15</v>
      </c>
      <c r="B4" s="10"/>
      <c r="C4" s="10"/>
      <c r="D4" s="92" t="s">
        <v>16</v>
      </c>
      <c r="E4" s="94">
        <v>31.698</v>
      </c>
      <c r="F4" s="10"/>
      <c r="G4" s="92" t="s">
        <v>70</v>
      </c>
      <c r="H4" s="10"/>
      <c r="I4" s="10"/>
      <c r="J4" s="92" t="s">
        <v>18</v>
      </c>
      <c r="K4" s="94">
        <v>92.599</v>
      </c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2"/>
      <c r="AC4" s="2"/>
      <c r="AD4" s="2"/>
    </row>
    <row r="5" ht="15.75" customHeight="1">
      <c r="A5" s="92" t="s">
        <v>20</v>
      </c>
      <c r="B5" s="94">
        <v>18.0</v>
      </c>
      <c r="C5" s="10"/>
      <c r="D5" s="92" t="s">
        <v>21</v>
      </c>
      <c r="E5" s="94">
        <v>23.4</v>
      </c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2"/>
      <c r="AC5" s="2"/>
      <c r="AD5" s="2"/>
    </row>
    <row r="6" ht="15.75" customHeight="1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2"/>
      <c r="AC6" s="2"/>
      <c r="AD6" s="2"/>
    </row>
    <row r="7" ht="15.75" customHeight="1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2"/>
      <c r="AC7" s="2"/>
      <c r="AD7" s="2"/>
    </row>
    <row r="8" ht="15.75" customHeight="1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2"/>
      <c r="AC8" s="2"/>
      <c r="AD8" s="2"/>
    </row>
    <row r="9" ht="15.75" customHeight="1">
      <c r="A9" s="92" t="s">
        <v>71</v>
      </c>
      <c r="B9" s="92" t="s">
        <v>30</v>
      </c>
      <c r="C9" s="92" t="s">
        <v>72</v>
      </c>
      <c r="D9" s="92" t="s">
        <v>73</v>
      </c>
      <c r="E9" s="92" t="s">
        <v>74</v>
      </c>
      <c r="F9" s="92" t="s">
        <v>75</v>
      </c>
      <c r="G9" s="92" t="s">
        <v>34</v>
      </c>
      <c r="H9" s="92" t="s">
        <v>35</v>
      </c>
      <c r="I9" s="92" t="s">
        <v>36</v>
      </c>
      <c r="J9" s="92" t="s">
        <v>76</v>
      </c>
      <c r="K9" s="92" t="s">
        <v>77</v>
      </c>
      <c r="L9" s="92" t="s">
        <v>78</v>
      </c>
      <c r="M9" s="92" t="s">
        <v>79</v>
      </c>
      <c r="N9" s="92" t="s">
        <v>76</v>
      </c>
      <c r="O9" s="92" t="s">
        <v>80</v>
      </c>
      <c r="P9" s="92" t="s">
        <v>81</v>
      </c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2"/>
      <c r="AC9" s="2"/>
      <c r="AD9" s="2"/>
    </row>
    <row r="10" ht="15.75" customHeight="1">
      <c r="A10" s="92" t="s">
        <v>51</v>
      </c>
      <c r="B10" s="79">
        <v>0.4648263888888889</v>
      </c>
      <c r="C10" s="94">
        <v>2.1492</v>
      </c>
      <c r="D10" s="94">
        <v>8.033</v>
      </c>
      <c r="E10" s="94">
        <v>2149.2</v>
      </c>
      <c r="F10" s="92" t="s">
        <v>82</v>
      </c>
      <c r="G10" s="94">
        <v>31.698</v>
      </c>
      <c r="H10" s="94">
        <v>23.4</v>
      </c>
      <c r="I10" s="94">
        <v>1.0213</v>
      </c>
      <c r="J10" s="92" t="s">
        <v>82</v>
      </c>
      <c r="K10" s="94">
        <v>50.0</v>
      </c>
      <c r="L10" s="94">
        <v>250.0</v>
      </c>
      <c r="M10" s="94">
        <v>1.0002</v>
      </c>
      <c r="N10" s="92" t="s">
        <v>82</v>
      </c>
      <c r="O10" s="92" t="s">
        <v>83</v>
      </c>
      <c r="P10" s="92" t="s">
        <v>83</v>
      </c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2"/>
      <c r="AC10" s="2"/>
      <c r="AD10" s="2"/>
    </row>
    <row r="11" ht="15.75" customHeight="1">
      <c r="A11" s="92" t="s">
        <v>51</v>
      </c>
      <c r="B11" s="79">
        <v>0.47425925925925927</v>
      </c>
      <c r="C11" s="94">
        <v>2.1515</v>
      </c>
      <c r="D11" s="94">
        <v>8.033</v>
      </c>
      <c r="E11" s="94">
        <v>2151.5</v>
      </c>
      <c r="F11" s="92" t="s">
        <v>82</v>
      </c>
      <c r="G11" s="94">
        <v>31.698</v>
      </c>
      <c r="H11" s="94">
        <v>23.4</v>
      </c>
      <c r="I11" s="94">
        <v>1.0213</v>
      </c>
      <c r="J11" s="92" t="s">
        <v>82</v>
      </c>
      <c r="K11" s="94">
        <v>50.0</v>
      </c>
      <c r="L11" s="94">
        <v>250.0</v>
      </c>
      <c r="M11" s="94">
        <v>1.0002</v>
      </c>
      <c r="N11" s="92" t="s">
        <v>82</v>
      </c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2"/>
      <c r="AC11" s="2"/>
      <c r="AD11" s="2"/>
    </row>
    <row r="12" ht="15.75" customHeight="1">
      <c r="A12" s="92" t="s">
        <v>51</v>
      </c>
      <c r="B12" s="79">
        <v>0.48292824074074076</v>
      </c>
      <c r="C12" s="94">
        <v>2.1499</v>
      </c>
      <c r="D12" s="94">
        <v>8.031</v>
      </c>
      <c r="E12" s="94">
        <v>2149.9</v>
      </c>
      <c r="F12" s="92" t="s">
        <v>82</v>
      </c>
      <c r="G12" s="94">
        <v>31.698</v>
      </c>
      <c r="H12" s="94">
        <v>23.4</v>
      </c>
      <c r="I12" s="94">
        <v>1.0213</v>
      </c>
      <c r="J12" s="92" t="s">
        <v>82</v>
      </c>
      <c r="K12" s="94">
        <v>50.0</v>
      </c>
      <c r="L12" s="94">
        <v>250.0</v>
      </c>
      <c r="M12" s="94">
        <v>1.0002</v>
      </c>
      <c r="N12" s="92" t="s">
        <v>82</v>
      </c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2"/>
      <c r="AC12" s="2"/>
      <c r="AD12" s="2"/>
    </row>
    <row r="13" ht="15.75" customHeight="1">
      <c r="A13" s="92" t="s">
        <v>52</v>
      </c>
      <c r="B13" s="79">
        <v>0.5001736111111111</v>
      </c>
      <c r="C13" s="94">
        <v>2.295</v>
      </c>
      <c r="D13" s="94">
        <v>7.874</v>
      </c>
      <c r="E13" s="94">
        <v>2295.0</v>
      </c>
      <c r="F13" s="92" t="s">
        <v>82</v>
      </c>
      <c r="G13" s="94">
        <v>33.3</v>
      </c>
      <c r="H13" s="94">
        <v>23.4</v>
      </c>
      <c r="I13" s="94">
        <v>1.0225</v>
      </c>
      <c r="J13" s="92" t="s">
        <v>82</v>
      </c>
      <c r="K13" s="94">
        <v>100.0</v>
      </c>
      <c r="L13" s="94">
        <v>250.0</v>
      </c>
      <c r="M13" s="94">
        <v>1.0004</v>
      </c>
      <c r="N13" s="92" t="s">
        <v>82</v>
      </c>
      <c r="O13" s="92" t="s">
        <v>83</v>
      </c>
      <c r="P13" s="92" t="s">
        <v>83</v>
      </c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2"/>
      <c r="AC13" s="2"/>
      <c r="AD13" s="2"/>
    </row>
    <row r="14" ht="15.75" customHeight="1">
      <c r="A14" s="92" t="s">
        <v>52</v>
      </c>
      <c r="B14" s="79">
        <v>0.5086226851851852</v>
      </c>
      <c r="C14" s="94">
        <v>2.2859</v>
      </c>
      <c r="D14" s="94">
        <v>7.87</v>
      </c>
      <c r="E14" s="94">
        <v>2285.9</v>
      </c>
      <c r="F14" s="92" t="s">
        <v>82</v>
      </c>
      <c r="G14" s="94">
        <v>33.3</v>
      </c>
      <c r="H14" s="94">
        <v>23.4</v>
      </c>
      <c r="I14" s="94">
        <v>1.0225</v>
      </c>
      <c r="J14" s="92" t="s">
        <v>82</v>
      </c>
      <c r="K14" s="94">
        <v>100.0</v>
      </c>
      <c r="L14" s="94">
        <v>250.0</v>
      </c>
      <c r="M14" s="94">
        <v>1.0004</v>
      </c>
      <c r="N14" s="92" t="s">
        <v>82</v>
      </c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2"/>
      <c r="AC14" s="2"/>
      <c r="AD14" s="2"/>
    </row>
    <row r="15" ht="15.75" customHeight="1">
      <c r="A15" s="92" t="s">
        <v>52</v>
      </c>
      <c r="B15" s="79">
        <v>0.5173032407407407</v>
      </c>
      <c r="C15" s="94">
        <v>2.2923</v>
      </c>
      <c r="D15" s="94">
        <v>7.871</v>
      </c>
      <c r="E15" s="94">
        <v>2292.3</v>
      </c>
      <c r="F15" s="92" t="s">
        <v>82</v>
      </c>
      <c r="G15" s="94">
        <v>33.3</v>
      </c>
      <c r="H15" s="94">
        <v>23.4</v>
      </c>
      <c r="I15" s="94">
        <v>1.0225</v>
      </c>
      <c r="J15" s="92" t="s">
        <v>82</v>
      </c>
      <c r="K15" s="94">
        <v>100.0</v>
      </c>
      <c r="L15" s="94">
        <v>250.0</v>
      </c>
      <c r="M15" s="94">
        <v>1.0004</v>
      </c>
      <c r="N15" s="92" t="s">
        <v>82</v>
      </c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2"/>
      <c r="AC15" s="2"/>
      <c r="AD15" s="2"/>
    </row>
    <row r="16" ht="15.75" customHeight="1">
      <c r="A16" s="92" t="s">
        <v>52</v>
      </c>
      <c r="B16" s="79">
        <v>0.5259259259259259</v>
      </c>
      <c r="C16" s="94">
        <v>2.2923</v>
      </c>
      <c r="D16" s="94">
        <v>7.882</v>
      </c>
      <c r="E16" s="94">
        <v>2292.3</v>
      </c>
      <c r="F16" s="92" t="s">
        <v>82</v>
      </c>
      <c r="G16" s="94">
        <v>33.3</v>
      </c>
      <c r="H16" s="94">
        <v>23.4</v>
      </c>
      <c r="I16" s="94">
        <v>1.0225</v>
      </c>
      <c r="J16" s="92" t="s">
        <v>82</v>
      </c>
      <c r="K16" s="94">
        <v>100.0</v>
      </c>
      <c r="L16" s="94">
        <v>250.0</v>
      </c>
      <c r="M16" s="94">
        <v>1.0004</v>
      </c>
      <c r="N16" s="92" t="s">
        <v>82</v>
      </c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2"/>
      <c r="AC16" s="2"/>
      <c r="AD16" s="2"/>
    </row>
    <row r="17" ht="15.75" customHeight="1">
      <c r="A17" s="92" t="s">
        <v>53</v>
      </c>
      <c r="B17" s="79">
        <v>0.5360532407407408</v>
      </c>
      <c r="C17" s="94">
        <v>2.2505</v>
      </c>
      <c r="D17" s="94">
        <v>8.022</v>
      </c>
      <c r="E17" s="94">
        <v>2250.5</v>
      </c>
      <c r="F17" s="92" t="s">
        <v>82</v>
      </c>
      <c r="G17" s="94">
        <v>32.827</v>
      </c>
      <c r="H17" s="94">
        <v>23.4</v>
      </c>
      <c r="I17" s="94">
        <v>1.0222</v>
      </c>
      <c r="J17" s="92" t="s">
        <v>82</v>
      </c>
      <c r="K17" s="94">
        <v>100.0</v>
      </c>
      <c r="L17" s="94">
        <v>250.0</v>
      </c>
      <c r="M17" s="94">
        <v>1.0004</v>
      </c>
      <c r="N17" s="92" t="s">
        <v>82</v>
      </c>
      <c r="O17" s="92" t="s">
        <v>83</v>
      </c>
      <c r="P17" s="92" t="s">
        <v>83</v>
      </c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2"/>
      <c r="AC17" s="2"/>
      <c r="AD17" s="2"/>
    </row>
    <row r="18" ht="15.75" customHeight="1">
      <c r="A18" s="92" t="s">
        <v>53</v>
      </c>
      <c r="B18" s="79">
        <v>0.5456018518518518</v>
      </c>
      <c r="C18" s="94">
        <v>2.2475</v>
      </c>
      <c r="D18" s="94">
        <v>8.022</v>
      </c>
      <c r="E18" s="94">
        <v>2247.5</v>
      </c>
      <c r="F18" s="92" t="s">
        <v>82</v>
      </c>
      <c r="G18" s="94">
        <v>32.827</v>
      </c>
      <c r="H18" s="94">
        <v>23.4</v>
      </c>
      <c r="I18" s="94">
        <v>1.0222</v>
      </c>
      <c r="J18" s="92" t="s">
        <v>82</v>
      </c>
      <c r="K18" s="94">
        <v>100.0</v>
      </c>
      <c r="L18" s="94">
        <v>250.0</v>
      </c>
      <c r="M18" s="94">
        <v>1.0004</v>
      </c>
      <c r="N18" s="92" t="s">
        <v>82</v>
      </c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2"/>
      <c r="AC18" s="2"/>
      <c r="AD18" s="2"/>
    </row>
    <row r="19" ht="15.75" customHeight="1">
      <c r="A19" s="92" t="s">
        <v>53</v>
      </c>
      <c r="B19" s="79">
        <v>0.553125</v>
      </c>
      <c r="C19" s="94">
        <v>2.2498</v>
      </c>
      <c r="D19" s="94">
        <v>8.017</v>
      </c>
      <c r="E19" s="94">
        <v>2249.8</v>
      </c>
      <c r="F19" s="92" t="s">
        <v>82</v>
      </c>
      <c r="G19" s="94">
        <v>32.827</v>
      </c>
      <c r="H19" s="94">
        <v>23.4</v>
      </c>
      <c r="I19" s="94">
        <v>1.0222</v>
      </c>
      <c r="J19" s="92" t="s">
        <v>82</v>
      </c>
      <c r="K19" s="94">
        <v>100.0</v>
      </c>
      <c r="L19" s="94">
        <v>250.0</v>
      </c>
      <c r="M19" s="94">
        <v>1.0004</v>
      </c>
      <c r="N19" s="92" t="s">
        <v>82</v>
      </c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2"/>
      <c r="AC19" s="2"/>
      <c r="AD19" s="2"/>
    </row>
    <row r="20" ht="15.75" customHeight="1">
      <c r="A20" s="92" t="s">
        <v>53</v>
      </c>
      <c r="B20" s="79">
        <v>0.5608217592592593</v>
      </c>
      <c r="C20" s="94">
        <v>2.2426</v>
      </c>
      <c r="D20" s="94">
        <v>8.02</v>
      </c>
      <c r="E20" s="94">
        <v>2242.6</v>
      </c>
      <c r="F20" s="92" t="s">
        <v>82</v>
      </c>
      <c r="G20" s="94">
        <v>32.827</v>
      </c>
      <c r="H20" s="94">
        <v>23.4</v>
      </c>
      <c r="I20" s="94">
        <v>1.0222</v>
      </c>
      <c r="J20" s="92" t="s">
        <v>82</v>
      </c>
      <c r="K20" s="94">
        <v>100.0</v>
      </c>
      <c r="L20" s="94">
        <v>250.0</v>
      </c>
      <c r="M20" s="94">
        <v>1.0004</v>
      </c>
      <c r="N20" s="92" t="s">
        <v>82</v>
      </c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2"/>
      <c r="AC20" s="2"/>
      <c r="AD20" s="2"/>
    </row>
    <row r="21" ht="15.75" customHeight="1">
      <c r="A21" s="92" t="s">
        <v>53</v>
      </c>
      <c r="B21" s="79">
        <v>0.5688657407407407</v>
      </c>
      <c r="C21" s="94">
        <v>2.2418</v>
      </c>
      <c r="D21" s="94">
        <v>8.014</v>
      </c>
      <c r="E21" s="94">
        <v>2241.8</v>
      </c>
      <c r="F21" s="92" t="s">
        <v>82</v>
      </c>
      <c r="G21" s="94">
        <v>32.827</v>
      </c>
      <c r="H21" s="94">
        <v>23.4</v>
      </c>
      <c r="I21" s="94">
        <v>1.0222</v>
      </c>
      <c r="J21" s="92" t="s">
        <v>82</v>
      </c>
      <c r="K21" s="94">
        <v>100.0</v>
      </c>
      <c r="L21" s="94">
        <v>250.0</v>
      </c>
      <c r="M21" s="94">
        <v>1.0004</v>
      </c>
      <c r="N21" s="92" t="s">
        <v>82</v>
      </c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2"/>
      <c r="AC21" s="2"/>
      <c r="AD21" s="2"/>
    </row>
    <row r="22" ht="15.75" customHeight="1">
      <c r="A22" s="92" t="s">
        <v>54</v>
      </c>
      <c r="B22" s="79">
        <v>0.5778935185185186</v>
      </c>
      <c r="C22" s="94">
        <v>2.269</v>
      </c>
      <c r="D22" s="94">
        <v>7.901</v>
      </c>
      <c r="E22" s="94">
        <v>2269.0</v>
      </c>
      <c r="F22" s="92" t="s">
        <v>82</v>
      </c>
      <c r="G22" s="94">
        <v>32.689</v>
      </c>
      <c r="H22" s="94">
        <v>23.4</v>
      </c>
      <c r="I22" s="94">
        <v>1.0221</v>
      </c>
      <c r="J22" s="92" t="s">
        <v>82</v>
      </c>
      <c r="K22" s="94">
        <v>100.0</v>
      </c>
      <c r="L22" s="94">
        <v>250.0</v>
      </c>
      <c r="M22" s="94">
        <v>1.0004</v>
      </c>
      <c r="N22" s="92" t="s">
        <v>82</v>
      </c>
      <c r="O22" s="92" t="s">
        <v>83</v>
      </c>
      <c r="P22" s="92" t="s">
        <v>83</v>
      </c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2"/>
      <c r="AC22" s="2"/>
      <c r="AD22" s="2"/>
    </row>
    <row r="23" ht="15.75" customHeight="1">
      <c r="A23" s="92" t="s">
        <v>54</v>
      </c>
      <c r="B23" s="79">
        <v>0.5855902777777777</v>
      </c>
      <c r="C23" s="94">
        <v>2.2619</v>
      </c>
      <c r="D23" s="94">
        <v>7.894</v>
      </c>
      <c r="E23" s="94">
        <v>2261.9</v>
      </c>
      <c r="F23" s="92" t="s">
        <v>82</v>
      </c>
      <c r="G23" s="94">
        <v>32.689</v>
      </c>
      <c r="H23" s="94">
        <v>23.4</v>
      </c>
      <c r="I23" s="94">
        <v>1.0221</v>
      </c>
      <c r="J23" s="92" t="s">
        <v>82</v>
      </c>
      <c r="K23" s="94">
        <v>100.0</v>
      </c>
      <c r="L23" s="94">
        <v>250.0</v>
      </c>
      <c r="M23" s="94">
        <v>1.0004</v>
      </c>
      <c r="N23" s="92" t="s">
        <v>82</v>
      </c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2"/>
      <c r="AC23" s="2"/>
      <c r="AD23" s="2"/>
    </row>
    <row r="24" ht="15.75" customHeight="1">
      <c r="A24" s="92" t="s">
        <v>54</v>
      </c>
      <c r="B24" s="79">
        <v>0.5935185185185186</v>
      </c>
      <c r="C24" s="94">
        <v>2.2664</v>
      </c>
      <c r="D24" s="94">
        <v>7.902</v>
      </c>
      <c r="E24" s="94">
        <v>2266.4</v>
      </c>
      <c r="F24" s="92" t="s">
        <v>82</v>
      </c>
      <c r="G24" s="94">
        <v>32.689</v>
      </c>
      <c r="H24" s="92">
        <v>23.4</v>
      </c>
      <c r="I24" s="94">
        <v>1.0221</v>
      </c>
      <c r="J24" s="92" t="s">
        <v>82</v>
      </c>
      <c r="K24" s="94">
        <v>100.0</v>
      </c>
      <c r="L24" s="92">
        <v>250.0</v>
      </c>
      <c r="M24" s="92">
        <v>1.0004</v>
      </c>
      <c r="N24" s="92" t="s">
        <v>82</v>
      </c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2"/>
      <c r="AC24" s="2"/>
      <c r="AD24" s="2"/>
    </row>
    <row r="25" ht="15.75" customHeight="1">
      <c r="A25" s="92" t="s">
        <v>54</v>
      </c>
      <c r="B25" s="79">
        <v>0.6019675925925926</v>
      </c>
      <c r="C25" s="94">
        <v>2.2593</v>
      </c>
      <c r="D25" s="94">
        <v>7.894</v>
      </c>
      <c r="E25" s="94">
        <v>2259.3</v>
      </c>
      <c r="F25" s="92" t="s">
        <v>82</v>
      </c>
      <c r="G25" s="94">
        <v>32.689</v>
      </c>
      <c r="H25" s="94">
        <v>23.4</v>
      </c>
      <c r="I25" s="94">
        <v>1.0221</v>
      </c>
      <c r="J25" s="92" t="s">
        <v>82</v>
      </c>
      <c r="K25" s="94">
        <v>100.0</v>
      </c>
      <c r="L25" s="94">
        <v>250.0</v>
      </c>
      <c r="M25" s="94">
        <v>1.0004</v>
      </c>
      <c r="N25" s="92" t="s">
        <v>82</v>
      </c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2"/>
      <c r="AC25" s="2"/>
      <c r="AD25" s="2"/>
    </row>
    <row r="26" ht="15.75" customHeight="1">
      <c r="A26" s="92" t="s">
        <v>54</v>
      </c>
      <c r="B26" s="79">
        <v>0.612037037037037</v>
      </c>
      <c r="C26" s="94">
        <v>2.2659</v>
      </c>
      <c r="D26" s="94">
        <v>7.897</v>
      </c>
      <c r="E26" s="94">
        <v>2265.9</v>
      </c>
      <c r="F26" s="92" t="s">
        <v>82</v>
      </c>
      <c r="G26" s="94">
        <v>32.689</v>
      </c>
      <c r="H26" s="94">
        <v>23.4</v>
      </c>
      <c r="I26" s="94">
        <v>1.0221</v>
      </c>
      <c r="J26" s="92" t="s">
        <v>82</v>
      </c>
      <c r="K26" s="94">
        <v>100.0</v>
      </c>
      <c r="L26" s="94">
        <v>250.0</v>
      </c>
      <c r="M26" s="94">
        <v>1.0004</v>
      </c>
      <c r="N26" s="92" t="s">
        <v>82</v>
      </c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2"/>
      <c r="AC26" s="2"/>
      <c r="AD26" s="2"/>
    </row>
    <row r="27" ht="15.75" customHeight="1">
      <c r="A27" s="92" t="s">
        <v>54</v>
      </c>
      <c r="B27" s="79">
        <v>0.6204282407407408</v>
      </c>
      <c r="C27" s="94">
        <v>2.2644</v>
      </c>
      <c r="D27" s="94">
        <v>7.902</v>
      </c>
      <c r="E27" s="94">
        <v>2264.4</v>
      </c>
      <c r="F27" s="92" t="s">
        <v>82</v>
      </c>
      <c r="G27" s="94">
        <v>32.689</v>
      </c>
      <c r="H27" s="92">
        <v>23.4</v>
      </c>
      <c r="I27" s="94">
        <v>1.0221</v>
      </c>
      <c r="J27" s="92" t="s">
        <v>82</v>
      </c>
      <c r="K27" s="94">
        <v>100.0</v>
      </c>
      <c r="L27" s="92">
        <v>250.0</v>
      </c>
      <c r="M27" s="92">
        <v>1.0004</v>
      </c>
      <c r="N27" s="92" t="s">
        <v>82</v>
      </c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2"/>
      <c r="AC27" s="2"/>
      <c r="AD27" s="2"/>
    </row>
    <row r="28" ht="15.75" customHeight="1">
      <c r="A28" s="92" t="s">
        <v>55</v>
      </c>
      <c r="B28" s="79">
        <v>0.6329861111111111</v>
      </c>
      <c r="C28" s="94">
        <v>2.2656</v>
      </c>
      <c r="D28" s="94">
        <v>7.925</v>
      </c>
      <c r="E28" s="94">
        <v>2265.6</v>
      </c>
      <c r="F28" s="92" t="s">
        <v>82</v>
      </c>
      <c r="G28" s="94">
        <v>32.689</v>
      </c>
      <c r="H28" s="94">
        <v>23.4</v>
      </c>
      <c r="I28" s="94">
        <v>1.0221</v>
      </c>
      <c r="J28" s="92" t="s">
        <v>82</v>
      </c>
      <c r="K28" s="94">
        <v>100.0</v>
      </c>
      <c r="L28" s="94">
        <v>250.0</v>
      </c>
      <c r="M28" s="94">
        <v>1.0004</v>
      </c>
      <c r="N28" s="92" t="s">
        <v>82</v>
      </c>
      <c r="O28" s="92" t="s">
        <v>83</v>
      </c>
      <c r="P28" s="92" t="s">
        <v>83</v>
      </c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2"/>
      <c r="AC28" s="2"/>
      <c r="AD28" s="2"/>
    </row>
    <row r="29" ht="15.75" customHeight="1">
      <c r="A29" s="92" t="s">
        <v>55</v>
      </c>
      <c r="B29" s="79">
        <v>0.6416666666666667</v>
      </c>
      <c r="C29" s="94">
        <v>2.2633</v>
      </c>
      <c r="D29" s="94">
        <v>7.917</v>
      </c>
      <c r="E29" s="94">
        <v>2263.3</v>
      </c>
      <c r="F29" s="92" t="s">
        <v>82</v>
      </c>
      <c r="G29" s="94">
        <v>32.689</v>
      </c>
      <c r="H29" s="94">
        <v>23.4</v>
      </c>
      <c r="I29" s="94">
        <v>1.0221</v>
      </c>
      <c r="J29" s="92" t="s">
        <v>82</v>
      </c>
      <c r="K29" s="94">
        <v>100.0</v>
      </c>
      <c r="L29" s="94">
        <v>250.0</v>
      </c>
      <c r="M29" s="94">
        <v>1.0004</v>
      </c>
      <c r="N29" s="92" t="s">
        <v>82</v>
      </c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2"/>
      <c r="AC29" s="2"/>
      <c r="AD29" s="2"/>
    </row>
    <row r="30" ht="15.75" customHeight="1">
      <c r="A30" s="92" t="s">
        <v>55</v>
      </c>
      <c r="B30" s="79">
        <v>0.6508680555555556</v>
      </c>
      <c r="C30" s="94">
        <v>2.2625</v>
      </c>
      <c r="D30" s="94">
        <v>7.92</v>
      </c>
      <c r="E30" s="94">
        <v>2262.5</v>
      </c>
      <c r="F30" s="92" t="s">
        <v>82</v>
      </c>
      <c r="G30" s="94">
        <v>32.689</v>
      </c>
      <c r="H30" s="94">
        <v>23.4</v>
      </c>
      <c r="I30" s="94">
        <v>1.0221</v>
      </c>
      <c r="J30" s="92" t="s">
        <v>82</v>
      </c>
      <c r="K30" s="94">
        <v>100.0</v>
      </c>
      <c r="L30" s="94">
        <v>250.0</v>
      </c>
      <c r="M30" s="94">
        <v>1.0004</v>
      </c>
      <c r="N30" s="92" t="s">
        <v>82</v>
      </c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2"/>
      <c r="AC30" s="2"/>
      <c r="AD30" s="2"/>
    </row>
    <row r="31" ht="15.75" customHeight="1">
      <c r="A31" s="92" t="s">
        <v>56</v>
      </c>
      <c r="B31" s="79">
        <v>0.6643518518518519</v>
      </c>
      <c r="C31" s="94">
        <v>2.2752</v>
      </c>
      <c r="D31" s="94">
        <v>7.98</v>
      </c>
      <c r="E31" s="94">
        <v>2275.2</v>
      </c>
      <c r="F31" s="92" t="s">
        <v>82</v>
      </c>
      <c r="G31" s="94">
        <v>32.855</v>
      </c>
      <c r="H31" s="94">
        <v>23.4</v>
      </c>
      <c r="I31" s="94">
        <v>1.0222</v>
      </c>
      <c r="J31" s="92" t="s">
        <v>82</v>
      </c>
      <c r="K31" s="94">
        <v>100.0</v>
      </c>
      <c r="L31" s="94">
        <v>250.0</v>
      </c>
      <c r="M31" s="94">
        <v>1.0004</v>
      </c>
      <c r="N31" s="92" t="s">
        <v>82</v>
      </c>
      <c r="O31" s="92" t="s">
        <v>82</v>
      </c>
      <c r="P31" s="92" t="s">
        <v>82</v>
      </c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2"/>
      <c r="AC31" s="2"/>
      <c r="AD31" s="2"/>
    </row>
    <row r="32" ht="15.75" customHeight="1">
      <c r="A32" s="92" t="s">
        <v>56</v>
      </c>
      <c r="B32" s="79">
        <v>0.6727430555555556</v>
      </c>
      <c r="C32" s="94">
        <v>2.274</v>
      </c>
      <c r="D32" s="94">
        <v>7.977</v>
      </c>
      <c r="E32" s="94">
        <v>2274.0</v>
      </c>
      <c r="F32" s="92" t="s">
        <v>82</v>
      </c>
      <c r="G32" s="94">
        <v>32.855</v>
      </c>
      <c r="H32" s="94">
        <v>23.4</v>
      </c>
      <c r="I32" s="94">
        <v>1.0222</v>
      </c>
      <c r="J32" s="92" t="s">
        <v>82</v>
      </c>
      <c r="K32" s="94">
        <v>100.0</v>
      </c>
      <c r="L32" s="94">
        <v>250.0</v>
      </c>
      <c r="M32" s="94">
        <v>1.0004</v>
      </c>
      <c r="N32" s="92" t="s">
        <v>82</v>
      </c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2"/>
      <c r="AC32" s="2"/>
      <c r="AD32" s="2"/>
    </row>
    <row r="33" ht="15.75" customHeight="1">
      <c r="A33" s="92" t="s">
        <v>57</v>
      </c>
      <c r="B33" s="79">
        <v>0.6820023148148148</v>
      </c>
      <c r="C33" s="94">
        <v>2.2736</v>
      </c>
      <c r="D33" s="94">
        <v>7.985</v>
      </c>
      <c r="E33" s="94">
        <v>2273.6</v>
      </c>
      <c r="F33" s="92" t="s">
        <v>82</v>
      </c>
      <c r="G33" s="94">
        <v>32.918</v>
      </c>
      <c r="H33" s="94">
        <v>23.4</v>
      </c>
      <c r="I33" s="94">
        <v>1.0222</v>
      </c>
      <c r="J33" s="92" t="s">
        <v>82</v>
      </c>
      <c r="K33" s="94">
        <v>100.0</v>
      </c>
      <c r="L33" s="94">
        <v>250.0</v>
      </c>
      <c r="M33" s="94">
        <v>1.0004</v>
      </c>
      <c r="N33" s="92" t="s">
        <v>82</v>
      </c>
      <c r="O33" s="92" t="s">
        <v>83</v>
      </c>
      <c r="P33" s="92" t="s">
        <v>83</v>
      </c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2"/>
      <c r="AC33" s="2"/>
      <c r="AD33" s="2"/>
    </row>
    <row r="34" ht="15.75" customHeight="1">
      <c r="A34" s="92" t="s">
        <v>57</v>
      </c>
      <c r="B34" s="79">
        <v>0.6921875</v>
      </c>
      <c r="C34" s="94">
        <v>2.2707</v>
      </c>
      <c r="D34" s="94">
        <v>7.977</v>
      </c>
      <c r="E34" s="94">
        <v>2270.7</v>
      </c>
      <c r="F34" s="92" t="s">
        <v>82</v>
      </c>
      <c r="G34" s="94">
        <v>32.918</v>
      </c>
      <c r="H34" s="94">
        <v>23.4</v>
      </c>
      <c r="I34" s="94">
        <v>1.0222</v>
      </c>
      <c r="J34" s="92" t="s">
        <v>82</v>
      </c>
      <c r="K34" s="94">
        <v>100.0</v>
      </c>
      <c r="L34" s="94">
        <v>250.0</v>
      </c>
      <c r="M34" s="94">
        <v>1.0004</v>
      </c>
      <c r="N34" s="92" t="s">
        <v>82</v>
      </c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2"/>
      <c r="AC34" s="2"/>
      <c r="AD34" s="2"/>
    </row>
    <row r="35" ht="15.75" customHeight="1">
      <c r="A35" s="92" t="s">
        <v>57</v>
      </c>
      <c r="B35" s="79">
        <v>0.700925925925926</v>
      </c>
      <c r="C35" s="94">
        <v>2.272</v>
      </c>
      <c r="D35" s="94">
        <v>7.978</v>
      </c>
      <c r="E35" s="94">
        <v>2272.0</v>
      </c>
      <c r="F35" s="92" t="s">
        <v>82</v>
      </c>
      <c r="G35" s="94">
        <v>32.918</v>
      </c>
      <c r="H35" s="94">
        <v>23.4</v>
      </c>
      <c r="I35" s="94">
        <v>1.0222</v>
      </c>
      <c r="J35" s="92" t="s">
        <v>82</v>
      </c>
      <c r="K35" s="94">
        <v>100.0</v>
      </c>
      <c r="L35" s="94">
        <v>250.0</v>
      </c>
      <c r="M35" s="94">
        <v>1.0004</v>
      </c>
      <c r="N35" s="92" t="s">
        <v>82</v>
      </c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2"/>
      <c r="AC35" s="2"/>
      <c r="AD35" s="2"/>
    </row>
    <row r="36" ht="15.75" customHeight="1">
      <c r="A36" s="92" t="s">
        <v>58</v>
      </c>
      <c r="B36" s="79">
        <v>0.711574074074074</v>
      </c>
      <c r="C36" s="94">
        <v>2.2729</v>
      </c>
      <c r="D36" s="94">
        <v>7.882</v>
      </c>
      <c r="E36" s="94">
        <v>2272.9</v>
      </c>
      <c r="F36" s="92" t="s">
        <v>82</v>
      </c>
      <c r="G36" s="94">
        <v>32.811</v>
      </c>
      <c r="H36" s="94">
        <v>23.4</v>
      </c>
      <c r="I36" s="94">
        <v>1.0222</v>
      </c>
      <c r="J36" s="92" t="s">
        <v>82</v>
      </c>
      <c r="K36" s="94">
        <v>100.0</v>
      </c>
      <c r="L36" s="94">
        <v>250.0</v>
      </c>
      <c r="M36" s="94">
        <v>1.0004</v>
      </c>
      <c r="N36" s="92" t="s">
        <v>82</v>
      </c>
      <c r="O36" s="92" t="s">
        <v>82</v>
      </c>
      <c r="P36" s="92" t="s">
        <v>82</v>
      </c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2"/>
      <c r="AC36" s="2"/>
      <c r="AD36" s="2"/>
    </row>
    <row r="37" ht="15.75" customHeight="1">
      <c r="A37" s="92" t="s">
        <v>58</v>
      </c>
      <c r="B37" s="79">
        <v>0.7203125</v>
      </c>
      <c r="C37" s="94">
        <v>2.2714</v>
      </c>
      <c r="D37" s="94">
        <v>7.882</v>
      </c>
      <c r="E37" s="94">
        <v>2271.4</v>
      </c>
      <c r="F37" s="92" t="s">
        <v>82</v>
      </c>
      <c r="G37" s="94">
        <v>32.811</v>
      </c>
      <c r="H37" s="94">
        <v>23.4</v>
      </c>
      <c r="I37" s="94">
        <v>1.0222</v>
      </c>
      <c r="J37" s="92" t="s">
        <v>82</v>
      </c>
      <c r="K37" s="94">
        <v>100.0</v>
      </c>
      <c r="L37" s="94">
        <v>250.0</v>
      </c>
      <c r="M37" s="94">
        <v>1.0004</v>
      </c>
      <c r="N37" s="92" t="s">
        <v>82</v>
      </c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2"/>
      <c r="AC37" s="2"/>
      <c r="AD37" s="2"/>
    </row>
    <row r="38" ht="15.75" customHeight="1">
      <c r="A38" s="92" t="s">
        <v>51</v>
      </c>
      <c r="B38" s="79">
        <v>0.7302662037037037</v>
      </c>
      <c r="C38" s="94">
        <v>2.1559</v>
      </c>
      <c r="D38" s="94">
        <v>8.042</v>
      </c>
      <c r="E38" s="94">
        <v>2155.9</v>
      </c>
      <c r="F38" s="92" t="s">
        <v>82</v>
      </c>
      <c r="G38" s="94">
        <v>31.698</v>
      </c>
      <c r="H38" s="94">
        <v>23.4</v>
      </c>
      <c r="I38" s="94">
        <v>1.0213</v>
      </c>
      <c r="J38" s="92" t="s">
        <v>82</v>
      </c>
      <c r="K38" s="94">
        <v>50.0</v>
      </c>
      <c r="L38" s="94">
        <v>250.0</v>
      </c>
      <c r="M38" s="94">
        <v>1.0002</v>
      </c>
      <c r="N38" s="92" t="s">
        <v>82</v>
      </c>
      <c r="O38" s="92" t="s">
        <v>82</v>
      </c>
      <c r="P38" s="92" t="s">
        <v>82</v>
      </c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2"/>
      <c r="AC38" s="2"/>
      <c r="AD38" s="2"/>
    </row>
    <row r="39" ht="15.75" customHeight="1">
      <c r="A39" s="92" t="s">
        <v>51</v>
      </c>
      <c r="B39" s="79">
        <v>0.7388310185185185</v>
      </c>
      <c r="C39" s="94">
        <v>2.1556</v>
      </c>
      <c r="D39" s="94">
        <v>8.043</v>
      </c>
      <c r="E39" s="94">
        <v>2155.6</v>
      </c>
      <c r="F39" s="92" t="s">
        <v>82</v>
      </c>
      <c r="G39" s="94">
        <v>31.698</v>
      </c>
      <c r="H39" s="94">
        <v>23.4</v>
      </c>
      <c r="I39" s="94">
        <v>1.0213</v>
      </c>
      <c r="J39" s="92" t="s">
        <v>82</v>
      </c>
      <c r="K39" s="94">
        <v>50.0</v>
      </c>
      <c r="L39" s="94">
        <v>250.0</v>
      </c>
      <c r="M39" s="94">
        <v>1.0002</v>
      </c>
      <c r="N39" s="92" t="s">
        <v>82</v>
      </c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2"/>
      <c r="AC39" s="2"/>
      <c r="AD39" s="2"/>
    </row>
    <row r="40" ht="15.75" customHeight="1">
      <c r="A40" s="10"/>
      <c r="B40" s="96"/>
      <c r="C40" s="47"/>
      <c r="D40" s="47"/>
      <c r="E40" s="47"/>
      <c r="F40" s="10"/>
      <c r="G40" s="47"/>
      <c r="H40" s="47"/>
      <c r="I40" s="47"/>
      <c r="J40" s="10"/>
      <c r="K40" s="47"/>
      <c r="L40" s="47"/>
      <c r="M40" s="47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2"/>
      <c r="AC40" s="2"/>
      <c r="AD40" s="2"/>
    </row>
    <row r="41" ht="15.75" customHeight="1">
      <c r="A41" s="92" t="s">
        <v>59</v>
      </c>
      <c r="B41" s="78">
        <v>44354.0</v>
      </c>
      <c r="C41" s="79">
        <v>0.49594907407407407</v>
      </c>
      <c r="D41" s="47"/>
      <c r="E41" s="47"/>
      <c r="F41" s="10"/>
      <c r="G41" s="47"/>
      <c r="H41" s="47"/>
      <c r="I41" s="47"/>
      <c r="J41" s="10"/>
      <c r="K41" s="47"/>
      <c r="L41" s="47"/>
      <c r="M41" s="47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2"/>
      <c r="AC41" s="2"/>
      <c r="AD41" s="2"/>
    </row>
    <row r="42" ht="15.75" customHeight="1">
      <c r="A42" s="92" t="s">
        <v>61</v>
      </c>
      <c r="B42" s="94">
        <v>23.4</v>
      </c>
      <c r="C42" s="47"/>
      <c r="D42" s="47"/>
      <c r="E42" s="47"/>
      <c r="F42" s="10"/>
      <c r="G42" s="47"/>
      <c r="H42" s="47"/>
      <c r="I42" s="47"/>
      <c r="J42" s="10"/>
      <c r="K42" s="47"/>
      <c r="L42" s="47"/>
      <c r="M42" s="47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2"/>
      <c r="AC42" s="2"/>
      <c r="AD42" s="2"/>
    </row>
    <row r="43" ht="15.75" customHeight="1">
      <c r="A43" s="10"/>
      <c r="B43" s="94" t="s">
        <v>64</v>
      </c>
      <c r="C43" s="94" t="s">
        <v>65</v>
      </c>
      <c r="D43" s="47"/>
      <c r="E43" s="47"/>
      <c r="F43" s="10"/>
      <c r="G43" s="47"/>
      <c r="H43" s="47"/>
      <c r="I43" s="47"/>
      <c r="J43" s="10"/>
      <c r="K43" s="47"/>
      <c r="L43" s="47"/>
      <c r="M43" s="47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2"/>
      <c r="AC43" s="2"/>
      <c r="AD43" s="2"/>
    </row>
    <row r="44" ht="15.75" customHeight="1">
      <c r="A44" s="10"/>
      <c r="B44" s="94">
        <v>4.01</v>
      </c>
      <c r="C44" s="94">
        <v>170.4</v>
      </c>
      <c r="D44" s="47"/>
      <c r="E44" s="47"/>
      <c r="F44" s="10"/>
      <c r="G44" s="47"/>
      <c r="H44" s="47"/>
      <c r="I44" s="47"/>
      <c r="J44" s="10"/>
      <c r="K44" s="47"/>
      <c r="L44" s="47"/>
      <c r="M44" s="47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2"/>
      <c r="AC44" s="2"/>
      <c r="AD44" s="2"/>
    </row>
    <row r="45" ht="15.75" customHeight="1">
      <c r="A45" s="10"/>
      <c r="B45" s="94">
        <v>7.0</v>
      </c>
      <c r="C45" s="94">
        <v>-4.7</v>
      </c>
      <c r="D45" s="47"/>
      <c r="E45" s="47"/>
      <c r="F45" s="10"/>
      <c r="G45" s="47"/>
      <c r="H45" s="47"/>
      <c r="I45" s="47"/>
      <c r="J45" s="10"/>
      <c r="K45" s="47"/>
      <c r="L45" s="47"/>
      <c r="M45" s="47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2"/>
      <c r="AC45" s="2"/>
      <c r="AD45" s="2"/>
    </row>
    <row r="46" ht="15.75" customHeight="1">
      <c r="A46" s="10"/>
      <c r="B46" s="94">
        <v>10.01</v>
      </c>
      <c r="C46" s="94">
        <v>-178.3</v>
      </c>
      <c r="D46" s="47"/>
      <c r="E46" s="47"/>
      <c r="F46" s="10"/>
      <c r="G46" s="47"/>
      <c r="H46" s="47"/>
      <c r="I46" s="47"/>
      <c r="J46" s="10"/>
      <c r="K46" s="47"/>
      <c r="L46" s="47"/>
      <c r="M46" s="47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2"/>
      <c r="AC46" s="2"/>
      <c r="AD46" s="2"/>
    </row>
    <row r="47" ht="15.75" customHeight="1">
      <c r="A47" s="92" t="s">
        <v>68</v>
      </c>
      <c r="B47" s="94">
        <v>6.934399</v>
      </c>
      <c r="C47" s="95">
        <v>-0.0172</v>
      </c>
      <c r="D47" s="94" t="s">
        <v>84</v>
      </c>
      <c r="E47" s="47"/>
      <c r="F47" s="10"/>
      <c r="G47" s="47"/>
      <c r="H47" s="47"/>
      <c r="I47" s="47"/>
      <c r="J47" s="10"/>
      <c r="K47" s="47"/>
      <c r="L47" s="47"/>
      <c r="M47" s="47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2"/>
      <c r="AC47" s="2"/>
      <c r="AD47" s="2"/>
    </row>
    <row r="48" ht="15.75" customHeight="1">
      <c r="A48" s="10"/>
      <c r="B48" s="97" t="s">
        <v>69</v>
      </c>
      <c r="C48" s="97">
        <v>92.599</v>
      </c>
      <c r="D48" s="47"/>
      <c r="E48" s="47"/>
      <c r="F48" s="10"/>
      <c r="G48" s="47"/>
      <c r="H48" s="47"/>
      <c r="I48" s="47"/>
      <c r="J48" s="10"/>
      <c r="K48" s="47"/>
      <c r="L48" s="47"/>
      <c r="M48" s="47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2"/>
      <c r="AC48" s="2"/>
      <c r="AD48" s="2"/>
    </row>
    <row r="49" ht="15.75" customHeight="1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2"/>
      <c r="AC49" s="2"/>
      <c r="AD49" s="2"/>
    </row>
    <row r="50" ht="15.75" customHeight="1">
      <c r="A50" s="10"/>
      <c r="B50" s="47"/>
      <c r="C50" s="47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98"/>
      <c r="AC50" s="98"/>
      <c r="AD50" s="98"/>
    </row>
    <row r="51" ht="15.75" customHeight="1">
      <c r="A51" s="10"/>
      <c r="B51" s="47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2"/>
      <c r="AC51" s="2"/>
      <c r="AD51" s="2"/>
    </row>
    <row r="52" ht="15.75" customHeight="1">
      <c r="A52" s="10"/>
      <c r="B52" s="10"/>
      <c r="C52" s="99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2"/>
      <c r="AC52" s="2"/>
      <c r="AD52" s="2"/>
    </row>
    <row r="53" ht="15.75" customHeight="1">
      <c r="A53" s="10"/>
      <c r="B53" s="47"/>
      <c r="C53" s="47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2"/>
      <c r="AC53" s="2"/>
      <c r="AD53" s="2"/>
    </row>
    <row r="54" ht="15.75" customHeight="1">
      <c r="A54" s="10"/>
      <c r="B54" s="47"/>
      <c r="C54" s="47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2"/>
      <c r="AC54" s="2"/>
      <c r="AD54" s="2"/>
    </row>
    <row r="55" ht="15.75" customHeight="1">
      <c r="A55" s="10"/>
      <c r="B55" s="47"/>
      <c r="C55" s="47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2"/>
      <c r="AC55" s="2"/>
      <c r="AD55" s="2"/>
    </row>
    <row r="56" ht="15.75" customHeight="1">
      <c r="A56" s="10"/>
      <c r="B56" s="47"/>
      <c r="C56" s="10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2"/>
      <c r="AC56" s="2"/>
      <c r="AD56" s="2"/>
    </row>
    <row r="57" ht="15.75" customHeight="1">
      <c r="A57" s="10"/>
      <c r="B57" s="10"/>
      <c r="C57" s="101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2"/>
      <c r="AC57" s="2"/>
      <c r="AD57" s="2"/>
    </row>
    <row r="58" ht="15.75" customHeight="1">
      <c r="A58" s="10"/>
      <c r="B58" s="102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2"/>
      <c r="AC58" s="2"/>
      <c r="AD58" s="2"/>
    </row>
    <row r="59" ht="15.75" customHeight="1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2"/>
      <c r="AC59" s="2"/>
      <c r="AD59" s="2"/>
    </row>
    <row r="60" ht="15.75" customHeight="1">
      <c r="A60" s="10"/>
      <c r="B60" s="102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2"/>
      <c r="AC60" s="2"/>
      <c r="AD60" s="2"/>
    </row>
    <row r="61" ht="15.75" customHeight="1">
      <c r="A61" s="10"/>
      <c r="B61" s="102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2"/>
      <c r="AC61" s="2"/>
      <c r="AD61" s="2"/>
    </row>
    <row r="62" ht="15.75" customHeight="1">
      <c r="A62" s="10"/>
      <c r="B62" s="102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2"/>
      <c r="AC62" s="2"/>
      <c r="AD62" s="2"/>
    </row>
    <row r="63" ht="15.75" customHeight="1">
      <c r="A63" s="10"/>
      <c r="B63" s="102"/>
      <c r="C63" s="99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2"/>
      <c r="AC63" s="2"/>
      <c r="AD63" s="2"/>
    </row>
    <row r="64" ht="15.75" customHeight="1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2"/>
      <c r="AC64" s="2"/>
      <c r="AD64" s="2"/>
    </row>
    <row r="65" ht="15.75" customHeight="1">
      <c r="A65" s="10"/>
      <c r="B65" s="102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2"/>
      <c r="AC65" s="2"/>
      <c r="AD65" s="2"/>
    </row>
    <row r="66" ht="15.75" customHeight="1">
      <c r="A66" s="10"/>
      <c r="B66" s="102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2"/>
      <c r="AC66" s="2"/>
      <c r="AD66" s="2"/>
    </row>
    <row r="67" ht="15.75" customHeight="1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2"/>
      <c r="AC67" s="2"/>
      <c r="AD67" s="2"/>
    </row>
    <row r="68" ht="15.75" customHeight="1">
      <c r="A68" s="10"/>
      <c r="B68" s="103"/>
      <c r="C68" s="102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2"/>
      <c r="AC68" s="2"/>
      <c r="AD68" s="2"/>
    </row>
    <row r="69" ht="15.75" customHeight="1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2"/>
      <c r="AC69" s="2"/>
      <c r="AD69" s="2"/>
    </row>
    <row r="70" ht="15.75" customHeight="1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2"/>
      <c r="AC70" s="2"/>
      <c r="AD70" s="2"/>
    </row>
    <row r="71" ht="15.75" customHeight="1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2"/>
      <c r="AC71" s="2"/>
      <c r="AD71" s="2"/>
    </row>
    <row r="72" ht="15.75" customHeight="1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2"/>
      <c r="AC72" s="2"/>
      <c r="AD72" s="2"/>
    </row>
    <row r="73" ht="15.75" customHeight="1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2"/>
      <c r="AC73" s="2"/>
      <c r="AD73" s="2"/>
    </row>
    <row r="74" ht="15.75" customHeight="1">
      <c r="A74" s="10"/>
      <c r="B74" s="10"/>
      <c r="C74" s="99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2"/>
      <c r="AC74" s="2"/>
      <c r="AD74" s="2"/>
    </row>
    <row r="75" ht="15.75" customHeight="1">
      <c r="A75" s="10"/>
      <c r="B75" s="10"/>
      <c r="C75" s="47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2"/>
      <c r="AC75" s="2"/>
      <c r="AD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2021-10-05T19:22:08Z</dcterms:created>
  <dc:creator>wanglab</dc:creator>
</cp:coreProperties>
</file>