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kenya_sut\Database\"/>
    </mc:Choice>
  </mc:AlternateContent>
  <xr:revisionPtr revIDLastSave="0" documentId="13_ncr:1_{41BC7909-75E7-4C9E-9C79-E29180BF2456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9" l="1"/>
  <c r="C2" i="9"/>
  <c r="C39" i="9"/>
  <c r="E2" i="7" s="1"/>
  <c r="C6" i="9"/>
  <c r="C8" i="9" s="1"/>
  <c r="C12" i="9"/>
  <c r="C13" i="9"/>
  <c r="C11" i="9"/>
  <c r="C36" i="9" l="1"/>
  <c r="C38" i="9" s="1"/>
  <c r="C37" i="9"/>
  <c r="F2" i="5" l="1"/>
  <c r="G2" i="4" l="1"/>
  <c r="G3" i="4" l="1"/>
  <c r="C2" i="1" l="1"/>
  <c r="C3" i="1"/>
</calcChain>
</file>

<file path=xl/sharedStrings.xml><?xml version="1.0" encoding="utf-8"?>
<sst xmlns="http://schemas.openxmlformats.org/spreadsheetml/2006/main" count="291" uniqueCount="252">
  <si>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</si>
  <si>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</si>
  <si>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</si>
  <si>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</si>
  <si>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</si>
  <si>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</si>
  <si>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</si>
  <si>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</si>
  <si>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</si>
  <si>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</si>
  <si>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</si>
  <si>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</si>
  <si>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</si>
  <si>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</si>
  <si>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</si>
  <si>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</si>
  <si>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</si>
  <si>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</si>
  <si>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</si>
  <si>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</si>
  <si>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</si>
  <si>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</si>
  <si>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</si>
  <si>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</si>
  <si>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</si>
  <si>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</si>
  <si>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</si>
  <si>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</si>
  <si>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</si>
  <si>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</si>
  <si>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</si>
  <si>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</si>
  <si>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</si>
  <si>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</si>
  <si>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</si>
  <si>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</si>
  <si>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</si>
  <si>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</si>
  <si>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</si>
  <si>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</si>
  <si>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</si>
  <si>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</si>
  <si>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</si>
  <si>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</si>
  <si>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</si>
  <si>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</si>
  <si>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</si>
  <si>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</si>
  <si>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</si>
  <si>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</si>
  <si>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</si>
  <si>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</si>
  <si>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</si>
  <si>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</si>
  <si>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</si>
  <si>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</si>
  <si>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</si>
  <si>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</si>
  <si>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</si>
  <si>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</si>
  <si>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</si>
  <si>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</si>
  <si>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</si>
  <si>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</si>
  <si>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</si>
  <si>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</si>
  <si>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</si>
  <si>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</si>
  <si>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</si>
  <si>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</si>
  <si>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</si>
  <si>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</si>
  <si>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</si>
  <si>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</si>
  <si>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</si>
  <si>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</si>
  <si>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</si>
  <si>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</si>
  <si>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</si>
  <si>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</si>
  <si>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</si>
  <si>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</si>
  <si>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</si>
  <si>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</si>
  <si>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</si>
  <si>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</si>
  <si>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</si>
  <si>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</si>
  <si>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</si>
  <si>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</si>
  <si>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</si>
  <si>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</si>
  <si>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</si>
  <si>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</si>
  <si>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</si>
  <si>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</si>
  <si>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</si>
  <si>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</si>
  <si>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</si>
  <si>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</si>
  <si>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</si>
  <si>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</si>
  <si>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</si>
  <si>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</si>
  <si>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</si>
  <si>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</si>
  <si>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</si>
  <si>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</si>
  <si>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</si>
  <si>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</si>
  <si>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</si>
  <si>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</si>
  <si>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</si>
  <si>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</si>
  <si>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</si>
  <si>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</si>
  <si>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</si>
  <si>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</si>
  <si>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</si>
  <si>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</si>
  <si>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</si>
  <si>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</si>
  <si>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</si>
  <si>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</si>
  <si>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</si>
  <si>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</si>
  <si>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</si>
  <si>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</si>
  <si>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</si>
  <si>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</si>
  <si>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</si>
  <si>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</si>
  <si>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</si>
  <si>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</si>
  <si>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</si>
  <si>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</si>
  <si>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</si>
  <si>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</si>
  <si>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</si>
  <si>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</si>
  <si>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</si>
  <si>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</si>
  <si>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</si>
  <si>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</si>
  <si>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</si>
  <si>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</si>
  <si>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</si>
  <si>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</si>
  <si>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</si>
  <si>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</si>
  <si>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</si>
  <si>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</si>
  <si>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</si>
  <si>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</si>
  <si>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</si>
  <si>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</si>
  <si>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</si>
  <si>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</si>
  <si>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</si>
  <si>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</si>
  <si>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</si>
  <si>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</si>
  <si>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</si>
  <si>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</si>
  <si>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</si>
  <si>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</si>
  <si>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</si>
  <si>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</si>
  <si>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</si>
  <si>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</si>
  <si>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</si>
  <si>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</si>
  <si>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</si>
  <si>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</si>
  <si>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</si>
  <si>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</si>
  <si>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</si>
  <si>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</si>
  <si>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</si>
  <si>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</si>
  <si>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</si>
  <si>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</si>
  <si>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kSh</t>
  </si>
  <si>
    <t>Efficiency of the machine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</si>
  <si>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</si>
  <si>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</si>
  <si>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</si>
  <si>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</si>
  <si>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</si>
  <si>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</si>
  <si>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</si>
  <si>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</si>
  <si>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</si>
  <si>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</si>
  <si>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</si>
  <si>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</si>
  <si>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</si>
  <si>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</si>
  <si>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</si>
  <si>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</si>
  <si>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</si>
  <si>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</si>
  <si>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Aggregated</t>
  </si>
  <si>
    <t>No</t>
  </si>
  <si>
    <t>Agreggated</t>
  </si>
  <si>
    <t>Sensitivity</t>
  </si>
  <si>
    <t>0.107-0.112</t>
  </si>
  <si>
    <t>Functional Unit</t>
  </si>
  <si>
    <t>Productivity increase due to 100% new machines (not spoiling the cerry)</t>
  </si>
  <si>
    <t>Maximum number of machines</t>
  </si>
  <si>
    <t>%</t>
  </si>
  <si>
    <t>WFN: Total water footprint (Mm3/yr) - Green</t>
  </si>
  <si>
    <t>MW</t>
  </si>
  <si>
    <t>Cost of biodigester</t>
  </si>
  <si>
    <t>Cost of generator</t>
  </si>
  <si>
    <t>$/Nm3</t>
  </si>
  <si>
    <t>Specific cost of biodigester</t>
  </si>
  <si>
    <t>Specific cost of storage</t>
  </si>
  <si>
    <t>Specific cost of generator</t>
  </si>
  <si>
    <t>$/kW</t>
  </si>
  <si>
    <t>tbd</t>
  </si>
  <si>
    <t>GWh</t>
  </si>
  <si>
    <t>Reduction in electricity sector carbon intensity</t>
  </si>
  <si>
    <t>Avoided petroleum</t>
  </si>
  <si>
    <t>Electricity produced in 1 year by the new plant</t>
  </si>
  <si>
    <t>Efficiency of the old diesel generator</t>
  </si>
  <si>
    <t>Size of the generator</t>
  </si>
  <si>
    <t>Reference size of biodigester</t>
  </si>
  <si>
    <t>Reference size of storage</t>
  </si>
  <si>
    <t>Reference size of generator</t>
  </si>
  <si>
    <t>$/Nm3 h</t>
  </si>
  <si>
    <t>Nm3 h</t>
  </si>
  <si>
    <t>Nm3</t>
  </si>
  <si>
    <t>Cost of storage</t>
  </si>
  <si>
    <t>Exchange rate $ to Sh</t>
  </si>
  <si>
    <t>Sh/$</t>
  </si>
  <si>
    <t>Decrease in Electricity Carbon Footprint</t>
  </si>
  <si>
    <t>Useful life of the machines</t>
  </si>
  <si>
    <t>y</t>
  </si>
  <si>
    <t>Metals &amp; Machine investment (imported)</t>
  </si>
  <si>
    <t>Increase in Capital (non agriculture)</t>
  </si>
  <si>
    <t>Decrease in use of Petroleum</t>
  </si>
  <si>
    <t>Used biomass</t>
  </si>
  <si>
    <t>ton</t>
  </si>
  <si>
    <t>Ammonium nitrate production</t>
  </si>
  <si>
    <t>Biomass to fertilizer rate</t>
  </si>
  <si>
    <t>tbc</t>
  </si>
  <si>
    <t>Calliope</t>
  </si>
  <si>
    <t>Price of fertilzer</t>
  </si>
  <si>
    <t>Value of avoided fertilizer N</t>
  </si>
  <si>
    <t>Labour increase</t>
  </si>
  <si>
    <t>Transport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</si>
</sst>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0" fontId="1" fillId="5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1" fontId="0" fillId="5" borderId="0" xfId="0" applyNumberFormat="1" applyFill="1" applyAlignment="1">
      <alignment horizontal="center" vertical="center"/>
    </xf>
    <xf numFmtId="9" fontId="0" fillId="6" borderId="0" xfId="1" applyFont="1" applyFill="1" applyAlignment="1">
      <alignment horizontal="center" vertical="center"/>
    </xf>
    <xf numFmtId="0" fontId="3" fillId="0" borderId="0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/>
    <col min="2" max="2" width="38.5546875" style="1" bestFit="1" customWidth="1"/>
    <col min="3" max="3" width="35.2187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211</v>
      </c>
      <c r="C2" t="s">
        <v>92</v>
      </c>
      <c r="D2" s="5" t="s">
        <v>7</v>
      </c>
      <c r="E2" s="33">
        <f>main!C39</f>
        <v>0.03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9</v>
      </c>
    </row>
    <row r="2" spans="1:3" x14ac:dyDescent="0.3">
      <c r="A2" s="3">
        <v>1</v>
      </c>
      <c r="B2" t="s">
        <v>67</v>
      </c>
      <c r="C2" s="1">
        <f>main!C36</f>
        <v>4677.2</v>
      </c>
    </row>
    <row r="3" spans="1:3" x14ac:dyDescent="0.3">
      <c r="A3" s="3">
        <v>2</v>
      </c>
      <c r="B3" t="s">
        <v>75</v>
      </c>
      <c r="C3" s="1" t="e">
        <f>main!#REF!</f>
        <v>#REF!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G3" sqref="G3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21875" style="1" bestFit="1" customWidth="1"/>
    <col min="4" max="4" width="12.88671875" style="1" bestFit="1" customWidth="1"/>
    <col min="5" max="5" width="35.2187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202</v>
      </c>
    </row>
    <row r="2" spans="1:8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 t="e">
        <f>-main!#REF!</f>
        <v>#REF!</v>
      </c>
      <c r="H2" s="1" t="s">
        <v>203</v>
      </c>
    </row>
    <row r="3" spans="1:8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201</v>
      </c>
      <c r="G3" s="5">
        <f>main!C37</f>
        <v>2452.5</v>
      </c>
      <c r="H3" s="1" t="s">
        <v>203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F13" sqref="F13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8.33203125" style="1" bestFit="1" customWidth="1"/>
    <col min="4" max="4" width="32.109375" style="1" bestFit="1" customWidth="1"/>
    <col min="5" max="5" width="11" style="1" bestFit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204</v>
      </c>
    </row>
    <row r="2" spans="1:7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201</v>
      </c>
      <c r="F2" s="33">
        <f>main!C38</f>
        <v>187.08799999999999</v>
      </c>
      <c r="G2" s="1" t="s">
        <v>203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3"/>
  <sheetViews>
    <sheetView tabSelected="1" zoomScaleNormal="100" workbookViewId="0">
      <selection activeCell="B24" sqref="B24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3.6640625" bestFit="1" customWidth="1"/>
    <col min="4" max="4" width="10.21875" bestFit="1" customWidth="1"/>
    <col min="5" max="5" width="13.77734375" bestFit="1" customWidth="1"/>
    <col min="6" max="6" width="14.77734375" bestFit="1" customWidth="1"/>
    <col min="7" max="7" width="57.109375" bestFit="1" customWidth="1"/>
  </cols>
  <sheetData>
    <row r="1" spans="1:7" s="15" customFormat="1" ht="15" thickBot="1" x14ac:dyDescent="0.35">
      <c r="A1" s="12" t="s">
        <v>173</v>
      </c>
      <c r="B1" s="13" t="s">
        <v>174</v>
      </c>
      <c r="C1" s="14" t="s">
        <v>8</v>
      </c>
      <c r="D1" s="14" t="s">
        <v>205</v>
      </c>
      <c r="E1" s="14" t="s">
        <v>175</v>
      </c>
      <c r="F1" s="14" t="s">
        <v>176</v>
      </c>
      <c r="G1" s="14" t="s">
        <v>177</v>
      </c>
    </row>
    <row r="2" spans="1:7" s="11" customFormat="1" x14ac:dyDescent="0.3">
      <c r="A2" s="35" t="s">
        <v>172</v>
      </c>
      <c r="B2" s="17" t="s">
        <v>242</v>
      </c>
      <c r="C2" s="24">
        <f>90000*C28/C27</f>
        <v>90000</v>
      </c>
      <c r="D2" s="24"/>
      <c r="E2" s="24" t="s">
        <v>243</v>
      </c>
      <c r="F2" s="18"/>
      <c r="G2" s="18"/>
    </row>
    <row r="3" spans="1:7" x14ac:dyDescent="0.3">
      <c r="A3" s="36"/>
      <c r="B3" s="17" t="s">
        <v>216</v>
      </c>
      <c r="C3" s="24">
        <v>7000</v>
      </c>
      <c r="D3" s="24"/>
      <c r="E3" s="24" t="s">
        <v>230</v>
      </c>
      <c r="F3" s="18"/>
      <c r="G3" s="18"/>
    </row>
    <row r="4" spans="1:7" x14ac:dyDescent="0.3">
      <c r="A4" s="36"/>
      <c r="B4" s="17" t="s">
        <v>217</v>
      </c>
      <c r="C4" s="24">
        <v>0</v>
      </c>
      <c r="D4" s="24"/>
      <c r="E4" s="24" t="s">
        <v>215</v>
      </c>
      <c r="F4" s="18"/>
      <c r="G4" s="18" t="s">
        <v>220</v>
      </c>
    </row>
    <row r="5" spans="1:7" x14ac:dyDescent="0.3">
      <c r="A5" s="36"/>
      <c r="B5" s="17" t="s">
        <v>218</v>
      </c>
      <c r="C5" s="24">
        <v>800</v>
      </c>
      <c r="D5" s="24"/>
      <c r="E5" s="24" t="s">
        <v>219</v>
      </c>
      <c r="F5" s="18"/>
      <c r="G5" s="18"/>
    </row>
    <row r="6" spans="1:7" x14ac:dyDescent="0.3">
      <c r="A6" s="36"/>
      <c r="B6" s="17" t="s">
        <v>224</v>
      </c>
      <c r="C6" s="24">
        <f>90*C28/C27</f>
        <v>90</v>
      </c>
      <c r="D6" s="24"/>
      <c r="E6" s="24" t="s">
        <v>221</v>
      </c>
      <c r="F6" s="18"/>
      <c r="G6" s="18" t="s">
        <v>247</v>
      </c>
    </row>
    <row r="7" spans="1:7" x14ac:dyDescent="0.3">
      <c r="A7" s="36"/>
      <c r="B7" s="17" t="s">
        <v>222</v>
      </c>
      <c r="C7" s="39">
        <v>0.03</v>
      </c>
      <c r="D7" s="24"/>
      <c r="E7" s="24"/>
      <c r="F7" s="18"/>
      <c r="G7" s="18" t="s">
        <v>247</v>
      </c>
    </row>
    <row r="8" spans="1:7" x14ac:dyDescent="0.3">
      <c r="A8" s="36"/>
      <c r="B8" s="17" t="s">
        <v>223</v>
      </c>
      <c r="C8" s="24">
        <f>C6/C9*1000*3600*C14*C15*C16</f>
        <v>3178440000</v>
      </c>
      <c r="D8" s="24"/>
      <c r="E8" s="24" t="s">
        <v>182</v>
      </c>
      <c r="F8" s="18"/>
      <c r="G8" s="18" t="s">
        <v>247</v>
      </c>
    </row>
    <row r="9" spans="1:7" x14ac:dyDescent="0.3">
      <c r="A9" s="36"/>
      <c r="B9" s="17" t="s">
        <v>225</v>
      </c>
      <c r="C9" s="24">
        <v>0.4</v>
      </c>
      <c r="D9" s="24"/>
      <c r="E9" s="24"/>
      <c r="F9" s="18"/>
      <c r="G9" s="18"/>
    </row>
    <row r="10" spans="1:7" x14ac:dyDescent="0.3">
      <c r="A10" s="36"/>
      <c r="B10" s="17" t="s">
        <v>234</v>
      </c>
      <c r="C10" s="24">
        <v>106.3</v>
      </c>
      <c r="D10" s="24"/>
      <c r="E10" s="24" t="s">
        <v>235</v>
      </c>
      <c r="F10" s="18"/>
      <c r="G10" s="18"/>
    </row>
    <row r="11" spans="1:7" x14ac:dyDescent="0.3">
      <c r="A11" s="36"/>
      <c r="B11" s="17" t="s">
        <v>213</v>
      </c>
      <c r="C11" s="42">
        <f>C3*C25*$C$28/$C$27*C10/(10^6)</f>
        <v>2976.4</v>
      </c>
      <c r="D11" s="24"/>
      <c r="E11" s="24" t="s">
        <v>198</v>
      </c>
      <c r="F11" s="18"/>
      <c r="G11" s="18"/>
    </row>
    <row r="12" spans="1:7" x14ac:dyDescent="0.3">
      <c r="A12" s="36"/>
      <c r="B12" s="17" t="s">
        <v>233</v>
      </c>
      <c r="C12" s="24">
        <f>C4*C26*$C$28/$C$27*C10/(10^6)</f>
        <v>0</v>
      </c>
      <c r="D12" s="24"/>
      <c r="E12" s="24" t="s">
        <v>198</v>
      </c>
      <c r="F12" s="18"/>
      <c r="G12" s="18"/>
    </row>
    <row r="13" spans="1:7" x14ac:dyDescent="0.3">
      <c r="A13" s="36"/>
      <c r="B13" s="17" t="s">
        <v>214</v>
      </c>
      <c r="C13" s="42">
        <f>C5*C28*1000*C10/(10^6)</f>
        <v>1700.8</v>
      </c>
      <c r="D13" s="24"/>
      <c r="E13" s="24" t="s">
        <v>198</v>
      </c>
      <c r="F13" s="18"/>
      <c r="G13" s="18"/>
    </row>
    <row r="14" spans="1:7" x14ac:dyDescent="0.3">
      <c r="A14" s="36"/>
      <c r="B14" s="17" t="s">
        <v>189</v>
      </c>
      <c r="C14" s="24">
        <v>45</v>
      </c>
      <c r="D14" s="24"/>
      <c r="E14" s="24" t="s">
        <v>190</v>
      </c>
      <c r="F14" s="18"/>
      <c r="G14" s="18"/>
    </row>
    <row r="15" spans="1:7" x14ac:dyDescent="0.3">
      <c r="A15" s="36"/>
      <c r="B15" s="17" t="s">
        <v>191</v>
      </c>
      <c r="C15" s="24">
        <v>0.8</v>
      </c>
      <c r="D15" s="24"/>
      <c r="E15" s="24" t="s">
        <v>194</v>
      </c>
      <c r="F15" s="18"/>
      <c r="G15" s="18"/>
    </row>
    <row r="16" spans="1:7" x14ac:dyDescent="0.3">
      <c r="A16" s="36"/>
      <c r="B16" s="17" t="s">
        <v>192</v>
      </c>
      <c r="C16" s="24">
        <v>0.109</v>
      </c>
      <c r="D16" s="24" t="s">
        <v>206</v>
      </c>
      <c r="E16" s="24" t="s">
        <v>193</v>
      </c>
      <c r="F16" s="18"/>
      <c r="G16" s="18"/>
    </row>
    <row r="17" spans="1:7" x14ac:dyDescent="0.3">
      <c r="A17" s="36"/>
      <c r="B17" s="17" t="s">
        <v>237</v>
      </c>
      <c r="C17" s="24">
        <v>25</v>
      </c>
      <c r="D17" s="24"/>
      <c r="E17" s="24" t="s">
        <v>238</v>
      </c>
      <c r="F17" s="18"/>
      <c r="G17" s="18"/>
    </row>
    <row r="18" spans="1:7" x14ac:dyDescent="0.3">
      <c r="A18" s="36"/>
      <c r="B18" s="17" t="s">
        <v>244</v>
      </c>
      <c r="C18" s="24">
        <f>C2*C19</f>
        <v>27000</v>
      </c>
      <c r="D18" s="24"/>
      <c r="E18" s="24" t="s">
        <v>243</v>
      </c>
      <c r="F18" s="18"/>
      <c r="G18" s="18"/>
    </row>
    <row r="19" spans="1:7" x14ac:dyDescent="0.3">
      <c r="A19" s="36"/>
      <c r="B19" s="17" t="s">
        <v>245</v>
      </c>
      <c r="C19" s="24">
        <v>0.3</v>
      </c>
      <c r="D19" s="24"/>
      <c r="E19" s="24"/>
      <c r="F19" s="18"/>
      <c r="G19" s="18" t="s">
        <v>246</v>
      </c>
    </row>
    <row r="20" spans="1:7" x14ac:dyDescent="0.3">
      <c r="A20" s="36"/>
      <c r="B20" s="17" t="s">
        <v>248</v>
      </c>
      <c r="C20" s="24"/>
      <c r="D20" s="24"/>
      <c r="E20" s="24"/>
      <c r="F20" s="18"/>
      <c r="G20" s="18"/>
    </row>
    <row r="21" spans="1:7" x14ac:dyDescent="0.3">
      <c r="A21" s="36"/>
      <c r="B21" s="17" t="s">
        <v>249</v>
      </c>
      <c r="C21" s="24"/>
      <c r="D21" s="24"/>
      <c r="E21" s="24"/>
      <c r="F21" s="18"/>
      <c r="G21" s="18"/>
    </row>
    <row r="22" spans="1:7" x14ac:dyDescent="0.3">
      <c r="A22" s="36"/>
      <c r="B22" s="17" t="s">
        <v>250</v>
      </c>
      <c r="C22" s="24"/>
      <c r="D22" s="24"/>
      <c r="E22" s="24"/>
      <c r="F22" s="18"/>
      <c r="G22" s="18"/>
    </row>
    <row r="23" spans="1:7" x14ac:dyDescent="0.3">
      <c r="A23" s="36"/>
      <c r="B23" s="17" t="s">
        <v>251</v>
      </c>
      <c r="C23" s="24"/>
      <c r="D23" s="24"/>
      <c r="E23" s="24"/>
      <c r="F23" s="18"/>
      <c r="G23" s="18"/>
    </row>
    <row r="24" spans="1:7" x14ac:dyDescent="0.3">
      <c r="A24" s="36"/>
      <c r="B24" s="17"/>
      <c r="C24" s="24"/>
      <c r="D24" s="24"/>
      <c r="E24" s="24"/>
      <c r="F24" s="18"/>
      <c r="G24" s="18"/>
    </row>
    <row r="25" spans="1:7" x14ac:dyDescent="0.3">
      <c r="A25" s="36"/>
      <c r="B25" s="17" t="s">
        <v>227</v>
      </c>
      <c r="C25" s="24">
        <v>4000</v>
      </c>
      <c r="D25" s="24"/>
      <c r="E25" s="24" t="s">
        <v>231</v>
      </c>
      <c r="F25" s="18"/>
      <c r="G25" s="18"/>
    </row>
    <row r="26" spans="1:7" x14ac:dyDescent="0.3">
      <c r="A26" s="36"/>
      <c r="B26" s="17" t="s">
        <v>228</v>
      </c>
      <c r="C26" s="41">
        <v>40000000</v>
      </c>
      <c r="D26" s="18"/>
      <c r="E26" s="24" t="s">
        <v>232</v>
      </c>
      <c r="F26" s="18"/>
      <c r="G26" s="18"/>
    </row>
    <row r="27" spans="1:7" x14ac:dyDescent="0.3">
      <c r="A27" s="36"/>
      <c r="B27" s="17" t="s">
        <v>229</v>
      </c>
      <c r="C27" s="24">
        <v>20</v>
      </c>
      <c r="D27" s="24"/>
      <c r="E27" s="24" t="s">
        <v>212</v>
      </c>
      <c r="F27" s="18"/>
      <c r="G27" s="18"/>
    </row>
    <row r="28" spans="1:7" x14ac:dyDescent="0.3">
      <c r="A28" s="44"/>
      <c r="B28" s="30" t="s">
        <v>226</v>
      </c>
      <c r="C28" s="24">
        <v>20</v>
      </c>
      <c r="D28" s="24"/>
      <c r="E28" s="24" t="s">
        <v>212</v>
      </c>
      <c r="F28" s="18"/>
      <c r="G28" s="18"/>
    </row>
    <row r="29" spans="1:7" x14ac:dyDescent="0.3">
      <c r="A29" s="38" t="s">
        <v>178</v>
      </c>
      <c r="B29" s="16" t="s">
        <v>183</v>
      </c>
      <c r="C29" s="25">
        <v>0.3</v>
      </c>
      <c r="D29" s="25"/>
      <c r="E29" s="25"/>
      <c r="F29" s="21"/>
      <c r="G29" s="21"/>
    </row>
    <row r="30" spans="1:7" x14ac:dyDescent="0.3">
      <c r="A30" s="38"/>
      <c r="B30" s="16" t="s">
        <v>208</v>
      </c>
      <c r="C30" s="25">
        <v>0.02</v>
      </c>
      <c r="D30" s="25"/>
      <c r="E30" s="25"/>
      <c r="F30" s="21"/>
      <c r="G30" s="21"/>
    </row>
    <row r="31" spans="1:7" x14ac:dyDescent="0.3">
      <c r="A31" s="37" t="s">
        <v>179</v>
      </c>
      <c r="B31" s="22" t="s">
        <v>184</v>
      </c>
      <c r="C31" s="27"/>
      <c r="D31" s="27"/>
      <c r="E31" s="27" t="s">
        <v>185</v>
      </c>
      <c r="F31" s="23"/>
      <c r="G31" s="23"/>
    </row>
    <row r="32" spans="1:7" x14ac:dyDescent="0.3">
      <c r="A32" s="37"/>
      <c r="B32" s="29" t="s">
        <v>209</v>
      </c>
      <c r="C32" s="27"/>
      <c r="D32" s="27"/>
      <c r="E32" s="27"/>
      <c r="F32" s="23"/>
      <c r="G32" s="23"/>
    </row>
    <row r="33" spans="1:7" x14ac:dyDescent="0.3">
      <c r="A33" s="37"/>
      <c r="B33" s="29" t="s">
        <v>181</v>
      </c>
      <c r="C33" s="27"/>
      <c r="D33" s="27"/>
      <c r="E33" s="27"/>
      <c r="F33" s="23"/>
      <c r="G33" s="23"/>
    </row>
    <row r="34" spans="1:7" x14ac:dyDescent="0.3">
      <c r="A34" s="37"/>
      <c r="B34" s="22" t="s">
        <v>186</v>
      </c>
      <c r="C34" s="32"/>
      <c r="D34" s="27"/>
      <c r="E34" s="27" t="s">
        <v>187</v>
      </c>
      <c r="F34" s="23"/>
      <c r="G34" s="23"/>
    </row>
    <row r="35" spans="1:7" x14ac:dyDescent="0.3">
      <c r="A35" s="37"/>
      <c r="B35" s="22" t="s">
        <v>188</v>
      </c>
      <c r="C35" s="32"/>
      <c r="D35" s="27"/>
      <c r="E35" s="27" t="s">
        <v>182</v>
      </c>
      <c r="F35" s="23"/>
      <c r="G35" s="23"/>
    </row>
    <row r="36" spans="1:7" x14ac:dyDescent="0.3">
      <c r="A36" s="34" t="s">
        <v>180</v>
      </c>
      <c r="B36" s="19" t="s">
        <v>239</v>
      </c>
      <c r="C36" s="40">
        <f>SUM(C11:C13)</f>
        <v>4677.2</v>
      </c>
      <c r="D36" s="26"/>
      <c r="E36" s="26" t="s">
        <v>198</v>
      </c>
      <c r="F36" s="20" t="s">
        <v>195</v>
      </c>
      <c r="G36" s="20"/>
    </row>
    <row r="37" spans="1:7" x14ac:dyDescent="0.3">
      <c r="A37" s="34"/>
      <c r="B37" s="19" t="s">
        <v>241</v>
      </c>
      <c r="C37" s="40">
        <f>C6/C9*1000*3600/C14/C15*C16/1000*C28/C27</f>
        <v>2452.5</v>
      </c>
      <c r="D37" s="26"/>
      <c r="E37" s="26" t="s">
        <v>198</v>
      </c>
      <c r="F37" s="20" t="s">
        <v>199</v>
      </c>
      <c r="G37" s="20"/>
    </row>
    <row r="38" spans="1:7" x14ac:dyDescent="0.3">
      <c r="A38" s="34"/>
      <c r="B38" s="19" t="s">
        <v>240</v>
      </c>
      <c r="C38" s="31">
        <f>C36/C17</f>
        <v>187.08799999999999</v>
      </c>
      <c r="D38" s="26"/>
      <c r="E38" s="26" t="s">
        <v>198</v>
      </c>
      <c r="F38" s="20" t="s">
        <v>196</v>
      </c>
      <c r="G38" s="20"/>
    </row>
    <row r="39" spans="1:7" x14ac:dyDescent="0.3">
      <c r="A39" s="34"/>
      <c r="B39" s="19" t="s">
        <v>236</v>
      </c>
      <c r="C39" s="43">
        <f>C7*C28/C27</f>
        <v>0.03</v>
      </c>
      <c r="D39" s="26"/>
      <c r="E39" s="26" t="s">
        <v>210</v>
      </c>
      <c r="F39" s="20" t="s">
        <v>197</v>
      </c>
      <c r="G39" s="20"/>
    </row>
    <row r="42" spans="1:7" x14ac:dyDescent="0.3">
      <c r="B42" s="28" t="s">
        <v>207</v>
      </c>
    </row>
    <row r="43" spans="1:7" x14ac:dyDescent="0.3">
      <c r="B43" s="10" t="s">
        <v>200</v>
      </c>
    </row>
  </sheetData>
  <mergeCells count="4">
    <mergeCell ref="A36:A39"/>
    <mergeCell ref="A31:A35"/>
    <mergeCell ref="A29:A30"/>
    <mergeCell ref="A2:A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2020-06-18T14:00:17Z</dcterms:modified>
</cp:coreProperties>
</file>