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9D6CFE86-547E-4CD5-96D8-8FAC0DAC63CF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C29" i="9" l="1"/>
  <c r="C35" i="9"/>
  <c r="C6" i="9" l="1"/>
  <c r="C3" i="9"/>
  <c r="E2" i="7" l="1"/>
  <c r="C26" i="9"/>
  <c r="C23" i="9" l="1"/>
  <c r="C30" i="9" l="1"/>
  <c r="C32" i="9" s="1"/>
  <c r="C15" i="9" l="1"/>
  <c r="C28" i="9"/>
  <c r="C25" i="9" s="1"/>
  <c r="C27" i="9" s="1"/>
  <c r="C33" i="9" s="1"/>
  <c r="G3" i="4" l="1"/>
  <c r="A41" i="9"/>
  <c r="C22" i="9" l="1"/>
  <c r="C24" i="9" l="1"/>
  <c r="C31" i="9" s="1"/>
  <c r="C34" i="9" l="1"/>
  <c r="F2" i="5" l="1"/>
  <c r="G2" i="4" l="1"/>
  <c r="C2" i="1" l="1"/>
</calcChain>
</file>

<file path=xl/sharedStrings.xml><?xml version="1.0" encoding="utf-8"?>
<sst xmlns="http://schemas.openxmlformats.org/spreadsheetml/2006/main" count="320" uniqueCount="265">
  <si>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</si>
  <si>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</si>
  <si>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</si>
  <si>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</si>
  <si>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</si>
  <si>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</si>
  <si>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</si>
  <si>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</si>
  <si>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</si>
  <si>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</si>
  <si>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</si>
  <si>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</si>
  <si>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</si>
  <si>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</si>
  <si>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</si>
  <si>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</si>
  <si>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</si>
  <si>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</si>
  <si>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</si>
  <si>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</si>
  <si>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</si>
  <si>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</si>
  <si>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</si>
  <si>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</si>
  <si>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</si>
  <si>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</si>
  <si>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</si>
  <si>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</si>
  <si>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</si>
  <si>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</si>
  <si>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</si>
  <si>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</si>
  <si>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</si>
  <si>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</si>
  <si>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</si>
  <si>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</si>
  <si>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</si>
  <si>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</si>
  <si>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</si>
  <si>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</si>
  <si>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</si>
  <si>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</si>
  <si>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</si>
  <si>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</si>
  <si>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</si>
  <si>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</si>
  <si>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</si>
  <si>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</si>
  <si>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</si>
  <si>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</si>
  <si>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</si>
  <si>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</si>
  <si>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</si>
  <si>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</si>
  <si>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</si>
  <si>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</si>
  <si>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</si>
  <si>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</si>
  <si>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</si>
  <si>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</si>
  <si>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</si>
  <si>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</si>
  <si>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</si>
  <si>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</si>
  <si>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</si>
  <si>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</si>
  <si>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</si>
  <si>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</si>
  <si>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</si>
  <si>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</si>
  <si>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</si>
  <si>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</si>
  <si>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</si>
  <si>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</si>
  <si>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</si>
  <si>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</si>
  <si>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</si>
  <si>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</si>
  <si>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</si>
  <si>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</si>
  <si>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</si>
  <si>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</si>
  <si>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</si>
  <si>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</si>
  <si>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</si>
  <si>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</si>
  <si>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</si>
  <si>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</si>
  <si>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</si>
  <si>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</si>
  <si>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</si>
  <si>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</si>
  <si>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</si>
  <si>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</si>
  <si>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</si>
  <si>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</si>
  <si>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</si>
  <si>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</si>
  <si>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</si>
  <si>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</si>
  <si>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</si>
  <si>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</si>
  <si>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</si>
  <si>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</si>
  <si>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</si>
  <si>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</si>
  <si>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</si>
  <si>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</si>
  <si>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</si>
  <si>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</si>
  <si>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</si>
  <si>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</si>
  <si>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</si>
  <si>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</si>
  <si>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</si>
  <si>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</si>
  <si>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</si>
  <si>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</si>
  <si>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</si>
  <si>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</si>
  <si>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</si>
  <si>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</si>
  <si>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</si>
  <si>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</si>
  <si>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</si>
  <si>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</si>
  <si>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</si>
  <si>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</si>
  <si>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</si>
  <si>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</si>
  <si>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</si>
  <si>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</si>
  <si>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</si>
  <si>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</si>
  <si>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</si>
  <si>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</si>
  <si>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</si>
  <si>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</si>
  <si>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</si>
  <si>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</si>
  <si>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</si>
  <si>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</si>
  <si>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</si>
  <si>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</si>
  <si>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</si>
  <si>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</si>
  <si>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</si>
  <si>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</si>
  <si>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</si>
  <si>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</si>
  <si>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</si>
  <si>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</si>
  <si>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</si>
  <si>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</si>
  <si>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</si>
  <si>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</si>
  <si>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</si>
  <si>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</si>
  <si>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</si>
  <si>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</si>
  <si>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</si>
  <si>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</si>
  <si>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</si>
  <si>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</si>
  <si>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</si>
  <si>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</si>
  <si>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</si>
  <si>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</si>
  <si>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</si>
  <si>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</si>
  <si>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</si>
  <si>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</si>
  <si>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</si>
  <si>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</si>
  <si>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</si>
  <si>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</si>
  <si>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Assumptions</t>
  </si>
  <si>
    <t>Modeled</t>
  </si>
  <si>
    <t>kSh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</si>
  <si>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</si>
  <si>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</si>
  <si>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</si>
  <si>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</si>
  <si>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</si>
  <si>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</si>
  <si>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</si>
  <si>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</si>
  <si>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</si>
  <si>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</si>
  <si>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</si>
  <si>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</si>
  <si>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</si>
  <si>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</si>
  <si>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Agreggated</t>
  </si>
  <si>
    <t>Sensitivity</t>
  </si>
  <si>
    <t>Functional Unit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</si>
  <si>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</si>
  <si>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</si>
  <si>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</si>
  <si>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</si>
  <si>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</si>
  <si>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</si>
  <si>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</si>
  <si>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</si>
  <si>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</si>
  <si>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</si>
  <si>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</si>
  <si>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</si>
  <si>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</si>
  <si>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</si>
  <si>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</si>
  <si>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</si>
  <si>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</si>
  <si>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</si>
  <si>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</si>
  <si>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</si>
  <si>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</si>
  <si>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</si>
  <si>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</si>
  <si>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</si>
  <si>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</si>
  <si>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</si>
  <si>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</si>
  <si>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</si>
  <si>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</si>
  <si>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Number of GenSets</t>
  </si>
  <si>
    <t>-</t>
  </si>
  <si>
    <t>Size of Storage</t>
  </si>
  <si>
    <t>Size of Generator</t>
  </si>
  <si>
    <t>Size of Biodigester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</si>
  <si>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</si>
  <si>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</si>
  <si>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</si>
  <si>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</si>
  <si>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</si>
  <si>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</si>
  <si>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</si>
  <si>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</si>
  <si>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</si>
  <si>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</si>
  <si>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</si>
  <si>
    <t>Carbon intensity of electricity production from heavy fuel oil</t>
  </si>
  <si>
    <t>kgCO2/kWh</t>
  </si>
  <si>
    <t>https://www.engineeringtoolbox.com/co2-emission-fuels-d_1085.html</t>
  </si>
  <si>
    <t>Reduction in electricity sector carbon emission</t>
  </si>
  <si>
    <t>kton</t>
  </si>
  <si>
    <t>Calliope (to be changed for every different number of GenSets)</t>
  </si>
  <si>
    <t>kSh/ton</t>
  </si>
  <si>
    <t>Electricity produced in 1 year by the new plants</t>
  </si>
  <si>
    <t>https://www.engineeringtoolbox.com/fuels-higher-calorific-values-d_169.html</t>
  </si>
  <si>
    <t xml:space="preserve">Decrease in use of Petroleum </t>
  </si>
  <si>
    <t>Decrease in the use of Fertilzers N</t>
  </si>
  <si>
    <t>Z</t>
  </si>
  <si>
    <t>FU</t>
  </si>
  <si>
    <t>Percentage</t>
  </si>
  <si>
    <t>Electricity and Heat</t>
  </si>
  <si>
    <t>Public electricity and heat production CO2 emissions</t>
  </si>
  <si>
    <t>%</t>
  </si>
  <si>
    <t>JRC SAM + EORA @2014 (own elaboration)</t>
  </si>
  <si>
    <t>Sensistivity</t>
  </si>
  <si>
    <t>Min</t>
  </si>
  <si>
    <t>Max</t>
  </si>
  <si>
    <t>Step</t>
  </si>
  <si>
    <t>Useful life</t>
  </si>
  <si>
    <t>0.107-0.112,0.001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</si>
</sst>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2" borderId="0" xfId="0" applyNumberFormat="1" applyFill="1"/>
    <xf numFmtId="0" fontId="9" fillId="0" borderId="0" xfId="0" applyFont="1" applyBorder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ping_mach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Y"/>
      <sheetName val="Z"/>
      <sheetName val="VA"/>
      <sheetName val="UL"/>
      <sheetName val="Indeces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40625" defaultRowHeight="15" x14ac:dyDescent="0.25"/>
  <cols>
    <col min="1" max="1" width="9.140625" style="1"/>
    <col min="2" max="2" width="38.5703125" style="1" bestFit="1" customWidth="1"/>
    <col min="3" max="3" width="35.140625" style="1" bestFit="1" customWidth="1"/>
    <col min="4" max="4" width="11" style="1" bestFit="1" customWidth="1"/>
    <col min="5" max="5" width="9.5703125" style="1" bestFit="1" customWidth="1"/>
    <col min="6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8</v>
      </c>
    </row>
    <row r="2" spans="1:5" x14ac:dyDescent="0.25">
      <c r="A2" s="3">
        <v>1</v>
      </c>
      <c r="B2" s="9" t="s">
        <v>255</v>
      </c>
      <c r="C2" t="s">
        <v>122</v>
      </c>
      <c r="D2" s="5" t="s">
        <v>254</v>
      </c>
      <c r="E2" s="32">
        <f>main!C35</f>
        <v>-2.5592417061611375E-2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8</v>
      </c>
      <c r="D1" s="3" t="s">
        <v>259</v>
      </c>
      <c r="E1" s="3" t="s">
        <v>260</v>
      </c>
      <c r="F1" s="3" t="s">
        <v>261</v>
      </c>
      <c r="G1" s="3" t="s">
        <v>262</v>
      </c>
    </row>
    <row r="2" spans="1:7" x14ac:dyDescent="0.25">
      <c r="A2" s="3">
        <v>1</v>
      </c>
      <c r="B2" t="s">
        <v>66</v>
      </c>
      <c r="C2" s="1">
        <f>main!C31</f>
        <v>5421.3</v>
      </c>
      <c r="D2" s="1" t="s">
        <v>192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topLeftCell="E1" workbookViewId="0">
      <selection activeCell="I1" sqref="I1:L2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140625" style="1" bestFit="1" customWidth="1"/>
    <col min="4" max="4" width="12.85546875" style="1" bestFit="1" customWidth="1"/>
    <col min="5" max="5" width="35.140625" style="1" bestFit="1" customWidth="1"/>
    <col min="6" max="6" width="11" style="1" bestFit="1" customWidth="1"/>
    <col min="7" max="7" width="9.140625" style="1"/>
    <col min="8" max="8" width="10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4" t="s">
        <v>191</v>
      </c>
      <c r="I1" s="3" t="s">
        <v>259</v>
      </c>
      <c r="J1" s="3" t="s">
        <v>260</v>
      </c>
      <c r="K1" s="3" t="s">
        <v>261</v>
      </c>
      <c r="L1" s="3" t="s">
        <v>262</v>
      </c>
    </row>
    <row r="2" spans="1:12" x14ac:dyDescent="0.25">
      <c r="A2" s="3">
        <v>1</v>
      </c>
      <c r="B2" s="5" t="s">
        <v>12</v>
      </c>
      <c r="C2" s="6" t="s">
        <v>61</v>
      </c>
      <c r="D2" s="5" t="s">
        <v>13</v>
      </c>
      <c r="E2" s="6" t="s">
        <v>122</v>
      </c>
      <c r="F2" s="5" t="s">
        <v>190</v>
      </c>
      <c r="G2" s="5">
        <f>main!C32</f>
        <v>-2053.375196232339</v>
      </c>
      <c r="H2" s="1" t="s">
        <v>192</v>
      </c>
      <c r="I2" s="1" t="s">
        <v>192</v>
      </c>
    </row>
    <row r="3" spans="1:12" x14ac:dyDescent="0.25">
      <c r="A3" s="3">
        <v>2</v>
      </c>
      <c r="B3" s="5" t="s">
        <v>12</v>
      </c>
      <c r="C3" s="6" t="s">
        <v>63</v>
      </c>
      <c r="D3" s="5" t="s">
        <v>13</v>
      </c>
      <c r="E3" s="6" t="s">
        <v>91</v>
      </c>
      <c r="F3" s="5" t="s">
        <v>190</v>
      </c>
      <c r="G3" s="39">
        <f>main!C33</f>
        <v>-1417.3333333333333</v>
      </c>
      <c r="H3" s="1" t="s">
        <v>192</v>
      </c>
      <c r="I3" s="1" t="s">
        <v>192</v>
      </c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</sheetData>
  <dataValidations count="3">
    <dataValidation type="list" allowBlank="1" showInputMessage="1" showErrorMessage="1" sqref="B4:B5 D4:D5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C2:C3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13" sqref="G13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8.42578125" style="1" bestFit="1" customWidth="1"/>
    <col min="4" max="4" width="32.140625" style="1" bestFit="1" customWidth="1"/>
    <col min="5" max="5" width="11" style="1" bestFit="1" customWidth="1"/>
    <col min="6" max="6" width="9.140625" style="1"/>
    <col min="7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8</v>
      </c>
      <c r="G1" s="4" t="s">
        <v>193</v>
      </c>
      <c r="H1" s="3" t="s">
        <v>259</v>
      </c>
      <c r="I1" s="3" t="s">
        <v>260</v>
      </c>
      <c r="J1" s="3" t="s">
        <v>261</v>
      </c>
      <c r="K1" s="3" t="s">
        <v>262</v>
      </c>
    </row>
    <row r="2" spans="1:11" x14ac:dyDescent="0.25">
      <c r="A2" s="3">
        <v>1</v>
      </c>
      <c r="B2" s="7" t="s">
        <v>166</v>
      </c>
      <c r="C2" s="5" t="s">
        <v>13</v>
      </c>
      <c r="D2" s="6" t="s">
        <v>122</v>
      </c>
      <c r="E2" s="5" t="s">
        <v>190</v>
      </c>
      <c r="F2" s="32">
        <f>main!C34</f>
        <v>216.852</v>
      </c>
      <c r="G2" s="1" t="s">
        <v>192</v>
      </c>
      <c r="H2" s="1" t="s">
        <v>192</v>
      </c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7679-78E3-4A5A-B75B-A68C7605FF81}">
  <dimension ref="A1:B2"/>
  <sheetViews>
    <sheetView showGridLines="0" workbookViewId="0">
      <selection activeCell="D6" sqref="D6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7</v>
      </c>
    </row>
    <row r="2" spans="1:2" x14ac:dyDescent="0.25">
      <c r="A2" t="s">
        <v>263</v>
      </c>
      <c r="B2">
        <f>[1]main!C16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5" sqref="B1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12</v>
      </c>
      <c r="B1" s="8" t="s">
        <v>13</v>
      </c>
      <c r="C1" s="8" t="s">
        <v>135</v>
      </c>
      <c r="D1" s="1"/>
    </row>
    <row r="2" spans="1:4" x14ac:dyDescent="0.25">
      <c r="A2" t="s">
        <v>11</v>
      </c>
      <c r="B2" t="s">
        <v>83</v>
      </c>
      <c r="C2" t="s">
        <v>136</v>
      </c>
    </row>
    <row r="3" spans="1:4" x14ac:dyDescent="0.25">
      <c r="A3" t="s">
        <v>14</v>
      </c>
      <c r="B3" t="s">
        <v>84</v>
      </c>
      <c r="C3" t="s">
        <v>137</v>
      </c>
    </row>
    <row r="4" spans="1:4" x14ac:dyDescent="0.25">
      <c r="A4" t="s">
        <v>15</v>
      </c>
      <c r="B4" t="s">
        <v>85</v>
      </c>
      <c r="C4" t="s">
        <v>138</v>
      </c>
    </row>
    <row r="5" spans="1:4" x14ac:dyDescent="0.25">
      <c r="A5" t="s">
        <v>16</v>
      </c>
      <c r="B5" t="s">
        <v>86</v>
      </c>
      <c r="C5" t="s">
        <v>139</v>
      </c>
    </row>
    <row r="6" spans="1:4" x14ac:dyDescent="0.25">
      <c r="A6" t="s">
        <v>17</v>
      </c>
      <c r="B6" t="s">
        <v>87</v>
      </c>
      <c r="C6" t="s">
        <v>140</v>
      </c>
    </row>
    <row r="7" spans="1:4" x14ac:dyDescent="0.25">
      <c r="A7" t="s">
        <v>18</v>
      </c>
      <c r="B7" t="s">
        <v>88</v>
      </c>
      <c r="C7" t="s">
        <v>141</v>
      </c>
    </row>
    <row r="8" spans="1:4" x14ac:dyDescent="0.25">
      <c r="A8" t="s">
        <v>19</v>
      </c>
      <c r="B8" t="s">
        <v>89</v>
      </c>
      <c r="C8" t="s">
        <v>142</v>
      </c>
    </row>
    <row r="9" spans="1:4" x14ac:dyDescent="0.25">
      <c r="A9" t="s">
        <v>20</v>
      </c>
      <c r="B9" t="s">
        <v>90</v>
      </c>
      <c r="C9" t="s">
        <v>143</v>
      </c>
    </row>
    <row r="10" spans="1:4" x14ac:dyDescent="0.25">
      <c r="A10" t="s">
        <v>21</v>
      </c>
      <c r="B10" t="s">
        <v>91</v>
      </c>
      <c r="C10" t="s">
        <v>9</v>
      </c>
    </row>
    <row r="11" spans="1:4" x14ac:dyDescent="0.25">
      <c r="A11" t="s">
        <v>22</v>
      </c>
      <c r="B11" t="s">
        <v>92</v>
      </c>
      <c r="C11" t="s">
        <v>144</v>
      </c>
    </row>
    <row r="12" spans="1:4" x14ac:dyDescent="0.25">
      <c r="A12" t="s">
        <v>23</v>
      </c>
      <c r="B12" t="s">
        <v>93</v>
      </c>
      <c r="C12" t="s">
        <v>145</v>
      </c>
    </row>
    <row r="13" spans="1:4" x14ac:dyDescent="0.25">
      <c r="A13" t="s">
        <v>24</v>
      </c>
      <c r="B13" t="s">
        <v>94</v>
      </c>
      <c r="C13" t="s">
        <v>146</v>
      </c>
    </row>
    <row r="14" spans="1:4" x14ac:dyDescent="0.25">
      <c r="A14" t="s">
        <v>25</v>
      </c>
      <c r="B14" t="s">
        <v>95</v>
      </c>
      <c r="C14" t="s">
        <v>147</v>
      </c>
    </row>
    <row r="15" spans="1:4" x14ac:dyDescent="0.25">
      <c r="A15" t="s">
        <v>26</v>
      </c>
      <c r="B15" t="s">
        <v>96</v>
      </c>
      <c r="C15" t="s">
        <v>148</v>
      </c>
    </row>
    <row r="16" spans="1:4" x14ac:dyDescent="0.25">
      <c r="A16" t="s">
        <v>27</v>
      </c>
      <c r="B16" t="s">
        <v>97</v>
      </c>
      <c r="C16" t="s">
        <v>149</v>
      </c>
    </row>
    <row r="17" spans="1:3" x14ac:dyDescent="0.25">
      <c r="A17" t="s">
        <v>28</v>
      </c>
      <c r="B17" t="s">
        <v>98</v>
      </c>
      <c r="C17" t="s">
        <v>150</v>
      </c>
    </row>
    <row r="18" spans="1:3" x14ac:dyDescent="0.25">
      <c r="A18" t="s">
        <v>29</v>
      </c>
      <c r="B18" t="s">
        <v>99</v>
      </c>
      <c r="C18" t="s">
        <v>151</v>
      </c>
    </row>
    <row r="19" spans="1:3" x14ac:dyDescent="0.25">
      <c r="A19" t="s">
        <v>30</v>
      </c>
      <c r="B19" t="s">
        <v>100</v>
      </c>
      <c r="C19" t="s">
        <v>152</v>
      </c>
    </row>
    <row r="20" spans="1:3" x14ac:dyDescent="0.25">
      <c r="A20" t="s">
        <v>5</v>
      </c>
      <c r="B20" t="s">
        <v>4</v>
      </c>
      <c r="C20" t="s">
        <v>153</v>
      </c>
    </row>
    <row r="21" spans="1:3" x14ac:dyDescent="0.25">
      <c r="A21" t="s">
        <v>31</v>
      </c>
      <c r="B21" t="s">
        <v>101</v>
      </c>
      <c r="C21" t="s">
        <v>154</v>
      </c>
    </row>
    <row r="22" spans="1:3" x14ac:dyDescent="0.25">
      <c r="A22" t="s">
        <v>32</v>
      </c>
      <c r="B22" t="s">
        <v>102</v>
      </c>
      <c r="C22" t="s">
        <v>155</v>
      </c>
    </row>
    <row r="23" spans="1:3" x14ac:dyDescent="0.25">
      <c r="A23" t="s">
        <v>33</v>
      </c>
      <c r="B23" t="s">
        <v>103</v>
      </c>
      <c r="C23" t="s">
        <v>156</v>
      </c>
    </row>
    <row r="24" spans="1:3" x14ac:dyDescent="0.25">
      <c r="A24" t="s">
        <v>34</v>
      </c>
      <c r="B24" t="s">
        <v>104</v>
      </c>
      <c r="C24" t="s">
        <v>157</v>
      </c>
    </row>
    <row r="25" spans="1:3" x14ac:dyDescent="0.25">
      <c r="A25" t="s">
        <v>35</v>
      </c>
      <c r="B25" t="s">
        <v>105</v>
      </c>
      <c r="C25" t="s">
        <v>158</v>
      </c>
    </row>
    <row r="26" spans="1:3" x14ac:dyDescent="0.25">
      <c r="A26" t="s">
        <v>36</v>
      </c>
      <c r="B26" t="s">
        <v>10</v>
      </c>
      <c r="C26" t="s">
        <v>159</v>
      </c>
    </row>
    <row r="27" spans="1:3" x14ac:dyDescent="0.25">
      <c r="A27" t="s">
        <v>37</v>
      </c>
      <c r="B27" t="s">
        <v>106</v>
      </c>
      <c r="C27" t="s">
        <v>160</v>
      </c>
    </row>
    <row r="28" spans="1:3" x14ac:dyDescent="0.25">
      <c r="A28" t="s">
        <v>38</v>
      </c>
      <c r="B28" t="s">
        <v>107</v>
      </c>
      <c r="C28" t="s">
        <v>161</v>
      </c>
    </row>
    <row r="29" spans="1:3" x14ac:dyDescent="0.25">
      <c r="A29" t="s">
        <v>39</v>
      </c>
      <c r="B29" t="s">
        <v>108</v>
      </c>
      <c r="C29" t="s">
        <v>162</v>
      </c>
    </row>
    <row r="30" spans="1:3" x14ac:dyDescent="0.25">
      <c r="A30" t="s">
        <v>40</v>
      </c>
      <c r="B30" t="s">
        <v>109</v>
      </c>
      <c r="C30" t="s">
        <v>163</v>
      </c>
    </row>
    <row r="31" spans="1:3" x14ac:dyDescent="0.25">
      <c r="A31" t="s">
        <v>41</v>
      </c>
      <c r="B31" t="s">
        <v>110</v>
      </c>
      <c r="C31" t="s">
        <v>164</v>
      </c>
    </row>
    <row r="32" spans="1:3" x14ac:dyDescent="0.25">
      <c r="A32" t="s">
        <v>42</v>
      </c>
      <c r="B32" t="s">
        <v>111</v>
      </c>
      <c r="C32" t="s">
        <v>165</v>
      </c>
    </row>
    <row r="33" spans="1:3" x14ac:dyDescent="0.25">
      <c r="A33" t="s">
        <v>43</v>
      </c>
      <c r="B33" t="s">
        <v>112</v>
      </c>
      <c r="C33" t="s">
        <v>166</v>
      </c>
    </row>
    <row r="34" spans="1:3" x14ac:dyDescent="0.25">
      <c r="A34" t="s">
        <v>44</v>
      </c>
      <c r="B34" t="s">
        <v>113</v>
      </c>
      <c r="C34" t="s">
        <v>167</v>
      </c>
    </row>
    <row r="35" spans="1:3" x14ac:dyDescent="0.25">
      <c r="A35" t="s">
        <v>45</v>
      </c>
      <c r="B35" t="s">
        <v>114</v>
      </c>
      <c r="C35" t="s">
        <v>168</v>
      </c>
    </row>
    <row r="36" spans="1:3" x14ac:dyDescent="0.25">
      <c r="A36" t="s">
        <v>46</v>
      </c>
      <c r="B36" t="s">
        <v>115</v>
      </c>
      <c r="C36" t="s">
        <v>169</v>
      </c>
    </row>
    <row r="37" spans="1:3" x14ac:dyDescent="0.25">
      <c r="A37" t="s">
        <v>47</v>
      </c>
      <c r="B37" t="s">
        <v>116</v>
      </c>
      <c r="C37" t="s">
        <v>170</v>
      </c>
    </row>
    <row r="38" spans="1:3" x14ac:dyDescent="0.25">
      <c r="A38" t="s">
        <v>48</v>
      </c>
      <c r="B38" t="s">
        <v>117</v>
      </c>
    </row>
    <row r="39" spans="1:3" x14ac:dyDescent="0.25">
      <c r="A39" t="s">
        <v>49</v>
      </c>
      <c r="B39" t="s">
        <v>118</v>
      </c>
    </row>
    <row r="40" spans="1:3" x14ac:dyDescent="0.25">
      <c r="A40" t="s">
        <v>50</v>
      </c>
      <c r="B40" t="s">
        <v>119</v>
      </c>
    </row>
    <row r="41" spans="1:3" x14ac:dyDescent="0.25">
      <c r="A41" t="s">
        <v>51</v>
      </c>
      <c r="B41" t="s">
        <v>120</v>
      </c>
    </row>
    <row r="42" spans="1:3" x14ac:dyDescent="0.25">
      <c r="A42" t="s">
        <v>52</v>
      </c>
      <c r="B42" t="s">
        <v>121</v>
      </c>
    </row>
    <row r="43" spans="1:3" x14ac:dyDescent="0.25">
      <c r="A43" t="s">
        <v>53</v>
      </c>
      <c r="B43" t="s">
        <v>122</v>
      </c>
    </row>
    <row r="44" spans="1:3" x14ac:dyDescent="0.25">
      <c r="A44" t="s">
        <v>54</v>
      </c>
      <c r="B44" t="s">
        <v>123</v>
      </c>
    </row>
    <row r="45" spans="1:3" x14ac:dyDescent="0.25">
      <c r="A45" t="s">
        <v>55</v>
      </c>
      <c r="B45" t="s">
        <v>124</v>
      </c>
    </row>
    <row r="46" spans="1:3" x14ac:dyDescent="0.25">
      <c r="A46" t="s">
        <v>56</v>
      </c>
      <c r="B46" t="s">
        <v>125</v>
      </c>
    </row>
    <row r="47" spans="1:3" x14ac:dyDescent="0.25">
      <c r="A47" t="s">
        <v>57</v>
      </c>
      <c r="B47" t="s">
        <v>126</v>
      </c>
    </row>
    <row r="48" spans="1:3" x14ac:dyDescent="0.25">
      <c r="A48" t="s">
        <v>58</v>
      </c>
      <c r="B48" t="s">
        <v>127</v>
      </c>
    </row>
    <row r="49" spans="1:2" x14ac:dyDescent="0.25">
      <c r="A49" t="s">
        <v>59</v>
      </c>
      <c r="B49" t="s">
        <v>128</v>
      </c>
    </row>
    <row r="50" spans="1:2" x14ac:dyDescent="0.25">
      <c r="A50" t="s">
        <v>60</v>
      </c>
      <c r="B50" t="s">
        <v>129</v>
      </c>
    </row>
    <row r="51" spans="1:2" x14ac:dyDescent="0.25">
      <c r="A51" t="s">
        <v>61</v>
      </c>
      <c r="B51" t="s">
        <v>130</v>
      </c>
    </row>
    <row r="52" spans="1:2" x14ac:dyDescent="0.25">
      <c r="A52" t="s">
        <v>62</v>
      </c>
      <c r="B52" t="s">
        <v>131</v>
      </c>
    </row>
    <row r="53" spans="1:2" x14ac:dyDescent="0.25">
      <c r="A53" t="s">
        <v>63</v>
      </c>
      <c r="B53" t="s">
        <v>132</v>
      </c>
    </row>
    <row r="54" spans="1:2" x14ac:dyDescent="0.25">
      <c r="A54" t="s">
        <v>64</v>
      </c>
      <c r="B54" t="s">
        <v>133</v>
      </c>
    </row>
    <row r="55" spans="1:2" x14ac:dyDescent="0.25">
      <c r="A55" t="s">
        <v>65</v>
      </c>
      <c r="B55" t="s">
        <v>134</v>
      </c>
    </row>
    <row r="56" spans="1:2" x14ac:dyDescent="0.25">
      <c r="A56" t="s">
        <v>66</v>
      </c>
    </row>
    <row r="57" spans="1:2" x14ac:dyDescent="0.25">
      <c r="A57" t="s">
        <v>67</v>
      </c>
    </row>
    <row r="58" spans="1:2" x14ac:dyDescent="0.25">
      <c r="A58" t="s">
        <v>68</v>
      </c>
    </row>
    <row r="59" spans="1:2" x14ac:dyDescent="0.25">
      <c r="A59" t="s">
        <v>69</v>
      </c>
    </row>
    <row r="60" spans="1:2" x14ac:dyDescent="0.25">
      <c r="A60" t="s">
        <v>70</v>
      </c>
    </row>
    <row r="61" spans="1:2" x14ac:dyDescent="0.25">
      <c r="A61" t="s">
        <v>71</v>
      </c>
    </row>
    <row r="62" spans="1:2" x14ac:dyDescent="0.25">
      <c r="A62" t="s">
        <v>72</v>
      </c>
    </row>
    <row r="63" spans="1:2" x14ac:dyDescent="0.25">
      <c r="A63" t="s">
        <v>73</v>
      </c>
    </row>
    <row r="64" spans="1:2" x14ac:dyDescent="0.25">
      <c r="A64" t="s">
        <v>74</v>
      </c>
    </row>
    <row r="65" spans="1:1" x14ac:dyDescent="0.25">
      <c r="A65" t="s">
        <v>75</v>
      </c>
    </row>
    <row r="66" spans="1:1" x14ac:dyDescent="0.25">
      <c r="A66" t="s">
        <v>76</v>
      </c>
    </row>
    <row r="67" spans="1:1" x14ac:dyDescent="0.25">
      <c r="A67" t="s">
        <v>77</v>
      </c>
    </row>
    <row r="68" spans="1:1" x14ac:dyDescent="0.25">
      <c r="A68" t="s">
        <v>78</v>
      </c>
    </row>
    <row r="69" spans="1:1" x14ac:dyDescent="0.25">
      <c r="A69" t="s">
        <v>79</v>
      </c>
    </row>
    <row r="70" spans="1:1" x14ac:dyDescent="0.25">
      <c r="A70" t="s">
        <v>80</v>
      </c>
    </row>
    <row r="71" spans="1:1" x14ac:dyDescent="0.25">
      <c r="A71" t="s">
        <v>81</v>
      </c>
    </row>
    <row r="72" spans="1:1" x14ac:dyDescent="0.25">
      <c r="A72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tabSelected="1" zoomScale="115" zoomScaleNormal="115" workbookViewId="0">
      <selection activeCell="C3" sqref="C3"/>
    </sheetView>
  </sheetViews>
  <sheetFormatPr defaultRowHeight="15" x14ac:dyDescent="0.25"/>
  <cols>
    <col min="1" max="1" width="10" style="11" customWidth="1"/>
    <col min="2" max="2" width="62.7109375" style="10" customWidth="1"/>
    <col min="3" max="3" width="13.5703125" bestFit="1" customWidth="1"/>
    <col min="4" max="4" width="10.140625" bestFit="1" customWidth="1"/>
    <col min="5" max="5" width="13.85546875" bestFit="1" customWidth="1"/>
    <col min="6" max="6" width="14.85546875" bestFit="1" customWidth="1"/>
    <col min="7" max="7" width="57.140625" bestFit="1" customWidth="1"/>
  </cols>
  <sheetData>
    <row r="1" spans="1:7" s="15" customFormat="1" ht="15.75" thickBot="1" x14ac:dyDescent="0.3">
      <c r="A1" s="12" t="s">
        <v>171</v>
      </c>
      <c r="B1" s="13" t="s">
        <v>172</v>
      </c>
      <c r="C1" s="14" t="s">
        <v>7</v>
      </c>
      <c r="D1" s="14" t="s">
        <v>194</v>
      </c>
      <c r="E1" s="14" t="s">
        <v>173</v>
      </c>
      <c r="F1" s="14" t="s">
        <v>174</v>
      </c>
      <c r="G1" s="14" t="s">
        <v>175</v>
      </c>
    </row>
    <row r="2" spans="1:7" x14ac:dyDescent="0.25">
      <c r="A2" s="51"/>
      <c r="B2" s="17" t="s">
        <v>200</v>
      </c>
      <c r="C2" s="24">
        <v>10000</v>
      </c>
      <c r="D2" s="24"/>
      <c r="E2" s="24" t="s">
        <v>231</v>
      </c>
      <c r="F2" s="18"/>
      <c r="G2" s="18"/>
    </row>
    <row r="3" spans="1:7" x14ac:dyDescent="0.25">
      <c r="A3" s="51"/>
      <c r="B3" s="17" t="s">
        <v>201</v>
      </c>
      <c r="C3" s="43">
        <f>C20</f>
        <v>0</v>
      </c>
      <c r="D3" s="24"/>
      <c r="E3" s="24" t="s">
        <v>199</v>
      </c>
      <c r="F3" s="18"/>
      <c r="G3" s="18" t="s">
        <v>204</v>
      </c>
    </row>
    <row r="4" spans="1:7" x14ac:dyDescent="0.25">
      <c r="A4" s="51"/>
      <c r="B4" s="17" t="s">
        <v>202</v>
      </c>
      <c r="C4" s="24">
        <v>500</v>
      </c>
      <c r="D4" s="24"/>
      <c r="E4" s="24" t="s">
        <v>203</v>
      </c>
      <c r="F4" s="18"/>
      <c r="G4" s="18"/>
    </row>
    <row r="5" spans="1:7" x14ac:dyDescent="0.25">
      <c r="A5" s="51"/>
      <c r="B5" s="35" t="s">
        <v>248</v>
      </c>
      <c r="C5" s="24">
        <v>80</v>
      </c>
      <c r="D5" s="24"/>
      <c r="E5" s="24" t="s">
        <v>205</v>
      </c>
      <c r="F5" s="18"/>
      <c r="G5" s="18" t="s">
        <v>246</v>
      </c>
    </row>
    <row r="6" spans="1:7" x14ac:dyDescent="0.25">
      <c r="A6" s="51"/>
      <c r="B6" s="35" t="s">
        <v>241</v>
      </c>
      <c r="C6" s="38">
        <f>0.27</f>
        <v>0.27</v>
      </c>
      <c r="D6" s="24"/>
      <c r="E6" s="24" t="s">
        <v>242</v>
      </c>
      <c r="F6" s="18"/>
      <c r="G6" s="36" t="s">
        <v>243</v>
      </c>
    </row>
    <row r="7" spans="1:7" x14ac:dyDescent="0.25">
      <c r="A7" s="51"/>
      <c r="B7" s="35" t="s">
        <v>256</v>
      </c>
      <c r="C7" s="38">
        <v>2110</v>
      </c>
      <c r="D7" s="24"/>
      <c r="E7" s="24" t="s">
        <v>245</v>
      </c>
      <c r="F7" s="18"/>
      <c r="G7" s="44" t="s">
        <v>258</v>
      </c>
    </row>
    <row r="8" spans="1:7" x14ac:dyDescent="0.25">
      <c r="A8" s="51"/>
      <c r="B8" s="17" t="s">
        <v>206</v>
      </c>
      <c r="C8" s="24">
        <v>0.4</v>
      </c>
      <c r="D8" s="24"/>
      <c r="E8" s="24"/>
      <c r="F8" s="18"/>
      <c r="G8" s="18"/>
    </row>
    <row r="9" spans="1:7" x14ac:dyDescent="0.25">
      <c r="A9" s="51"/>
      <c r="B9" s="17" t="s">
        <v>209</v>
      </c>
      <c r="C9" s="24">
        <v>106.3</v>
      </c>
      <c r="D9" s="24"/>
      <c r="E9" s="24" t="s">
        <v>210</v>
      </c>
      <c r="F9" s="18"/>
      <c r="G9" s="18"/>
    </row>
    <row r="10" spans="1:7" x14ac:dyDescent="0.25">
      <c r="A10" s="51"/>
      <c r="B10" s="17" t="s">
        <v>179</v>
      </c>
      <c r="C10" s="24">
        <v>39</v>
      </c>
      <c r="D10" s="24"/>
      <c r="E10" s="24" t="s">
        <v>180</v>
      </c>
      <c r="F10" s="18"/>
      <c r="G10" s="18" t="s">
        <v>249</v>
      </c>
    </row>
    <row r="11" spans="1:7" x14ac:dyDescent="0.25">
      <c r="A11" s="51"/>
      <c r="B11" s="17" t="s">
        <v>181</v>
      </c>
      <c r="C11" s="24">
        <v>0.98</v>
      </c>
      <c r="D11" s="24"/>
      <c r="E11" s="24" t="s">
        <v>184</v>
      </c>
      <c r="F11" s="18"/>
      <c r="G11" s="18" t="s">
        <v>249</v>
      </c>
    </row>
    <row r="12" spans="1:7" x14ac:dyDescent="0.25">
      <c r="A12" s="51"/>
      <c r="B12" s="17" t="s">
        <v>182</v>
      </c>
      <c r="C12" s="24">
        <v>0.109</v>
      </c>
      <c r="D12" s="24" t="s">
        <v>264</v>
      </c>
      <c r="E12" s="24" t="s">
        <v>183</v>
      </c>
      <c r="F12" s="18"/>
      <c r="G12" s="18"/>
    </row>
    <row r="13" spans="1:7" x14ac:dyDescent="0.25">
      <c r="A13" s="51"/>
      <c r="B13" s="17" t="s">
        <v>212</v>
      </c>
      <c r="C13" s="24">
        <v>25</v>
      </c>
      <c r="D13" s="24"/>
      <c r="E13" s="24" t="s">
        <v>213</v>
      </c>
      <c r="F13" s="18"/>
      <c r="G13" s="18"/>
    </row>
    <row r="14" spans="1:7" x14ac:dyDescent="0.25">
      <c r="A14" s="51"/>
      <c r="B14" s="17" t="s">
        <v>220</v>
      </c>
      <c r="C14" s="24">
        <v>0.3</v>
      </c>
      <c r="D14" s="24"/>
      <c r="E14" s="24"/>
      <c r="F14" s="18"/>
      <c r="G14" s="18" t="s">
        <v>221</v>
      </c>
    </row>
    <row r="15" spans="1:7" x14ac:dyDescent="0.25">
      <c r="A15" s="51"/>
      <c r="B15" s="17" t="s">
        <v>233</v>
      </c>
      <c r="C15" s="24">
        <f>C19*(C43+C44+C45)*12/(10^6)</f>
        <v>35.700000000000003</v>
      </c>
      <c r="D15" s="24"/>
      <c r="E15" s="24" t="s">
        <v>188</v>
      </c>
      <c r="F15" s="18"/>
      <c r="G15" s="36" t="s">
        <v>232</v>
      </c>
    </row>
    <row r="16" spans="1:7" x14ac:dyDescent="0.25">
      <c r="A16" s="51"/>
      <c r="B16" s="17" t="s">
        <v>229</v>
      </c>
      <c r="C16" s="24">
        <v>250</v>
      </c>
      <c r="D16" s="24"/>
      <c r="E16" s="24" t="s">
        <v>230</v>
      </c>
      <c r="F16" s="18"/>
      <c r="G16" s="18"/>
    </row>
    <row r="17" spans="1:7" x14ac:dyDescent="0.25">
      <c r="A17" s="51"/>
      <c r="B17" s="17" t="s">
        <v>227</v>
      </c>
      <c r="C17" s="34">
        <v>250000</v>
      </c>
      <c r="D17" s="18"/>
      <c r="E17" s="24" t="s">
        <v>207</v>
      </c>
      <c r="F17" s="18"/>
      <c r="G17" s="18"/>
    </row>
    <row r="18" spans="1:7" x14ac:dyDescent="0.25">
      <c r="A18" s="51"/>
      <c r="B18" s="17" t="s">
        <v>228</v>
      </c>
      <c r="C18" s="24">
        <v>1</v>
      </c>
      <c r="D18" s="24"/>
      <c r="E18" s="24" t="s">
        <v>196</v>
      </c>
      <c r="F18" s="18"/>
      <c r="G18" s="18"/>
    </row>
    <row r="19" spans="1:7" x14ac:dyDescent="0.25">
      <c r="A19" s="40" t="s">
        <v>253</v>
      </c>
      <c r="B19" s="45" t="s">
        <v>225</v>
      </c>
      <c r="C19" s="46">
        <v>17</v>
      </c>
      <c r="D19" s="46"/>
      <c r="E19" s="46" t="s">
        <v>226</v>
      </c>
      <c r="F19" s="47"/>
      <c r="G19" s="47"/>
    </row>
    <row r="20" spans="1:7" x14ac:dyDescent="0.25">
      <c r="A20" s="50" t="s">
        <v>176</v>
      </c>
      <c r="B20" s="16" t="s">
        <v>201</v>
      </c>
      <c r="C20" s="41">
        <v>0</v>
      </c>
      <c r="D20" s="25"/>
      <c r="E20" s="25" t="s">
        <v>199</v>
      </c>
      <c r="F20" s="21"/>
      <c r="G20" s="21"/>
    </row>
    <row r="21" spans="1:7" x14ac:dyDescent="0.25">
      <c r="A21" s="50"/>
      <c r="B21" s="16" t="s">
        <v>239</v>
      </c>
      <c r="C21" s="37">
        <v>0.3</v>
      </c>
      <c r="D21" s="25"/>
      <c r="E21" s="25"/>
      <c r="F21" s="21"/>
      <c r="G21" s="21"/>
    </row>
    <row r="22" spans="1:7" x14ac:dyDescent="0.25">
      <c r="A22" s="49"/>
      <c r="B22" s="29" t="s">
        <v>197</v>
      </c>
      <c r="C22" s="27">
        <f>C2*C16*C19*C9/(10^6)</f>
        <v>4517.75</v>
      </c>
      <c r="D22" s="27"/>
      <c r="E22" s="27" t="s">
        <v>188</v>
      </c>
      <c r="F22" s="23"/>
      <c r="G22" s="23"/>
    </row>
    <row r="23" spans="1:7" x14ac:dyDescent="0.25">
      <c r="A23" s="49"/>
      <c r="B23" s="29" t="s">
        <v>208</v>
      </c>
      <c r="C23" s="27">
        <f>C20*C17*C19*C9/(10^6)</f>
        <v>0</v>
      </c>
      <c r="D23" s="27"/>
      <c r="E23" s="27" t="s">
        <v>188</v>
      </c>
      <c r="F23" s="23"/>
      <c r="G23" s="23"/>
    </row>
    <row r="24" spans="1:7" x14ac:dyDescent="0.25">
      <c r="A24" s="49"/>
      <c r="B24" s="29" t="s">
        <v>198</v>
      </c>
      <c r="C24" s="27">
        <f>C4*C18*C19*1000*C9/(10^6)</f>
        <v>903.55</v>
      </c>
      <c r="D24" s="27"/>
      <c r="E24" s="27" t="s">
        <v>188</v>
      </c>
      <c r="F24" s="23"/>
      <c r="G24" s="23"/>
    </row>
    <row r="25" spans="1:7" x14ac:dyDescent="0.25">
      <c r="A25" s="49"/>
      <c r="B25" s="29" t="s">
        <v>219</v>
      </c>
      <c r="C25" s="31">
        <f>C28*C14</f>
        <v>26666.666666666668</v>
      </c>
      <c r="D25" s="27"/>
      <c r="E25" s="27" t="s">
        <v>218</v>
      </c>
      <c r="F25" s="23"/>
      <c r="G25" s="23"/>
    </row>
    <row r="26" spans="1:7" x14ac:dyDescent="0.25">
      <c r="A26" s="49"/>
      <c r="B26" s="29" t="s">
        <v>223</v>
      </c>
      <c r="C26" s="27">
        <f>500*C9/1000</f>
        <v>53.15</v>
      </c>
      <c r="D26" s="27"/>
      <c r="E26" s="27" t="s">
        <v>247</v>
      </c>
      <c r="F26" s="23"/>
      <c r="G26" s="23" t="s">
        <v>240</v>
      </c>
    </row>
    <row r="27" spans="1:7" x14ac:dyDescent="0.25">
      <c r="A27" s="49"/>
      <c r="B27" s="29" t="s">
        <v>224</v>
      </c>
      <c r="C27" s="27">
        <f>C26*C25/1000</f>
        <v>1417.3333333333333</v>
      </c>
      <c r="D27" s="27"/>
      <c r="E27" s="27" t="s">
        <v>188</v>
      </c>
      <c r="F27" s="23"/>
      <c r="G27" s="23"/>
    </row>
    <row r="28" spans="1:7" x14ac:dyDescent="0.25">
      <c r="A28" s="49"/>
      <c r="B28" s="22" t="s">
        <v>217</v>
      </c>
      <c r="C28" s="31">
        <f>C5/0.45/10/200*10^6</f>
        <v>88888.888888888891</v>
      </c>
      <c r="D28" s="27"/>
      <c r="E28" s="27" t="s">
        <v>218</v>
      </c>
      <c r="F28" s="23"/>
      <c r="G28" s="23" t="s">
        <v>222</v>
      </c>
    </row>
    <row r="29" spans="1:7" x14ac:dyDescent="0.25">
      <c r="A29" s="49"/>
      <c r="B29" s="22" t="s">
        <v>244</v>
      </c>
      <c r="C29" s="31">
        <f>C5*C6/C8</f>
        <v>54</v>
      </c>
      <c r="D29" s="27"/>
      <c r="E29" s="27" t="s">
        <v>245</v>
      </c>
      <c r="F29" s="23"/>
      <c r="G29" s="23"/>
    </row>
    <row r="30" spans="1:7" x14ac:dyDescent="0.25">
      <c r="A30" s="49"/>
      <c r="B30" s="22" t="s">
        <v>250</v>
      </c>
      <c r="C30" s="31">
        <f>C5/C8*1000*3600/C10/C11*C12/1000</f>
        <v>2053.375196232339</v>
      </c>
      <c r="D30" s="27"/>
      <c r="E30" s="27" t="s">
        <v>178</v>
      </c>
      <c r="F30" s="23"/>
      <c r="G30" s="23"/>
    </row>
    <row r="31" spans="1:7" x14ac:dyDescent="0.25">
      <c r="A31" s="48" t="s">
        <v>177</v>
      </c>
      <c r="B31" s="19" t="s">
        <v>214</v>
      </c>
      <c r="C31" s="33">
        <f>SUM(C22:C24)</f>
        <v>5421.3</v>
      </c>
      <c r="D31" s="26"/>
      <c r="E31" s="26" t="s">
        <v>188</v>
      </c>
      <c r="F31" s="20" t="s">
        <v>185</v>
      </c>
      <c r="G31" s="20"/>
    </row>
    <row r="32" spans="1:7" x14ac:dyDescent="0.25">
      <c r="A32" s="48"/>
      <c r="B32" s="19" t="s">
        <v>216</v>
      </c>
      <c r="C32" s="33">
        <f>-C30</f>
        <v>-2053.375196232339</v>
      </c>
      <c r="D32" s="26"/>
      <c r="E32" s="26" t="s">
        <v>188</v>
      </c>
      <c r="F32" s="20" t="s">
        <v>252</v>
      </c>
      <c r="G32" s="20"/>
    </row>
    <row r="33" spans="1:7" x14ac:dyDescent="0.25">
      <c r="A33" s="48"/>
      <c r="B33" s="19" t="s">
        <v>251</v>
      </c>
      <c r="C33" s="33">
        <f>-C27</f>
        <v>-1417.3333333333333</v>
      </c>
      <c r="D33" s="26"/>
      <c r="E33" s="26" t="s">
        <v>188</v>
      </c>
      <c r="F33" s="20" t="s">
        <v>252</v>
      </c>
      <c r="G33" s="20"/>
    </row>
    <row r="34" spans="1:7" x14ac:dyDescent="0.25">
      <c r="A34" s="48"/>
      <c r="B34" s="19" t="s">
        <v>215</v>
      </c>
      <c r="C34" s="30">
        <f>C31/C13</f>
        <v>216.852</v>
      </c>
      <c r="D34" s="26"/>
      <c r="E34" s="26" t="s">
        <v>188</v>
      </c>
      <c r="F34" s="20" t="s">
        <v>186</v>
      </c>
      <c r="G34" s="20"/>
    </row>
    <row r="35" spans="1:7" x14ac:dyDescent="0.25">
      <c r="A35" s="48"/>
      <c r="B35" s="19" t="s">
        <v>211</v>
      </c>
      <c r="C35" s="42">
        <f>-C29/C7</f>
        <v>-2.5592417061611375E-2</v>
      </c>
      <c r="D35" s="26"/>
      <c r="E35" s="26" t="s">
        <v>257</v>
      </c>
      <c r="F35" s="20" t="s">
        <v>187</v>
      </c>
      <c r="G35" s="20"/>
    </row>
    <row r="38" spans="1:7" x14ac:dyDescent="0.25">
      <c r="B38" s="28" t="s">
        <v>195</v>
      </c>
    </row>
    <row r="39" spans="1:7" x14ac:dyDescent="0.25">
      <c r="B39" s="10" t="s">
        <v>189</v>
      </c>
    </row>
    <row r="41" spans="1:7" x14ac:dyDescent="0.25">
      <c r="A41">
        <f>59/90</f>
        <v>0.65555555555555556</v>
      </c>
    </row>
    <row r="42" spans="1:7" x14ac:dyDescent="0.25">
      <c r="B42" s="28" t="s">
        <v>234</v>
      </c>
      <c r="C42" t="s">
        <v>235</v>
      </c>
    </row>
    <row r="43" spans="1:7" x14ac:dyDescent="0.25">
      <c r="B43" s="10" t="s">
        <v>236</v>
      </c>
      <c r="C43">
        <v>75000</v>
      </c>
    </row>
    <row r="44" spans="1:7" x14ac:dyDescent="0.25">
      <c r="B44" s="10" t="s">
        <v>237</v>
      </c>
      <c r="C44">
        <v>50000</v>
      </c>
    </row>
    <row r="45" spans="1:7" x14ac:dyDescent="0.25">
      <c r="B45" s="10" t="s">
        <v>238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G15" r:id="rId1" xr:uid="{84C6F64B-1945-4EBA-8B1B-CEE00995A49C}"/>
    <hyperlink ref="G26" r:id="rId2" location="tab-id-3" xr:uid="{5DAE99B1-6F95-4D10-BA19-123AB017C754}"/>
    <hyperlink ref="G6" r:id="rId3" xr:uid="{5E1D2F9F-64EB-463B-84ED-7D3426C5B2D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2020-07-28T10:17:43Z</dcterms:modified>
</cp:coreProperties>
</file>