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feemit-my.sharepoint.com/personal/federica_inzoli_feem_it/Documents/REP/CIVICS Ghana/Maize/MillsProductivity/"/>
    </mc:Choice>
  </mc:AlternateContent>
  <xr:revisionPtr revIDLastSave="409" documentId="11_F25DC773A252ABDACC10486E019B5C525ADE58F2" xr6:coauthVersionLast="45" xr6:coauthVersionMax="45" xr10:uidLastSave="{2DCA2F60-0205-4285-89AA-5B997553329E}"/>
  <bookViews>
    <workbookView xWindow="-110" yWindow="-110" windowWidth="19420" windowHeight="10560" xr2:uid="{00000000-000D-0000-FFFF-FFFF00000000}"/>
  </bookViews>
  <sheets>
    <sheet name="Sizing" sheetId="1" r:id="rId1"/>
    <sheet name="Lo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3" i="1"/>
  <c r="N5" i="1" l="1"/>
  <c r="O5" i="1"/>
  <c r="O4" i="1"/>
  <c r="N4" i="1" s="1"/>
  <c r="Q18" i="1" l="1"/>
  <c r="N3" i="1" s="1"/>
  <c r="C64" i="1" l="1"/>
  <c r="C63" i="1"/>
  <c r="C62" i="1"/>
  <c r="G61" i="1"/>
  <c r="C61" i="1"/>
  <c r="F38" i="2"/>
  <c r="F37" i="2"/>
  <c r="F36" i="2"/>
  <c r="F35" i="2"/>
  <c r="F34" i="2"/>
  <c r="F33" i="2"/>
  <c r="F32" i="2"/>
  <c r="F31" i="2"/>
  <c r="F24" i="2"/>
  <c r="F23" i="2"/>
  <c r="L22" i="2"/>
  <c r="F22" i="2"/>
  <c r="F21" i="2"/>
  <c r="F20" i="2"/>
  <c r="F19" i="2"/>
  <c r="F18" i="2"/>
  <c r="M17" i="2"/>
  <c r="L17" i="2"/>
  <c r="F17" i="2"/>
  <c r="F10" i="2"/>
  <c r="F9" i="2"/>
  <c r="L8" i="2"/>
  <c r="F8" i="2"/>
  <c r="F7" i="2"/>
  <c r="F6" i="2"/>
  <c r="F5" i="2"/>
  <c r="F4" i="2"/>
  <c r="M3" i="2"/>
  <c r="L3" i="2"/>
  <c r="F3" i="2"/>
  <c r="D7" i="1" l="1"/>
  <c r="K7" i="1"/>
  <c r="L7" i="1" s="1"/>
  <c r="K6" i="1"/>
  <c r="L6" i="1" s="1"/>
  <c r="D6" i="1"/>
  <c r="K5" i="1"/>
  <c r="L5" i="1" s="1"/>
  <c r="D5" i="1"/>
  <c r="H4" i="1"/>
  <c r="K4" i="1" s="1"/>
  <c r="L4" i="1" s="1"/>
  <c r="D4" i="1"/>
</calcChain>
</file>

<file path=xl/sharedStrings.xml><?xml version="1.0" encoding="utf-8"?>
<sst xmlns="http://schemas.openxmlformats.org/spreadsheetml/2006/main" count="131" uniqueCount="48">
  <si>
    <t>BAU</t>
  </si>
  <si>
    <t>plus 50%</t>
  </si>
  <si>
    <t>plus 100%</t>
  </si>
  <si>
    <t>Load [kWh/year]</t>
  </si>
  <si>
    <t>Investment Cost [MUSD @2015]</t>
  </si>
  <si>
    <t>PV Size [kW]</t>
  </si>
  <si>
    <t>Battery Size [kWh]</t>
  </si>
  <si>
    <t>Genset Size [kW]</t>
  </si>
  <si>
    <t>-</t>
  </si>
  <si>
    <t>Hybrid</t>
  </si>
  <si>
    <t>Solar</t>
  </si>
  <si>
    <t>1 MILL</t>
  </si>
  <si>
    <t>LCoE [USD/kWh]</t>
  </si>
  <si>
    <t>Cash Flow [kUSD/year]</t>
  </si>
  <si>
    <t>Tariff no INV [USD/kWh]</t>
  </si>
  <si>
    <t>Fixed O&amp;M [kUSD/year]</t>
  </si>
  <si>
    <t>Battery Replacement Cost [kUSD]</t>
  </si>
  <si>
    <t>Fuel Consumption  [kUSD/year]</t>
  </si>
  <si>
    <t>App</t>
  </si>
  <si>
    <t>Number</t>
  </si>
  <si>
    <t>Nom Power</t>
  </si>
  <si>
    <t>Tot Time [min]</t>
  </si>
  <si>
    <t>Time Var</t>
  </si>
  <si>
    <t>Min Time On [min]</t>
  </si>
  <si>
    <t>Window S</t>
  </si>
  <si>
    <t>Window E</t>
  </si>
  <si>
    <t>Elevator</t>
  </si>
  <si>
    <t>Conveyor</t>
  </si>
  <si>
    <t>Siever</t>
  </si>
  <si>
    <t>Grinder</t>
  </si>
  <si>
    <t>Mixer</t>
  </si>
  <si>
    <t>Warehouse Lights</t>
  </si>
  <si>
    <t>PC</t>
  </si>
  <si>
    <t>Office Lights</t>
  </si>
  <si>
    <t>Printers</t>
  </si>
  <si>
    <t>Kettle</t>
  </si>
  <si>
    <t>Refrigerator</t>
  </si>
  <si>
    <t>Prod +50%</t>
  </si>
  <si>
    <t>Prod +100%</t>
  </si>
  <si>
    <t>Direct CO2 Emitted [ton/year]</t>
  </si>
  <si>
    <t>GWh Gas</t>
  </si>
  <si>
    <t>GWh Oil</t>
  </si>
  <si>
    <t>IEA (2015)</t>
  </si>
  <si>
    <t>GWh Hydro</t>
  </si>
  <si>
    <t>GWh PV</t>
  </si>
  <si>
    <t>ton/GWh</t>
  </si>
  <si>
    <t>Elec from Fuel [GWh]</t>
  </si>
  <si>
    <t>From Grid [ton/year]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</si>
</sst>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000\ _€_-;\-* #,##0.000000\ _€_-;_-* &quot;-&quot;??\ _€_-;_-@_-"/>
    <numFmt numFmtId="166" formatCode="0.00000"/>
    <numFmt numFmtId="167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/>
    <xf numFmtId="0" fontId="0" fillId="2" borderId="0" xfId="0" applyFill="1" applyAlignment="1">
      <alignment horizontal="center"/>
    </xf>
    <xf numFmtId="166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/>
    <xf numFmtId="2" fontId="0" fillId="0" borderId="0" xfId="0" applyNumberFormat="1" applyFill="1"/>
    <xf numFmtId="0" fontId="0" fillId="0" borderId="0" xfId="0" applyAlignment="1">
      <alignment horizontal="center"/>
    </xf>
    <xf numFmtId="20" fontId="0" fillId="0" borderId="0" xfId="0" applyNumberFormat="1"/>
    <xf numFmtId="46" fontId="0" fillId="0" borderId="0" xfId="0" applyNumberFormat="1"/>
    <xf numFmtId="9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167" fontId="0" fillId="0" borderId="0" xfId="0" applyNumberFormat="1"/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40409</xdr:colOff>
      <xdr:row>8</xdr:row>
      <xdr:rowOff>49011</xdr:rowOff>
    </xdr:from>
    <xdr:to>
      <xdr:col>7</xdr:col>
      <xdr:colOff>1278082</xdr:colOff>
      <xdr:row>31</xdr:row>
      <xdr:rowOff>116258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A0CA24-7487-4D95-B1BA-FD1E7B4AD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59" y="1496811"/>
          <a:ext cx="7653713" cy="4229672"/>
        </a:xfrm>
        <a:prstGeom prst="rect">
          <a:avLst/>
        </a:prstGeom>
      </xdr:spPr>
    </xdr:pic>
    <xdr:clientData/>
  </xdr:twoCellAnchor>
  <xdr:twoCellAnchor editAs="oneCell">
    <xdr:from>
      <xdr:col>7</xdr:col>
      <xdr:colOff>1305618</xdr:colOff>
      <xdr:row>8</xdr:row>
      <xdr:rowOff>20781</xdr:rowOff>
    </xdr:from>
    <xdr:to>
      <xdr:col>12</xdr:col>
      <xdr:colOff>400050</xdr:colOff>
      <xdr:row>31</xdr:row>
      <xdr:rowOff>60146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17A35F-CC6D-4FAC-8497-01FF223BC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4118" y="1468581"/>
          <a:ext cx="7647882" cy="4197980"/>
        </a:xfrm>
        <a:prstGeom prst="rect">
          <a:avLst/>
        </a:prstGeom>
      </xdr:spPr>
    </xdr:pic>
    <xdr:clientData/>
  </xdr:twoCellAnchor>
  <xdr:twoCellAnchor editAs="oneCell">
    <xdr:from>
      <xdr:col>0</xdr:col>
      <xdr:colOff>628419</xdr:colOff>
      <xdr:row>31</xdr:row>
      <xdr:rowOff>125210</xdr:rowOff>
    </xdr:from>
    <xdr:to>
      <xdr:col>7</xdr:col>
      <xdr:colOff>1235537</xdr:colOff>
      <xdr:row>55</xdr:row>
      <xdr:rowOff>19160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128909-D041-4AEE-9CE4-65EEFCB3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19" y="5735435"/>
          <a:ext cx="7651808" cy="4227825"/>
        </a:xfrm>
        <a:prstGeom prst="rect">
          <a:avLst/>
        </a:prstGeom>
      </xdr:spPr>
    </xdr:pic>
    <xdr:clientData/>
  </xdr:twoCellAnchor>
  <xdr:twoCellAnchor editAs="oneCell">
    <xdr:from>
      <xdr:col>7</xdr:col>
      <xdr:colOff>1288415</xdr:colOff>
      <xdr:row>31</xdr:row>
      <xdr:rowOff>60208</xdr:rowOff>
    </xdr:from>
    <xdr:to>
      <xdr:col>12</xdr:col>
      <xdr:colOff>365702</xdr:colOff>
      <xdr:row>54</xdr:row>
      <xdr:rowOff>131266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E601B3-93E3-4F73-8C5E-93BFF961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915" y="5670433"/>
          <a:ext cx="7636452" cy="4237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topLeftCell="E1" zoomScale="60" zoomScaleNormal="60" workbookViewId="0">
      <selection activeCell="O10" sqref="O10"/>
    </sheetView>
  </sheetViews>
  <sheetFormatPr defaultRowHeight="14.5" x14ac:dyDescent="0.35"/>
  <cols>
    <col min="1" max="2" width="9.1796875" bestFit="1" customWidth="1"/>
    <col min="3" max="3" width="14.90625" bestFit="1" customWidth="1"/>
    <col min="4" max="4" width="27.81640625" bestFit="1" customWidth="1"/>
    <col min="5" max="5" width="11" bestFit="1" customWidth="1"/>
    <col min="6" max="6" width="16.08984375" bestFit="1" customWidth="1"/>
    <col min="7" max="7" width="14.81640625" bestFit="1" customWidth="1"/>
    <col min="8" max="8" width="27.1796875" bestFit="1" customWidth="1"/>
    <col min="9" max="9" width="34.54296875" customWidth="1"/>
    <col min="10" max="11" width="20.81640625" bestFit="1" customWidth="1"/>
    <col min="12" max="12" width="21.36328125" bestFit="1" customWidth="1"/>
    <col min="13" max="13" width="14.81640625" bestFit="1" customWidth="1"/>
    <col min="14" max="14" width="25.90625" bestFit="1" customWidth="1"/>
    <col min="15" max="15" width="18.453125" bestFit="1" customWidth="1"/>
    <col min="16" max="16" width="10.26953125" bestFit="1" customWidth="1"/>
    <col min="17" max="17" width="9.453125" bestFit="1" customWidth="1"/>
    <col min="18" max="18" width="12.6328125" bestFit="1" customWidth="1"/>
  </cols>
  <sheetData>
    <row r="1" spans="1:19" x14ac:dyDescent="0.35">
      <c r="A1" s="5" t="s">
        <v>11</v>
      </c>
    </row>
    <row r="2" spans="1:19" x14ac:dyDescent="0.35">
      <c r="C2" t="s">
        <v>3</v>
      </c>
      <c r="D2" s="8" t="s">
        <v>4</v>
      </c>
      <c r="E2" t="s">
        <v>5</v>
      </c>
      <c r="F2" t="s">
        <v>6</v>
      </c>
      <c r="G2" t="s">
        <v>7</v>
      </c>
      <c r="H2" s="8" t="s">
        <v>17</v>
      </c>
      <c r="I2" s="8" t="s">
        <v>16</v>
      </c>
      <c r="J2" s="8" t="s">
        <v>15</v>
      </c>
      <c r="K2" s="13" t="s">
        <v>13</v>
      </c>
      <c r="L2" t="s">
        <v>14</v>
      </c>
      <c r="M2" t="s">
        <v>12</v>
      </c>
      <c r="N2" t="s">
        <v>39</v>
      </c>
      <c r="O2" t="s">
        <v>46</v>
      </c>
      <c r="P2" t="s">
        <v>47</v>
      </c>
    </row>
    <row r="3" spans="1:19" x14ac:dyDescent="0.35">
      <c r="B3" s="8" t="s">
        <v>0</v>
      </c>
      <c r="C3" s="9">
        <v>323667.92733248515</v>
      </c>
      <c r="D3" s="10" t="s">
        <v>8</v>
      </c>
      <c r="E3" s="4" t="s">
        <v>8</v>
      </c>
      <c r="F3" s="4" t="s">
        <v>8</v>
      </c>
      <c r="G3" s="4" t="s">
        <v>8</v>
      </c>
      <c r="H3" s="10" t="s">
        <v>8</v>
      </c>
      <c r="I3" s="10"/>
      <c r="J3" s="10"/>
      <c r="K3" s="14"/>
      <c r="L3" s="4"/>
      <c r="N3" s="23">
        <f>Q18*C3/1000000</f>
        <v>71.097655739014797</v>
      </c>
      <c r="P3" s="23">
        <f>$Q$18*C3/1000000</f>
        <v>71.097655739014797</v>
      </c>
    </row>
    <row r="4" spans="1:19" x14ac:dyDescent="0.35">
      <c r="A4" s="24" t="s">
        <v>9</v>
      </c>
      <c r="B4" s="1" t="s">
        <v>1</v>
      </c>
      <c r="C4" s="3">
        <v>489041.32871181547</v>
      </c>
      <c r="D4" s="8">
        <f>723.74/1000</f>
        <v>0.72374000000000005</v>
      </c>
      <c r="E4" s="2">
        <v>325.19</v>
      </c>
      <c r="F4" s="2">
        <v>124.34</v>
      </c>
      <c r="G4" s="2">
        <v>118.14</v>
      </c>
      <c r="H4" s="12">
        <f>72.3222</f>
        <v>72.322199999999995</v>
      </c>
      <c r="I4" s="12">
        <v>1.4156</v>
      </c>
      <c r="J4" s="8">
        <v>15.18</v>
      </c>
      <c r="K4" s="16">
        <f>SUM(H4:J4)</f>
        <v>88.9178</v>
      </c>
      <c r="L4" s="6">
        <f>K4/C4</f>
        <v>1.8182062492390678E-4</v>
      </c>
      <c r="M4">
        <v>5.8099999999999999E-2</v>
      </c>
      <c r="N4">
        <f>O4*R13</f>
        <v>157.98639945599999</v>
      </c>
      <c r="O4">
        <f>H4*9840*0.3/1000000</f>
        <v>0.21349513439999998</v>
      </c>
      <c r="P4" s="23">
        <f t="shared" ref="P4:P5" si="0">$Q$18*C4/1000000</f>
        <v>107.42396479459072</v>
      </c>
    </row>
    <row r="5" spans="1:19" x14ac:dyDescent="0.35">
      <c r="A5" s="24"/>
      <c r="B5" s="1" t="s">
        <v>2</v>
      </c>
      <c r="C5" s="7">
        <v>650244.93258333032</v>
      </c>
      <c r="D5" s="11">
        <f>732.856/1000</f>
        <v>0.73285599999999995</v>
      </c>
      <c r="E5" s="2">
        <v>326.3</v>
      </c>
      <c r="F5" s="2">
        <v>136.36000000000001</v>
      </c>
      <c r="G5" s="2">
        <v>128.58000000000001</v>
      </c>
      <c r="H5" s="12">
        <v>127.60059999999999</v>
      </c>
      <c r="I5" s="12">
        <v>1.5703</v>
      </c>
      <c r="J5" s="12">
        <v>15.43</v>
      </c>
      <c r="K5" s="13">
        <f>SUM(H5:J5)</f>
        <v>144.6009</v>
      </c>
      <c r="L5" s="6">
        <f>K5/C5</f>
        <v>2.22379126317096E-4</v>
      </c>
      <c r="M5">
        <v>6.1100000000000002E-2</v>
      </c>
      <c r="N5">
        <f>O5*R13</f>
        <v>278.74095868799998</v>
      </c>
      <c r="O5">
        <f>H5*9840*0.3/1000000</f>
        <v>0.37667697119999999</v>
      </c>
      <c r="P5" s="23">
        <f t="shared" si="0"/>
        <v>142.83432635374533</v>
      </c>
    </row>
    <row r="6" spans="1:19" x14ac:dyDescent="0.35">
      <c r="A6" s="25" t="s">
        <v>10</v>
      </c>
      <c r="B6" s="1" t="s">
        <v>1</v>
      </c>
      <c r="C6" s="3">
        <v>489041.32871181547</v>
      </c>
      <c r="D6" s="11">
        <f>2504.729/1000</f>
        <v>2.5047289999999998</v>
      </c>
      <c r="E6" s="2">
        <v>902.1</v>
      </c>
      <c r="F6" s="2">
        <v>1751.35</v>
      </c>
      <c r="G6" s="4" t="s">
        <v>8</v>
      </c>
      <c r="H6" s="10" t="s">
        <v>8</v>
      </c>
      <c r="I6" s="8">
        <v>9.73</v>
      </c>
      <c r="J6" s="8">
        <v>50.09</v>
      </c>
      <c r="K6" s="13">
        <f>SUM(H6:J6)</f>
        <v>59.820000000000007</v>
      </c>
      <c r="L6" s="6">
        <f>K6/C6</f>
        <v>1.2232095016912367E-4</v>
      </c>
      <c r="M6">
        <v>9.9699999999999997E-2</v>
      </c>
      <c r="N6" s="17" t="s">
        <v>8</v>
      </c>
      <c r="O6" s="17" t="s">
        <v>8</v>
      </c>
    </row>
    <row r="7" spans="1:19" x14ac:dyDescent="0.35">
      <c r="A7" s="25"/>
      <c r="B7" s="1" t="s">
        <v>2</v>
      </c>
      <c r="C7" s="3">
        <v>650244.93258333032</v>
      </c>
      <c r="D7" s="11">
        <f>3507.033/1000</f>
        <v>3.5070329999999998</v>
      </c>
      <c r="E7" s="2">
        <v>1220.8599999999999</v>
      </c>
      <c r="F7" s="2">
        <v>2663.28</v>
      </c>
      <c r="G7" s="4" t="s">
        <v>8</v>
      </c>
      <c r="H7" s="10" t="s">
        <v>8</v>
      </c>
      <c r="I7" s="12">
        <v>20.547499999999999</v>
      </c>
      <c r="J7" s="8">
        <v>70.14</v>
      </c>
      <c r="K7" s="13">
        <f>SUM(H7:J7)</f>
        <v>90.6875</v>
      </c>
      <c r="L7" s="6">
        <f>K7/C7</f>
        <v>1.3946667702539642E-4</v>
      </c>
      <c r="M7">
        <v>0.1072</v>
      </c>
      <c r="N7" s="17" t="s">
        <v>8</v>
      </c>
      <c r="O7" s="17" t="s">
        <v>8</v>
      </c>
    </row>
    <row r="8" spans="1:19" x14ac:dyDescent="0.35">
      <c r="O8" s="17"/>
    </row>
    <row r="13" spans="1:19" x14ac:dyDescent="0.35">
      <c r="O13">
        <v>1179</v>
      </c>
      <c r="P13" t="s">
        <v>41</v>
      </c>
      <c r="Q13" s="25" t="s">
        <v>42</v>
      </c>
      <c r="R13">
        <v>740</v>
      </c>
      <c r="S13" t="s">
        <v>45</v>
      </c>
    </row>
    <row r="14" spans="1:19" x14ac:dyDescent="0.35">
      <c r="L14" s="15"/>
      <c r="O14">
        <v>4464</v>
      </c>
      <c r="P14" t="s">
        <v>40</v>
      </c>
      <c r="Q14" s="25"/>
      <c r="R14">
        <v>370</v>
      </c>
      <c r="S14" t="s">
        <v>45</v>
      </c>
    </row>
    <row r="15" spans="1:19" x14ac:dyDescent="0.35">
      <c r="O15">
        <v>5845</v>
      </c>
      <c r="P15" t="s">
        <v>43</v>
      </c>
      <c r="Q15" s="25"/>
      <c r="R15">
        <v>0</v>
      </c>
      <c r="S15" t="s">
        <v>45</v>
      </c>
    </row>
    <row r="16" spans="1:19" x14ac:dyDescent="0.35">
      <c r="O16">
        <v>3</v>
      </c>
      <c r="P16" t="s">
        <v>44</v>
      </c>
      <c r="Q16" s="25"/>
      <c r="R16">
        <v>0</v>
      </c>
      <c r="S16" t="s">
        <v>45</v>
      </c>
    </row>
    <row r="18" spans="17:17" x14ac:dyDescent="0.35">
      <c r="Q18">
        <f>(O13*R13+O14*R14+O15*R15+O16*R16)/SUM(O13:O16)</f>
        <v>219.66234444347751</v>
      </c>
    </row>
    <row r="60" spans="1:8" x14ac:dyDescent="0.35">
      <c r="B60" s="13"/>
      <c r="C60" s="13" t="s">
        <v>4</v>
      </c>
      <c r="D60" s="13" t="s">
        <v>5</v>
      </c>
      <c r="E60" s="13" t="s">
        <v>6</v>
      </c>
      <c r="F60" s="13" t="s">
        <v>7</v>
      </c>
      <c r="G60" s="13" t="s">
        <v>17</v>
      </c>
      <c r="H60" s="13" t="s">
        <v>12</v>
      </c>
    </row>
    <row r="61" spans="1:8" x14ac:dyDescent="0.35">
      <c r="A61" s="24" t="s">
        <v>9</v>
      </c>
      <c r="B61" s="20" t="s">
        <v>1</v>
      </c>
      <c r="C61" s="13">
        <f>723.74/1000</f>
        <v>0.72374000000000005</v>
      </c>
      <c r="D61" s="21">
        <v>325.19</v>
      </c>
      <c r="E61" s="21">
        <v>124.34</v>
      </c>
      <c r="F61" s="21">
        <v>118.14</v>
      </c>
      <c r="G61" s="16">
        <f>72.3222</f>
        <v>72.322199999999995</v>
      </c>
      <c r="H61" s="13">
        <v>5.8099999999999999E-2</v>
      </c>
    </row>
    <row r="62" spans="1:8" x14ac:dyDescent="0.35">
      <c r="A62" s="24"/>
      <c r="B62" s="20" t="s">
        <v>2</v>
      </c>
      <c r="C62" s="22">
        <f>732.856/1000</f>
        <v>0.73285599999999995</v>
      </c>
      <c r="D62" s="21">
        <v>326.3</v>
      </c>
      <c r="E62" s="21">
        <v>136.36000000000001</v>
      </c>
      <c r="F62" s="21">
        <v>128.58000000000001</v>
      </c>
      <c r="G62" s="16">
        <v>127.60059999999999</v>
      </c>
      <c r="H62" s="13">
        <v>6.1100000000000002E-2</v>
      </c>
    </row>
    <row r="63" spans="1:8" x14ac:dyDescent="0.35">
      <c r="A63" s="25" t="s">
        <v>10</v>
      </c>
      <c r="B63" s="20" t="s">
        <v>1</v>
      </c>
      <c r="C63" s="22">
        <f>2504.729/1000</f>
        <v>2.5047289999999998</v>
      </c>
      <c r="D63" s="21">
        <v>902.1</v>
      </c>
      <c r="E63" s="21">
        <v>1751.35</v>
      </c>
      <c r="F63" s="14" t="s">
        <v>8</v>
      </c>
      <c r="G63" s="14" t="s">
        <v>8</v>
      </c>
      <c r="H63" s="13">
        <v>9.9699999999999997E-2</v>
      </c>
    </row>
    <row r="64" spans="1:8" x14ac:dyDescent="0.35">
      <c r="A64" s="25"/>
      <c r="B64" s="20" t="s">
        <v>2</v>
      </c>
      <c r="C64" s="22">
        <f>3507.033/1000</f>
        <v>3.5070329999999998</v>
      </c>
      <c r="D64" s="21">
        <v>1220.8599999999999</v>
      </c>
      <c r="E64" s="21">
        <v>2663.28</v>
      </c>
      <c r="F64" s="14" t="s">
        <v>8</v>
      </c>
      <c r="G64" s="14" t="s">
        <v>8</v>
      </c>
      <c r="H64" s="13">
        <v>0.1072</v>
      </c>
    </row>
  </sheetData>
  <mergeCells count="5">
    <mergeCell ref="A4:A5"/>
    <mergeCell ref="A6:A7"/>
    <mergeCell ref="A61:A62"/>
    <mergeCell ref="A63:A64"/>
    <mergeCell ref="Q13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696F-25C6-4DAB-8592-DA4E90DC5715}">
  <dimension ref="C1:M40"/>
  <sheetViews>
    <sheetView workbookViewId="0">
      <selection sqref="A1:XFD1048576"/>
    </sheetView>
  </sheetViews>
  <sheetFormatPr defaultRowHeight="14.5" x14ac:dyDescent="0.35"/>
  <cols>
    <col min="3" max="3" width="15.7265625" bestFit="1" customWidth="1"/>
    <col min="5" max="5" width="10.54296875" bestFit="1" customWidth="1"/>
    <col min="6" max="6" width="13.08984375" bestFit="1" customWidth="1"/>
    <col min="8" max="8" width="16.54296875" bestFit="1" customWidth="1"/>
    <col min="9" max="9" width="9.1796875" bestFit="1" customWidth="1"/>
    <col min="10" max="10" width="9.26953125" bestFit="1" customWidth="1"/>
  </cols>
  <sheetData>
    <row r="1" spans="3:13" x14ac:dyDescent="0.35">
      <c r="C1" s="26" t="s">
        <v>0</v>
      </c>
      <c r="D1" s="26"/>
      <c r="E1" s="26"/>
      <c r="F1" s="26"/>
      <c r="G1" s="26"/>
      <c r="H1" s="26"/>
      <c r="I1" s="26"/>
      <c r="J1" s="26"/>
    </row>
    <row r="2" spans="3:13" x14ac:dyDescent="0.35"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</row>
    <row r="3" spans="3:13" x14ac:dyDescent="0.35">
      <c r="C3" t="s">
        <v>26</v>
      </c>
      <c r="D3">
        <v>2</v>
      </c>
      <c r="E3">
        <v>2200</v>
      </c>
      <c r="F3">
        <f>9*60*0.75</f>
        <v>405</v>
      </c>
      <c r="G3">
        <v>0.2</v>
      </c>
      <c r="H3">
        <v>10</v>
      </c>
      <c r="I3" s="18">
        <v>0.29166666666666669</v>
      </c>
      <c r="J3" s="18">
        <v>0.66666666666666663</v>
      </c>
      <c r="L3">
        <f>7*60</f>
        <v>420</v>
      </c>
      <c r="M3">
        <f>16*60</f>
        <v>960</v>
      </c>
    </row>
    <row r="4" spans="3:13" x14ac:dyDescent="0.35">
      <c r="C4" t="s">
        <v>27</v>
      </c>
      <c r="D4">
        <v>3</v>
      </c>
      <c r="E4">
        <v>3000</v>
      </c>
      <c r="F4">
        <f>9*60*0.75</f>
        <v>405</v>
      </c>
      <c r="G4">
        <v>0.2</v>
      </c>
      <c r="H4">
        <v>10</v>
      </c>
      <c r="I4" s="18">
        <v>0.29166666666666669</v>
      </c>
      <c r="J4" s="18">
        <v>0.66666666666666663</v>
      </c>
    </row>
    <row r="5" spans="3:13" x14ac:dyDescent="0.35">
      <c r="C5" t="s">
        <v>28</v>
      </c>
      <c r="D5">
        <v>1</v>
      </c>
      <c r="E5">
        <v>550</v>
      </c>
      <c r="F5">
        <f>9*60</f>
        <v>540</v>
      </c>
      <c r="G5">
        <v>0.05</v>
      </c>
      <c r="H5">
        <v>60</v>
      </c>
      <c r="I5" s="18">
        <v>0.29166666666666669</v>
      </c>
      <c r="J5" s="18">
        <v>0.66666666666666663</v>
      </c>
    </row>
    <row r="6" spans="3:13" x14ac:dyDescent="0.35">
      <c r="C6" t="s">
        <v>29</v>
      </c>
      <c r="D6">
        <v>1</v>
      </c>
      <c r="E6">
        <v>110000</v>
      </c>
      <c r="F6">
        <f t="shared" ref="F6:F7" si="0">9*60</f>
        <v>540</v>
      </c>
      <c r="G6">
        <v>0.05</v>
      </c>
      <c r="H6">
        <v>60</v>
      </c>
      <c r="I6" s="18">
        <v>0.29166666666666669</v>
      </c>
      <c r="J6" s="18">
        <v>0.66666666666666663</v>
      </c>
    </row>
    <row r="7" spans="3:13" x14ac:dyDescent="0.35">
      <c r="C7" t="s">
        <v>30</v>
      </c>
      <c r="D7">
        <v>1</v>
      </c>
      <c r="E7">
        <v>22000</v>
      </c>
      <c r="F7">
        <f t="shared" si="0"/>
        <v>540</v>
      </c>
      <c r="G7">
        <v>0.05</v>
      </c>
      <c r="H7">
        <v>60</v>
      </c>
      <c r="I7" s="18">
        <v>0.29166666666666669</v>
      </c>
      <c r="J7" s="18">
        <v>0.66666666666666663</v>
      </c>
    </row>
    <row r="8" spans="3:13" x14ac:dyDescent="0.35">
      <c r="C8" t="s">
        <v>31</v>
      </c>
      <c r="D8">
        <v>10</v>
      </c>
      <c r="E8">
        <v>15</v>
      </c>
      <c r="F8">
        <f>3*60</f>
        <v>180</v>
      </c>
      <c r="G8">
        <v>0.3</v>
      </c>
      <c r="H8">
        <v>30</v>
      </c>
      <c r="I8" s="18">
        <v>0.75</v>
      </c>
      <c r="J8" s="19">
        <v>1</v>
      </c>
      <c r="L8">
        <f>18*60</f>
        <v>1080</v>
      </c>
    </row>
    <row r="9" spans="3:13" x14ac:dyDescent="0.35">
      <c r="C9" t="s">
        <v>32</v>
      </c>
      <c r="D9">
        <v>30</v>
      </c>
      <c r="E9">
        <v>100</v>
      </c>
      <c r="F9">
        <f>8*60</f>
        <v>480</v>
      </c>
      <c r="G9">
        <v>0.1</v>
      </c>
      <c r="H9">
        <v>60</v>
      </c>
      <c r="I9" s="18">
        <v>0.33333333333333331</v>
      </c>
      <c r="J9" s="19">
        <v>0.75</v>
      </c>
    </row>
    <row r="10" spans="3:13" x14ac:dyDescent="0.35">
      <c r="C10" t="s">
        <v>33</v>
      </c>
      <c r="D10">
        <v>30</v>
      </c>
      <c r="E10">
        <v>10</v>
      </c>
      <c r="F10">
        <f>8*60</f>
        <v>480</v>
      </c>
      <c r="G10">
        <v>0.1</v>
      </c>
      <c r="H10">
        <v>60</v>
      </c>
      <c r="I10" s="18">
        <v>0.33333333333333331</v>
      </c>
      <c r="J10" s="19">
        <v>0.75</v>
      </c>
    </row>
    <row r="11" spans="3:13" x14ac:dyDescent="0.35">
      <c r="C11" t="s">
        <v>34</v>
      </c>
      <c r="D11">
        <v>2</v>
      </c>
      <c r="E11">
        <v>400</v>
      </c>
      <c r="F11">
        <v>15</v>
      </c>
      <c r="G11">
        <v>0.2</v>
      </c>
      <c r="H11">
        <v>1</v>
      </c>
      <c r="I11" s="18">
        <v>0.33333333333333331</v>
      </c>
      <c r="J11" s="19">
        <v>0.75</v>
      </c>
    </row>
    <row r="12" spans="3:13" x14ac:dyDescent="0.35">
      <c r="C12" t="s">
        <v>35</v>
      </c>
      <c r="D12">
        <v>3</v>
      </c>
      <c r="E12">
        <v>1000</v>
      </c>
      <c r="F12">
        <v>20</v>
      </c>
      <c r="G12">
        <v>0.2</v>
      </c>
      <c r="H12">
        <v>2</v>
      </c>
      <c r="I12" s="18">
        <v>0.33333333333333331</v>
      </c>
      <c r="J12" s="19">
        <v>0.75</v>
      </c>
    </row>
    <row r="13" spans="3:13" x14ac:dyDescent="0.35">
      <c r="C13" t="s">
        <v>36</v>
      </c>
      <c r="D13">
        <v>1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</row>
    <row r="15" spans="3:13" x14ac:dyDescent="0.35">
      <c r="C15" s="26" t="s">
        <v>37</v>
      </c>
      <c r="D15" s="26"/>
      <c r="E15" s="26"/>
      <c r="F15" s="26"/>
      <c r="G15" s="26"/>
      <c r="H15" s="26"/>
      <c r="I15" s="26"/>
      <c r="J15" s="26"/>
    </row>
    <row r="16" spans="3:13" x14ac:dyDescent="0.35"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 t="s">
        <v>25</v>
      </c>
    </row>
    <row r="17" spans="3:13" x14ac:dyDescent="0.35">
      <c r="C17" t="s">
        <v>26</v>
      </c>
      <c r="D17">
        <v>2</v>
      </c>
      <c r="E17">
        <v>2200</v>
      </c>
      <c r="F17">
        <f>F19*0.75</f>
        <v>607.5</v>
      </c>
      <c r="G17">
        <v>0.2</v>
      </c>
      <c r="H17">
        <v>10</v>
      </c>
      <c r="I17" s="18">
        <v>0.25</v>
      </c>
      <c r="J17" s="18">
        <v>0.83333333333333337</v>
      </c>
      <c r="L17">
        <f>6*60</f>
        <v>360</v>
      </c>
      <c r="M17">
        <f>20*60</f>
        <v>1200</v>
      </c>
    </row>
    <row r="18" spans="3:13" x14ac:dyDescent="0.35">
      <c r="C18" t="s">
        <v>27</v>
      </c>
      <c r="D18">
        <v>3</v>
      </c>
      <c r="E18">
        <v>3000</v>
      </c>
      <c r="F18">
        <f>F20*0.75</f>
        <v>607.5</v>
      </c>
      <c r="G18">
        <v>0.2</v>
      </c>
      <c r="H18">
        <v>10</v>
      </c>
      <c r="I18" s="18">
        <v>0.25</v>
      </c>
      <c r="J18" s="18">
        <v>0.83333333333333337</v>
      </c>
    </row>
    <row r="19" spans="3:13" x14ac:dyDescent="0.35">
      <c r="C19" t="s">
        <v>28</v>
      </c>
      <c r="D19">
        <v>1</v>
      </c>
      <c r="E19">
        <v>550</v>
      </c>
      <c r="F19">
        <f>9*1.5*60</f>
        <v>810</v>
      </c>
      <c r="G19">
        <v>0.05</v>
      </c>
      <c r="H19">
        <v>60</v>
      </c>
      <c r="I19" s="18">
        <v>0.25</v>
      </c>
      <c r="J19" s="18">
        <v>0.83333333333333337</v>
      </c>
    </row>
    <row r="20" spans="3:13" x14ac:dyDescent="0.35">
      <c r="C20" t="s">
        <v>29</v>
      </c>
      <c r="D20">
        <v>1</v>
      </c>
      <c r="E20">
        <v>110000</v>
      </c>
      <c r="F20">
        <f t="shared" ref="F20:F21" si="1">9*1.5*60</f>
        <v>810</v>
      </c>
      <c r="G20">
        <v>0.05</v>
      </c>
      <c r="H20">
        <v>60</v>
      </c>
      <c r="I20" s="18">
        <v>0.25</v>
      </c>
      <c r="J20" s="18">
        <v>0.83333333333333337</v>
      </c>
    </row>
    <row r="21" spans="3:13" x14ac:dyDescent="0.35">
      <c r="C21" t="s">
        <v>30</v>
      </c>
      <c r="D21">
        <v>1</v>
      </c>
      <c r="E21">
        <v>22000</v>
      </c>
      <c r="F21">
        <f t="shared" si="1"/>
        <v>810</v>
      </c>
      <c r="G21">
        <v>0.05</v>
      </c>
      <c r="H21">
        <v>60</v>
      </c>
      <c r="I21" s="18">
        <v>0.25</v>
      </c>
      <c r="J21" s="18">
        <v>0.83333333333333337</v>
      </c>
    </row>
    <row r="22" spans="3:13" x14ac:dyDescent="0.35">
      <c r="C22" t="s">
        <v>31</v>
      </c>
      <c r="D22">
        <v>10</v>
      </c>
      <c r="E22">
        <v>15</v>
      </c>
      <c r="F22">
        <f>3*60</f>
        <v>180</v>
      </c>
      <c r="G22">
        <v>0.3</v>
      </c>
      <c r="H22">
        <v>30</v>
      </c>
      <c r="I22" s="18">
        <v>0.75</v>
      </c>
      <c r="J22" s="19">
        <v>1</v>
      </c>
      <c r="L22">
        <f>18*60</f>
        <v>1080</v>
      </c>
    </row>
    <row r="23" spans="3:13" x14ac:dyDescent="0.35">
      <c r="C23" t="s">
        <v>32</v>
      </c>
      <c r="D23">
        <v>30</v>
      </c>
      <c r="E23">
        <v>100</v>
      </c>
      <c r="F23">
        <f>8*60</f>
        <v>480</v>
      </c>
      <c r="G23">
        <v>0.1</v>
      </c>
      <c r="H23">
        <v>60</v>
      </c>
      <c r="I23" s="18">
        <v>0.33333333333333331</v>
      </c>
      <c r="J23" s="19">
        <v>0.75</v>
      </c>
    </row>
    <row r="24" spans="3:13" x14ac:dyDescent="0.35">
      <c r="C24" t="s">
        <v>33</v>
      </c>
      <c r="D24">
        <v>30</v>
      </c>
      <c r="E24">
        <v>10</v>
      </c>
      <c r="F24">
        <f>8*60</f>
        <v>480</v>
      </c>
      <c r="G24">
        <v>0.1</v>
      </c>
      <c r="H24">
        <v>60</v>
      </c>
      <c r="I24" s="18">
        <v>0.33333333333333331</v>
      </c>
      <c r="J24" s="19">
        <v>0.75</v>
      </c>
    </row>
    <row r="25" spans="3:13" x14ac:dyDescent="0.35">
      <c r="C25" t="s">
        <v>34</v>
      </c>
      <c r="D25">
        <v>2</v>
      </c>
      <c r="E25">
        <v>400</v>
      </c>
      <c r="F25">
        <v>15</v>
      </c>
      <c r="G25">
        <v>0.2</v>
      </c>
      <c r="H25">
        <v>1</v>
      </c>
      <c r="I25" s="18">
        <v>0.33333333333333331</v>
      </c>
      <c r="J25" s="19">
        <v>0.75</v>
      </c>
    </row>
    <row r="26" spans="3:13" x14ac:dyDescent="0.35">
      <c r="C26" t="s">
        <v>35</v>
      </c>
      <c r="D26">
        <v>3</v>
      </c>
      <c r="E26">
        <v>1000</v>
      </c>
      <c r="F26">
        <v>20</v>
      </c>
      <c r="G26">
        <v>0.2</v>
      </c>
      <c r="H26">
        <v>2</v>
      </c>
      <c r="I26" s="18">
        <v>0.33333333333333331</v>
      </c>
      <c r="J26" s="19">
        <v>0.75</v>
      </c>
    </row>
    <row r="27" spans="3:13" x14ac:dyDescent="0.35">
      <c r="C27" t="s">
        <v>36</v>
      </c>
      <c r="D27">
        <v>1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</row>
    <row r="29" spans="3:13" x14ac:dyDescent="0.35">
      <c r="C29" s="26" t="s">
        <v>38</v>
      </c>
      <c r="D29" s="26"/>
      <c r="E29" s="26"/>
      <c r="F29" s="26"/>
      <c r="G29" s="26"/>
      <c r="H29" s="26"/>
      <c r="I29" s="26"/>
      <c r="J29" s="26"/>
    </row>
    <row r="30" spans="3:13" x14ac:dyDescent="0.35"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23</v>
      </c>
      <c r="I30" t="s">
        <v>24</v>
      </c>
      <c r="J30" t="s">
        <v>25</v>
      </c>
    </row>
    <row r="31" spans="3:13" x14ac:dyDescent="0.35">
      <c r="C31" t="s">
        <v>26</v>
      </c>
      <c r="D31">
        <v>2</v>
      </c>
      <c r="E31">
        <v>2200</v>
      </c>
      <c r="F31">
        <f>F33*0.75</f>
        <v>810</v>
      </c>
      <c r="G31">
        <v>0.2</v>
      </c>
      <c r="H31">
        <v>10</v>
      </c>
      <c r="I31" s="18">
        <v>0.20833333333333334</v>
      </c>
      <c r="J31" s="19">
        <v>1</v>
      </c>
    </row>
    <row r="32" spans="3:13" x14ac:dyDescent="0.35">
      <c r="C32" t="s">
        <v>27</v>
      </c>
      <c r="D32">
        <v>3</v>
      </c>
      <c r="E32">
        <v>3000</v>
      </c>
      <c r="F32">
        <f>F34*0.75</f>
        <v>810</v>
      </c>
      <c r="G32">
        <v>0.2</v>
      </c>
      <c r="H32">
        <v>10</v>
      </c>
      <c r="I32" s="18">
        <v>0.20833333333333334</v>
      </c>
      <c r="J32" s="19">
        <v>1</v>
      </c>
    </row>
    <row r="33" spans="3:10" x14ac:dyDescent="0.35">
      <c r="C33" t="s">
        <v>28</v>
      </c>
      <c r="D33">
        <v>1</v>
      </c>
      <c r="E33">
        <v>550</v>
      </c>
      <c r="F33">
        <f>9*2*60</f>
        <v>1080</v>
      </c>
      <c r="G33">
        <v>0.05</v>
      </c>
      <c r="H33">
        <v>60</v>
      </c>
      <c r="I33" s="18">
        <v>0.20833333333333334</v>
      </c>
      <c r="J33" s="19">
        <v>1</v>
      </c>
    </row>
    <row r="34" spans="3:10" x14ac:dyDescent="0.35">
      <c r="C34" t="s">
        <v>29</v>
      </c>
      <c r="D34">
        <v>1</v>
      </c>
      <c r="E34">
        <v>110000</v>
      </c>
      <c r="F34">
        <f t="shared" ref="F34:F35" si="2">9*2*60</f>
        <v>1080</v>
      </c>
      <c r="G34">
        <v>0.05</v>
      </c>
      <c r="H34">
        <v>60</v>
      </c>
      <c r="I34" s="18">
        <v>0.20833333333333334</v>
      </c>
      <c r="J34" s="19">
        <v>1</v>
      </c>
    </row>
    <row r="35" spans="3:10" x14ac:dyDescent="0.35">
      <c r="C35" t="s">
        <v>30</v>
      </c>
      <c r="D35">
        <v>1</v>
      </c>
      <c r="E35">
        <v>22000</v>
      </c>
      <c r="F35">
        <f t="shared" si="2"/>
        <v>1080</v>
      </c>
      <c r="G35">
        <v>0.05</v>
      </c>
      <c r="H35">
        <v>60</v>
      </c>
      <c r="I35" s="18">
        <v>0.20833333333333334</v>
      </c>
      <c r="J35" s="19">
        <v>1</v>
      </c>
    </row>
    <row r="36" spans="3:10" x14ac:dyDescent="0.35">
      <c r="C36" t="s">
        <v>31</v>
      </c>
      <c r="D36">
        <v>10</v>
      </c>
      <c r="E36">
        <v>15</v>
      </c>
      <c r="F36">
        <f>3*60</f>
        <v>180</v>
      </c>
      <c r="G36">
        <v>0.3</v>
      </c>
      <c r="H36">
        <v>30</v>
      </c>
      <c r="I36" s="18">
        <v>0.75</v>
      </c>
      <c r="J36" s="19">
        <v>1</v>
      </c>
    </row>
    <row r="37" spans="3:10" x14ac:dyDescent="0.35">
      <c r="C37" t="s">
        <v>32</v>
      </c>
      <c r="D37">
        <v>30</v>
      </c>
      <c r="E37">
        <v>100</v>
      </c>
      <c r="F37">
        <f>8*60</f>
        <v>480</v>
      </c>
      <c r="G37">
        <v>0.1</v>
      </c>
      <c r="H37">
        <v>60</v>
      </c>
      <c r="I37" s="18">
        <v>0.33333333333333331</v>
      </c>
      <c r="J37" s="19">
        <v>0.75</v>
      </c>
    </row>
    <row r="38" spans="3:10" x14ac:dyDescent="0.35">
      <c r="C38" t="s">
        <v>33</v>
      </c>
      <c r="D38">
        <v>30</v>
      </c>
      <c r="E38">
        <v>10</v>
      </c>
      <c r="F38">
        <f>8*60</f>
        <v>480</v>
      </c>
      <c r="G38">
        <v>0.1</v>
      </c>
      <c r="H38">
        <v>60</v>
      </c>
      <c r="I38" s="18">
        <v>0.33333333333333331</v>
      </c>
      <c r="J38" s="19">
        <v>0.75</v>
      </c>
    </row>
    <row r="39" spans="3:10" x14ac:dyDescent="0.35">
      <c r="C39" t="s">
        <v>34</v>
      </c>
      <c r="D39">
        <v>2</v>
      </c>
      <c r="E39">
        <v>400</v>
      </c>
      <c r="F39">
        <v>15</v>
      </c>
      <c r="G39">
        <v>0.2</v>
      </c>
      <c r="H39">
        <v>1</v>
      </c>
      <c r="I39" s="18">
        <v>0.33333333333333331</v>
      </c>
      <c r="J39" s="19">
        <v>0.75</v>
      </c>
    </row>
    <row r="40" spans="3:10" x14ac:dyDescent="0.35">
      <c r="C40" t="s">
        <v>35</v>
      </c>
      <c r="D40">
        <v>3</v>
      </c>
      <c r="E40">
        <v>1000</v>
      </c>
      <c r="F40">
        <v>20</v>
      </c>
      <c r="G40">
        <v>0.2</v>
      </c>
      <c r="H40">
        <v>2</v>
      </c>
      <c r="I40" s="18">
        <v>0.33333333333333331</v>
      </c>
      <c r="J40" s="19">
        <v>0.75</v>
      </c>
    </row>
  </sheetData>
  <mergeCells count="3">
    <mergeCell ref="C1:J1"/>
    <mergeCell ref="C15:J15"/>
    <mergeCell ref="C29:J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Stevanato</dc:creator>
  <cp:lastModifiedBy>Nicolò</cp:lastModifiedBy>
  <dcterms:created xsi:type="dcterms:W3CDTF">2015-06-05T18:17:20Z</dcterms:created>
  <dcterms:modified xsi:type="dcterms:W3CDTF">2020-12-14T13:01:34Z</dcterms:modified>
</cp:coreProperties>
</file>