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48BB93F5-F271-4DA9-9394-370B1E8F9014}" xr6:coauthVersionLast="45" xr6:coauthVersionMax="45" xr10:uidLastSave="{00000000-0000-0000-0000-000000000000}"/>
  <bookViews>
    <workbookView xWindow="-4170" yWindow="-21720" windowWidth="38640" windowHeight="21240" activeTab="6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UL" sheetId="10" r:id="rId5"/>
    <sheet name="Indeces" sheetId="8" r:id="rId6"/>
    <sheet name="mai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9" l="1"/>
  <c r="L2" i="4" l="1"/>
  <c r="C23" i="9" l="1"/>
  <c r="C29" i="9" s="1"/>
  <c r="L3" i="4" l="1"/>
  <c r="C26" i="9"/>
  <c r="B2" i="10" l="1"/>
  <c r="C33" i="9" l="1"/>
  <c r="G4" i="4" s="1"/>
  <c r="C22" i="9"/>
  <c r="C21" i="9" l="1"/>
  <c r="E2" i="7" l="1"/>
  <c r="C24" i="9"/>
  <c r="C25" i="9" s="1"/>
  <c r="C31" i="9" s="1"/>
  <c r="E3" i="7" s="1"/>
  <c r="G2" i="4"/>
  <c r="C28" i="9"/>
  <c r="C30" i="9" l="1"/>
  <c r="C27" i="9"/>
  <c r="C32" i="9" s="1"/>
  <c r="F2" i="5" l="1"/>
  <c r="C2" i="1" l="1"/>
  <c r="C3" i="1"/>
</calcChain>
</file>

<file path=xl/sharedStrings.xml><?xml version="1.0" encoding="utf-8"?>
<sst xmlns="http://schemas.openxmlformats.org/spreadsheetml/2006/main" count="316" uniqueCount="250">
  <si>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</si>
  <si>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</si>
  <si>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</si>
  <si>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</si>
  <si>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</si>
  <si>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</si>
  <si>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</si>
  <si>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</si>
  <si>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</si>
  <si>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</si>
  <si>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</si>
  <si>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</si>
  <si>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</si>
  <si>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</si>
  <si>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</si>
  <si>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</si>
  <si>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</si>
  <si>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</si>
  <si>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</si>
  <si>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</si>
  <si>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</si>
  <si>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</si>
  <si>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</si>
  <si>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</si>
  <si>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</si>
  <si>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</si>
  <si>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</si>
  <si>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</si>
  <si>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</si>
  <si>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</si>
  <si>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</si>
  <si>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</si>
  <si>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</si>
  <si>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</si>
  <si>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</si>
  <si>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</si>
  <si>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</si>
  <si>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</si>
  <si>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</si>
  <si>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</si>
  <si>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</si>
  <si>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</si>
  <si>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</si>
  <si>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</si>
  <si>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</si>
  <si>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</si>
  <si>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</si>
  <si>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</si>
  <si>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</si>
  <si>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</si>
  <si>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</si>
  <si>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</si>
  <si>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</si>
  <si>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</si>
  <si>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</si>
  <si>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</si>
  <si>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</si>
  <si>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</si>
  <si>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</si>
  <si>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</si>
  <si>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</si>
  <si>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</si>
  <si>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</si>
  <si>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</si>
  <si>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</si>
  <si>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</si>
  <si>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</si>
  <si>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</si>
  <si>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</si>
  <si>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</si>
  <si>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</si>
  <si>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</si>
  <si>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</si>
  <si>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</si>
  <si>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</si>
  <si>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</si>
  <si>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</si>
  <si>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</si>
  <si>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</si>
  <si>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</si>
  <si>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</si>
  <si>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</si>
  <si>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</si>
  <si>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</si>
  <si>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</si>
  <si>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</si>
  <si>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</si>
  <si>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</si>
  <si>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</si>
  <si>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</si>
  <si>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</si>
  <si>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</si>
  <si>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</si>
  <si>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</si>
  <si>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</si>
  <si>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</si>
  <si>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</si>
  <si>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</si>
  <si>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</si>
  <si>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</si>
  <si>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</si>
  <si>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</si>
  <si>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</si>
  <si>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</si>
  <si>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</si>
  <si>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</si>
  <si>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</si>
  <si>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</si>
  <si>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</si>
  <si>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</si>
  <si>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</si>
  <si>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</si>
  <si>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</si>
  <si>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</si>
  <si>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</si>
  <si>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</si>
  <si>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</si>
  <si>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</si>
  <si>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</si>
  <si>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</si>
  <si>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</si>
  <si>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</si>
  <si>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</si>
  <si>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</si>
  <si>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</si>
  <si>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</si>
  <si>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</si>
  <si>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</si>
  <si>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</si>
  <si>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</si>
  <si>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</si>
  <si>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</si>
  <si>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</si>
  <si>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</si>
  <si>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</si>
  <si>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</si>
  <si>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</si>
  <si>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</si>
  <si>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</si>
  <si>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</si>
  <si>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</si>
  <si>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</si>
  <si>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</si>
  <si>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</si>
  <si>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</si>
  <si>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</si>
  <si>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</si>
  <si>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</si>
  <si>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</si>
  <si>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</si>
  <si>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</si>
  <si>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</si>
  <si>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</si>
  <si>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</si>
  <si>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</si>
  <si>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</si>
  <si>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</si>
  <si>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</si>
  <si>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</si>
  <si>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</si>
  <si>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</si>
  <si>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</si>
  <si>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</si>
  <si>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</si>
  <si>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</si>
  <si>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</si>
  <si>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</si>
  <si>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</si>
  <si>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</si>
  <si>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</si>
  <si>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</si>
  <si>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</si>
  <si>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</si>
  <si>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Cost of delivery</t>
  </si>
  <si>
    <t>Lagenda</t>
  </si>
  <si>
    <t>Description</t>
  </si>
  <si>
    <t>Unit of measure</t>
  </si>
  <si>
    <t>Reference Matrix</t>
  </si>
  <si>
    <t>Reference</t>
  </si>
  <si>
    <t>Cost of the machine</t>
  </si>
  <si>
    <t>Assumptions</t>
  </si>
  <si>
    <t>Calculated</t>
  </si>
  <si>
    <t>Modeled</t>
  </si>
  <si>
    <t>Metals &amp; Machine investment</t>
  </si>
  <si>
    <t>Transport investment</t>
  </si>
  <si>
    <t>Productivity increase</t>
  </si>
  <si>
    <t>Decrease in Water Footprint</t>
  </si>
  <si>
    <t>kSh</t>
  </si>
  <si>
    <t>Number of smallholders covered by each machine</t>
  </si>
  <si>
    <t>Number of smallholders</t>
  </si>
  <si>
    <t>Country Coffee Profile: Kenya, International Coffee Organization (2019)</t>
  </si>
  <si>
    <t>Share of coffee to total products</t>
  </si>
  <si>
    <t>Increase in use of Petroleum weighted</t>
  </si>
  <si>
    <t>Decrease in Water Footprint weighted</t>
  </si>
  <si>
    <t>Required power for the machine</t>
  </si>
  <si>
    <t>kW</t>
  </si>
  <si>
    <t>Efficiency of the machine</t>
  </si>
  <si>
    <t>kton</t>
  </si>
  <si>
    <t>Coffee produced each year</t>
  </si>
  <si>
    <t>ton/h</t>
  </si>
  <si>
    <t>Capacity of the machine (ton coffee per hour)</t>
  </si>
  <si>
    <t>High rainfall share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</si>
  <si>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</si>
  <si>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</si>
  <si>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</si>
  <si>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</si>
  <si>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</si>
  <si>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</si>
  <si>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</si>
  <si>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</si>
  <si>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</si>
  <si>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</si>
  <si>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</si>
  <si>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</si>
  <si>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</si>
  <si>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</si>
  <si>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</si>
  <si>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Absolute</t>
  </si>
  <si>
    <t>Aggregated</t>
  </si>
  <si>
    <t>No</t>
  </si>
  <si>
    <t>Sensitivity</t>
  </si>
  <si>
    <t>0.107-0.112</t>
  </si>
  <si>
    <t>Functional Unit</t>
  </si>
  <si>
    <t>Productivity increase due to 100% new machines (not spoiling the cerry)</t>
  </si>
  <si>
    <t>Maximum number of machines</t>
  </si>
  <si>
    <t>Number of machines</t>
  </si>
  <si>
    <t>Useful life of the pulping machines</t>
  </si>
  <si>
    <t>years</t>
  </si>
  <si>
    <t>Increase in Capital (agriculture) weighted</t>
  </si>
  <si>
    <t>%</t>
  </si>
  <si>
    <t>Useful life</t>
  </si>
  <si>
    <t>Increase in Residential CO2 emissions</t>
  </si>
  <si>
    <t>Increase in the emission of CO2</t>
  </si>
  <si>
    <t>Carbon intensity of electricity production from heavy fuel oil</t>
  </si>
  <si>
    <t>kgCO2/kWh</t>
  </si>
  <si>
    <t>https://www.engineeringtoolbox.com/co2-emission-fuels-d_1085.html</t>
  </si>
  <si>
    <t>kgCO2</t>
  </si>
  <si>
    <t>Residential</t>
  </si>
  <si>
    <t>https://www.cal-ea.com/mini_eco_pulper.html &amp; https://italian.alibaba.com/product-detail/mini-eco-pulper-for-coffee-135021838.html</t>
  </si>
  <si>
    <t>Maintenance expenses per machine per year</t>
  </si>
  <si>
    <t>Increase in the use of oter services by High Rainfall</t>
  </si>
  <si>
    <t>z</t>
  </si>
  <si>
    <t>Sensistivity</t>
  </si>
  <si>
    <t>Min</t>
  </si>
  <si>
    <t>Max</t>
  </si>
  <si>
    <t>Step</t>
  </si>
  <si>
    <t>Yes</t>
  </si>
  <si>
    <t>300-600,50</t>
  </si>
  <si>
    <t>0%-2.5%,0.5%</t>
  </si>
  <si>
    <t>Green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</si>
</sst>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00"/>
    <numFmt numFmtId="167" formatCode="0.000000"/>
    <numFmt numFmtId="168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Border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8" fontId="0" fillId="4" borderId="0" xfId="1" applyNumberFormat="1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al-ea.com/mini_eco_pulper.html%20&amp;https:/italian.alibaba.com/product-detail/mini-eco-pulper-for-coffee-135021838.html" TargetMode="External"/><Relationship Id="rId1" Type="http://schemas.openxmlformats.org/officeDocument/2006/relationships/hyperlink" Target="https://www.engineeringtoolbox.com/co2-emission-fuels-d_10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49" t="s">
        <v>249</v>
      </c>
      <c r="C2" t="s">
        <v>92</v>
      </c>
      <c r="D2" s="5" t="s">
        <v>7</v>
      </c>
      <c r="E2" s="46">
        <f>main!C34</f>
        <v>-2.5504753816423371E-2</v>
      </c>
    </row>
    <row r="3" spans="1:5" x14ac:dyDescent="0.3">
      <c r="A3" s="3">
        <v>2</v>
      </c>
      <c r="B3" s="1" t="s">
        <v>237</v>
      </c>
      <c r="C3" t="s">
        <v>92</v>
      </c>
      <c r="D3" s="1" t="s">
        <v>217</v>
      </c>
      <c r="E3" s="47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B14" sqref="B14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16384" width="9.109375" style="1"/>
  </cols>
  <sheetData>
    <row r="1" spans="1:7" x14ac:dyDescent="0.3">
      <c r="B1" s="3" t="s">
        <v>1</v>
      </c>
      <c r="C1" s="3" t="s">
        <v>9</v>
      </c>
      <c r="D1" s="3" t="s">
        <v>242</v>
      </c>
      <c r="E1" s="3" t="s">
        <v>243</v>
      </c>
      <c r="F1" s="3" t="s">
        <v>244</v>
      </c>
      <c r="G1" s="3" t="s">
        <v>245</v>
      </c>
    </row>
    <row r="2" spans="1:7" x14ac:dyDescent="0.3">
      <c r="A2" s="3">
        <v>1</v>
      </c>
      <c r="B2" t="s">
        <v>67</v>
      </c>
      <c r="C2" s="1">
        <f>main!C27</f>
        <v>99.045000000000002</v>
      </c>
      <c r="D2" s="1" t="s">
        <v>219</v>
      </c>
    </row>
    <row r="3" spans="1:7" x14ac:dyDescent="0.3">
      <c r="A3" s="3">
        <v>2</v>
      </c>
      <c r="B3" t="s">
        <v>75</v>
      </c>
      <c r="C3" s="1">
        <f>main!C28</f>
        <v>3.1949999999999998</v>
      </c>
      <c r="D3" s="1" t="s">
        <v>219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zoomScale="113" workbookViewId="0">
      <selection activeCell="I14" sqref="I14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/>
    <col min="8" max="8" width="10" style="1" bestFit="1" customWidth="1"/>
    <col min="9" max="9" width="11.6640625" style="1" bestFit="1" customWidth="1"/>
    <col min="10" max="10" width="9.109375" style="1"/>
    <col min="11" max="11" width="8.44140625" style="1" bestFit="1" customWidth="1"/>
    <col min="12" max="12" width="12" style="1" bestFit="1" customWidth="1"/>
    <col min="13" max="16384" width="9.109375" style="1"/>
  </cols>
  <sheetData>
    <row r="1" spans="1:1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218</v>
      </c>
      <c r="I1" s="44" t="s">
        <v>242</v>
      </c>
      <c r="J1" s="44" t="s">
        <v>243</v>
      </c>
      <c r="K1" s="44" t="s">
        <v>244</v>
      </c>
      <c r="L1" s="44" t="s">
        <v>245</v>
      </c>
    </row>
    <row r="2" spans="1:12" x14ac:dyDescent="0.3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-main!C29</f>
        <v>-5.3915624999999997E-3</v>
      </c>
      <c r="H2" s="1" t="s">
        <v>219</v>
      </c>
      <c r="I2" s="5" t="s">
        <v>219</v>
      </c>
      <c r="J2" s="7">
        <v>-8.4375000000000004E-5</v>
      </c>
      <c r="K2" s="7">
        <v>0</v>
      </c>
      <c r="L2" s="7">
        <f>(K2-J2)/5</f>
        <v>1.6875E-5</v>
      </c>
    </row>
    <row r="3" spans="1:12" x14ac:dyDescent="0.3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217</v>
      </c>
      <c r="G3" s="5">
        <v>7.5067782075000002E-3</v>
      </c>
      <c r="H3" s="1" t="s">
        <v>219</v>
      </c>
      <c r="I3" s="5" t="s">
        <v>246</v>
      </c>
      <c r="J3" s="5">
        <v>7.2362636774999994E-3</v>
      </c>
      <c r="K3" s="45">
        <v>7.5744068399999998E-3</v>
      </c>
      <c r="L3" s="5">
        <f>(K3-J3)/5</f>
        <v>6.7628632500000072E-5</v>
      </c>
    </row>
    <row r="4" spans="1:12" x14ac:dyDescent="0.3">
      <c r="A4" s="3">
        <v>3</v>
      </c>
      <c r="B4" s="5" t="s">
        <v>13</v>
      </c>
      <c r="C4" s="6" t="s">
        <v>79</v>
      </c>
      <c r="D4" s="5" t="s">
        <v>14</v>
      </c>
      <c r="E4" s="6" t="s">
        <v>86</v>
      </c>
      <c r="F4" s="5" t="s">
        <v>217</v>
      </c>
      <c r="G4" s="39">
        <f>main!C33</f>
        <v>3.1949999999999998</v>
      </c>
      <c r="H4" s="1" t="s">
        <v>219</v>
      </c>
      <c r="I4" s="5" t="s">
        <v>219</v>
      </c>
      <c r="J4" s="5"/>
      <c r="K4" s="5"/>
      <c r="L4" s="5"/>
    </row>
    <row r="5" spans="1:12" x14ac:dyDescent="0.3">
      <c r="A5" s="3"/>
      <c r="B5" s="2"/>
      <c r="D5" s="2"/>
    </row>
    <row r="6" spans="1:12" x14ac:dyDescent="0.3">
      <c r="A6" s="3"/>
      <c r="B6" s="2"/>
      <c r="D6" s="2"/>
    </row>
  </sheetData>
  <dataValidations count="3">
    <dataValidation type="list" allowBlank="1" showInputMessage="1" showErrorMessage="1" sqref="B5:B6 D5:D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C3:C4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E3:E4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" sqref="G2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16384" width="9.109375" style="1"/>
  </cols>
  <sheetData>
    <row r="1" spans="1:11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218</v>
      </c>
      <c r="H1" s="3" t="s">
        <v>242</v>
      </c>
      <c r="I1" s="3" t="s">
        <v>243</v>
      </c>
      <c r="J1" s="3" t="s">
        <v>244</v>
      </c>
      <c r="K1" s="3" t="s">
        <v>245</v>
      </c>
    </row>
    <row r="2" spans="1:11" x14ac:dyDescent="0.3">
      <c r="A2" s="3">
        <v>1</v>
      </c>
      <c r="B2" s="7" t="s">
        <v>166</v>
      </c>
      <c r="C2" s="5" t="s">
        <v>14</v>
      </c>
      <c r="D2" s="6" t="s">
        <v>92</v>
      </c>
      <c r="E2" s="5" t="s">
        <v>217</v>
      </c>
      <c r="F2" s="2">
        <f>main!C32</f>
        <v>9.9045000000000005</v>
      </c>
      <c r="G2" s="1" t="s">
        <v>219</v>
      </c>
      <c r="H2" s="1" t="s">
        <v>219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E84A-E0C6-4BC4-BC5B-81789F97B0E9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bestFit="1" customWidth="1"/>
  </cols>
  <sheetData>
    <row r="1" spans="1:2" x14ac:dyDescent="0.3">
      <c r="B1" t="s">
        <v>8</v>
      </c>
    </row>
    <row r="2" spans="1:2" x14ac:dyDescent="0.3">
      <c r="A2" t="s">
        <v>230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13</v>
      </c>
      <c r="B1" s="8" t="s">
        <v>14</v>
      </c>
      <c r="C1" s="8" t="s">
        <v>136</v>
      </c>
      <c r="D1" s="1"/>
    </row>
    <row r="2" spans="1:4" x14ac:dyDescent="0.3">
      <c r="A2" t="s">
        <v>12</v>
      </c>
      <c r="B2" t="s">
        <v>84</v>
      </c>
      <c r="C2" t="s">
        <v>137</v>
      </c>
    </row>
    <row r="3" spans="1:4" x14ac:dyDescent="0.3">
      <c r="A3" t="s">
        <v>15</v>
      </c>
      <c r="B3" t="s">
        <v>85</v>
      </c>
      <c r="C3" t="s">
        <v>138</v>
      </c>
    </row>
    <row r="4" spans="1:4" x14ac:dyDescent="0.3">
      <c r="A4" t="s">
        <v>16</v>
      </c>
      <c r="B4" t="s">
        <v>86</v>
      </c>
      <c r="C4" t="s">
        <v>139</v>
      </c>
    </row>
    <row r="5" spans="1:4" x14ac:dyDescent="0.3">
      <c r="A5" t="s">
        <v>17</v>
      </c>
      <c r="B5" t="s">
        <v>87</v>
      </c>
      <c r="C5" t="s">
        <v>140</v>
      </c>
    </row>
    <row r="6" spans="1:4" x14ac:dyDescent="0.3">
      <c r="A6" t="s">
        <v>18</v>
      </c>
      <c r="B6" t="s">
        <v>88</v>
      </c>
      <c r="C6" t="s">
        <v>141</v>
      </c>
    </row>
    <row r="7" spans="1:4" x14ac:dyDescent="0.3">
      <c r="A7" t="s">
        <v>19</v>
      </c>
      <c r="B7" t="s">
        <v>89</v>
      </c>
      <c r="C7" t="s">
        <v>142</v>
      </c>
    </row>
    <row r="8" spans="1:4" x14ac:dyDescent="0.3">
      <c r="A8" t="s">
        <v>20</v>
      </c>
      <c r="B8" t="s">
        <v>90</v>
      </c>
      <c r="C8" t="s">
        <v>143</v>
      </c>
    </row>
    <row r="9" spans="1:4" x14ac:dyDescent="0.3">
      <c r="A9" t="s">
        <v>21</v>
      </c>
      <c r="B9" t="s">
        <v>91</v>
      </c>
      <c r="C9" t="s">
        <v>144</v>
      </c>
    </row>
    <row r="10" spans="1:4" x14ac:dyDescent="0.3">
      <c r="A10" t="s">
        <v>22</v>
      </c>
      <c r="B10" t="s">
        <v>92</v>
      </c>
      <c r="C10" t="s">
        <v>10</v>
      </c>
    </row>
    <row r="11" spans="1:4" x14ac:dyDescent="0.3">
      <c r="A11" t="s">
        <v>23</v>
      </c>
      <c r="B11" t="s">
        <v>93</v>
      </c>
      <c r="C11" t="s">
        <v>145</v>
      </c>
    </row>
    <row r="12" spans="1:4" x14ac:dyDescent="0.3">
      <c r="A12" t="s">
        <v>24</v>
      </c>
      <c r="B12" t="s">
        <v>94</v>
      </c>
      <c r="C12" t="s">
        <v>146</v>
      </c>
    </row>
    <row r="13" spans="1:4" x14ac:dyDescent="0.3">
      <c r="A13" t="s">
        <v>25</v>
      </c>
      <c r="B13" t="s">
        <v>95</v>
      </c>
      <c r="C13" t="s">
        <v>147</v>
      </c>
    </row>
    <row r="14" spans="1:4" x14ac:dyDescent="0.3">
      <c r="A14" t="s">
        <v>26</v>
      </c>
      <c r="B14" t="s">
        <v>96</v>
      </c>
      <c r="C14" t="s">
        <v>148</v>
      </c>
    </row>
    <row r="15" spans="1:4" x14ac:dyDescent="0.3">
      <c r="A15" t="s">
        <v>27</v>
      </c>
      <c r="B15" t="s">
        <v>97</v>
      </c>
      <c r="C15" t="s">
        <v>149</v>
      </c>
    </row>
    <row r="16" spans="1:4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tabSelected="1" zoomScaleNormal="100" workbookViewId="0">
      <selection activeCell="D24" sqref="D24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bestFit="1" customWidth="1"/>
    <col min="4" max="4" width="10.33203125" bestFit="1" customWidth="1"/>
    <col min="5" max="5" width="13.6640625" bestFit="1" customWidth="1"/>
    <col min="6" max="6" width="14.6640625" bestFit="1" customWidth="1"/>
    <col min="7" max="7" width="57.109375" bestFit="1" customWidth="1"/>
  </cols>
  <sheetData>
    <row r="1" spans="1:7" s="14" customFormat="1" ht="15" thickBot="1" x14ac:dyDescent="0.35">
      <c r="A1" s="11" t="s">
        <v>174</v>
      </c>
      <c r="B1" s="12" t="s">
        <v>175</v>
      </c>
      <c r="C1" s="13" t="s">
        <v>8</v>
      </c>
      <c r="D1" s="13" t="s">
        <v>220</v>
      </c>
      <c r="E1" s="13" t="s">
        <v>176</v>
      </c>
      <c r="F1" s="13" t="s">
        <v>177</v>
      </c>
      <c r="G1" s="13" t="s">
        <v>178</v>
      </c>
    </row>
    <row r="2" spans="1:7" x14ac:dyDescent="0.3">
      <c r="A2" s="54" t="s">
        <v>172</v>
      </c>
      <c r="B2" s="16" t="s">
        <v>179</v>
      </c>
      <c r="C2" s="23">
        <v>155</v>
      </c>
      <c r="D2" s="23"/>
      <c r="E2" s="23" t="s">
        <v>187</v>
      </c>
      <c r="F2" s="17"/>
      <c r="G2" s="38" t="s">
        <v>238</v>
      </c>
    </row>
    <row r="3" spans="1:7" x14ac:dyDescent="0.3">
      <c r="A3" s="55"/>
      <c r="B3" s="16" t="s">
        <v>173</v>
      </c>
      <c r="C3" s="23">
        <v>5</v>
      </c>
      <c r="D3" s="23"/>
      <c r="E3" s="23" t="s">
        <v>187</v>
      </c>
      <c r="F3" s="17"/>
      <c r="G3" s="17"/>
    </row>
    <row r="4" spans="1:7" x14ac:dyDescent="0.3">
      <c r="A4" s="55"/>
      <c r="B4" s="16" t="s">
        <v>239</v>
      </c>
      <c r="C4" s="23">
        <v>5</v>
      </c>
      <c r="D4" s="23"/>
      <c r="E4" s="23" t="s">
        <v>187</v>
      </c>
      <c r="F4" s="17"/>
      <c r="G4" s="17"/>
    </row>
    <row r="5" spans="1:7" x14ac:dyDescent="0.3">
      <c r="A5" s="55"/>
      <c r="B5" s="16" t="s">
        <v>189</v>
      </c>
      <c r="C5" s="23">
        <v>800000</v>
      </c>
      <c r="D5" s="23"/>
      <c r="E5" s="23"/>
      <c r="F5" s="17"/>
      <c r="G5" s="17" t="s">
        <v>190</v>
      </c>
    </row>
    <row r="6" spans="1:7" x14ac:dyDescent="0.3">
      <c r="A6" s="55"/>
      <c r="B6" s="36" t="s">
        <v>233</v>
      </c>
      <c r="C6" s="37">
        <v>0.27</v>
      </c>
      <c r="D6" s="23"/>
      <c r="E6" s="23" t="s">
        <v>234</v>
      </c>
      <c r="F6" s="17"/>
      <c r="G6" s="38" t="s">
        <v>235</v>
      </c>
    </row>
    <row r="7" spans="1:7" x14ac:dyDescent="0.3">
      <c r="A7" s="55"/>
      <c r="B7" s="16" t="s">
        <v>191</v>
      </c>
      <c r="C7" s="31">
        <v>8.3479305095333606E-2</v>
      </c>
      <c r="D7" s="23"/>
      <c r="E7" s="23"/>
      <c r="F7" s="17"/>
      <c r="G7" s="17"/>
    </row>
    <row r="8" spans="1:7" x14ac:dyDescent="0.3">
      <c r="A8" s="55"/>
      <c r="B8" s="16" t="s">
        <v>194</v>
      </c>
      <c r="C8" s="23">
        <v>1.1000000000000001</v>
      </c>
      <c r="D8" s="23"/>
      <c r="E8" s="23" t="s">
        <v>195</v>
      </c>
      <c r="F8" s="17"/>
      <c r="G8" s="17"/>
    </row>
    <row r="9" spans="1:7" x14ac:dyDescent="0.3">
      <c r="A9" s="55"/>
      <c r="B9" s="16" t="s">
        <v>198</v>
      </c>
      <c r="C9" s="23">
        <v>42.037999999999997</v>
      </c>
      <c r="D9" s="23"/>
      <c r="E9" s="23" t="s">
        <v>197</v>
      </c>
      <c r="F9" s="17"/>
      <c r="G9" s="17"/>
    </row>
    <row r="10" spans="1:7" x14ac:dyDescent="0.3">
      <c r="A10" s="55"/>
      <c r="B10" s="16" t="s">
        <v>201</v>
      </c>
      <c r="C10" s="23">
        <v>0.65</v>
      </c>
      <c r="D10" s="23"/>
      <c r="E10" s="23"/>
      <c r="F10" s="17"/>
      <c r="G10" s="17"/>
    </row>
    <row r="11" spans="1:7" x14ac:dyDescent="0.3">
      <c r="A11" s="55"/>
      <c r="B11" s="16" t="s">
        <v>200</v>
      </c>
      <c r="C11" s="23">
        <v>0.5</v>
      </c>
      <c r="D11" s="23"/>
      <c r="E11" s="23" t="s">
        <v>199</v>
      </c>
      <c r="F11" s="17"/>
      <c r="G11" s="17"/>
    </row>
    <row r="12" spans="1:7" x14ac:dyDescent="0.3">
      <c r="A12" s="55"/>
      <c r="B12" s="16" t="s">
        <v>207</v>
      </c>
      <c r="C12" s="23">
        <v>45</v>
      </c>
      <c r="D12" s="23"/>
      <c r="E12" s="23" t="s">
        <v>208</v>
      </c>
      <c r="F12" s="17"/>
      <c r="G12" s="17"/>
    </row>
    <row r="13" spans="1:7" x14ac:dyDescent="0.3">
      <c r="A13" s="55"/>
      <c r="B13" s="16" t="s">
        <v>209</v>
      </c>
      <c r="C13" s="23">
        <v>0.8</v>
      </c>
      <c r="D13" s="23"/>
      <c r="E13" s="23" t="s">
        <v>212</v>
      </c>
      <c r="F13" s="17"/>
      <c r="G13" s="17"/>
    </row>
    <row r="14" spans="1:7" x14ac:dyDescent="0.3">
      <c r="A14" s="55"/>
      <c r="B14" s="16" t="s">
        <v>210</v>
      </c>
      <c r="C14" s="23">
        <v>0.112</v>
      </c>
      <c r="D14" s="23" t="s">
        <v>221</v>
      </c>
      <c r="E14" s="23" t="s">
        <v>211</v>
      </c>
      <c r="F14" s="17"/>
      <c r="G14" s="17"/>
    </row>
    <row r="15" spans="1:7" x14ac:dyDescent="0.3">
      <c r="A15" s="55"/>
      <c r="B15" s="16" t="s">
        <v>186</v>
      </c>
      <c r="C15" s="23">
        <v>-0.85</v>
      </c>
      <c r="D15" s="23"/>
      <c r="E15" s="23"/>
      <c r="F15" s="17"/>
      <c r="G15" s="17"/>
    </row>
    <row r="16" spans="1:7" x14ac:dyDescent="0.3">
      <c r="A16" s="55"/>
      <c r="B16" s="16" t="s">
        <v>226</v>
      </c>
      <c r="C16" s="23">
        <v>10</v>
      </c>
      <c r="D16" s="23"/>
      <c r="E16" s="23" t="s">
        <v>227</v>
      </c>
      <c r="F16" s="17"/>
      <c r="G16" s="17"/>
    </row>
    <row r="17" spans="1:7" x14ac:dyDescent="0.3">
      <c r="A17" s="40" t="s">
        <v>222</v>
      </c>
      <c r="B17" s="41" t="s">
        <v>225</v>
      </c>
      <c r="C17" s="50">
        <v>639</v>
      </c>
      <c r="D17" s="42"/>
      <c r="E17" s="42"/>
      <c r="F17" s="43"/>
      <c r="G17" s="43"/>
    </row>
    <row r="18" spans="1:7" x14ac:dyDescent="0.3">
      <c r="A18" s="53" t="s">
        <v>180</v>
      </c>
      <c r="B18" s="15" t="s">
        <v>196</v>
      </c>
      <c r="C18" s="24">
        <v>0.3</v>
      </c>
      <c r="D18" s="24"/>
      <c r="E18" s="24"/>
      <c r="F18" s="20"/>
      <c r="G18" s="20"/>
    </row>
    <row r="19" spans="1:7" x14ac:dyDescent="0.3">
      <c r="A19" s="53"/>
      <c r="B19" s="15" t="s">
        <v>188</v>
      </c>
      <c r="C19" s="24">
        <v>450</v>
      </c>
      <c r="D19" s="24" t="s">
        <v>247</v>
      </c>
      <c r="E19" s="24"/>
      <c r="F19" s="20"/>
      <c r="G19" s="20"/>
    </row>
    <row r="20" spans="1:7" x14ac:dyDescent="0.3">
      <c r="A20" s="53"/>
      <c r="B20" s="15" t="s">
        <v>223</v>
      </c>
      <c r="C20" s="48">
        <v>1.4999999999999999E-2</v>
      </c>
      <c r="D20" s="24" t="s">
        <v>248</v>
      </c>
      <c r="E20" s="24"/>
      <c r="F20" s="20"/>
      <c r="G20" s="20"/>
    </row>
    <row r="21" spans="1:7" x14ac:dyDescent="0.3">
      <c r="A21" s="52" t="s">
        <v>181</v>
      </c>
      <c r="B21" s="21" t="s">
        <v>202</v>
      </c>
      <c r="C21" s="32">
        <f>C9*1000*C10/C22/C11</f>
        <v>30.740287500000001</v>
      </c>
      <c r="D21" s="26"/>
      <c r="E21" s="26" t="s">
        <v>203</v>
      </c>
      <c r="F21" s="22"/>
      <c r="G21" s="22"/>
    </row>
    <row r="22" spans="1:7" x14ac:dyDescent="0.3">
      <c r="A22" s="52"/>
      <c r="B22" s="28" t="s">
        <v>224</v>
      </c>
      <c r="C22" s="32">
        <f>C5/C19</f>
        <v>1777.7777777777778</v>
      </c>
      <c r="D22" s="26"/>
      <c r="E22" s="26"/>
      <c r="F22" s="22"/>
      <c r="G22" s="22"/>
    </row>
    <row r="23" spans="1:7" x14ac:dyDescent="0.3">
      <c r="A23" s="52"/>
      <c r="B23" s="28" t="s">
        <v>185</v>
      </c>
      <c r="C23" s="33">
        <f>C20*C17/C22</f>
        <v>5.3915624999999997E-3</v>
      </c>
      <c r="D23" s="26"/>
      <c r="E23" s="26"/>
      <c r="F23" s="22"/>
      <c r="G23" s="22"/>
    </row>
    <row r="24" spans="1:7" x14ac:dyDescent="0.3">
      <c r="A24" s="52"/>
      <c r="B24" s="21" t="s">
        <v>204</v>
      </c>
      <c r="C24" s="30">
        <f>C21*C8/C18</f>
        <v>112.71438750000002</v>
      </c>
      <c r="D24" s="26"/>
      <c r="E24" s="26" t="s">
        <v>205</v>
      </c>
      <c r="F24" s="22"/>
      <c r="G24" s="22"/>
    </row>
    <row r="25" spans="1:7" x14ac:dyDescent="0.3">
      <c r="A25" s="52"/>
      <c r="B25" s="21" t="s">
        <v>232</v>
      </c>
      <c r="C25" s="30">
        <f>C24*C6*C17</f>
        <v>19446.613275375006</v>
      </c>
      <c r="D25" s="26"/>
      <c r="E25" s="26" t="s">
        <v>236</v>
      </c>
      <c r="F25" s="22"/>
      <c r="G25" s="22"/>
    </row>
    <row r="26" spans="1:7" x14ac:dyDescent="0.3">
      <c r="A26" s="52"/>
      <c r="B26" s="21" t="s">
        <v>206</v>
      </c>
      <c r="C26" s="30">
        <f>C24*3600/1000*C17/C12/C13*C14</f>
        <v>806.67432846000008</v>
      </c>
      <c r="D26" s="26"/>
      <c r="E26" s="26" t="s">
        <v>187</v>
      </c>
      <c r="F26" s="22"/>
      <c r="G26" s="22"/>
    </row>
    <row r="27" spans="1:7" x14ac:dyDescent="0.3">
      <c r="A27" s="51" t="s">
        <v>182</v>
      </c>
      <c r="B27" s="18" t="s">
        <v>183</v>
      </c>
      <c r="C27" s="25">
        <f>C17*C2/1000</f>
        <v>99.045000000000002</v>
      </c>
      <c r="D27" s="25"/>
      <c r="E27" s="25" t="s">
        <v>216</v>
      </c>
      <c r="F27" s="19" t="s">
        <v>213</v>
      </c>
      <c r="G27" s="19"/>
    </row>
    <row r="28" spans="1:7" x14ac:dyDescent="0.3">
      <c r="A28" s="51"/>
      <c r="B28" s="18" t="s">
        <v>184</v>
      </c>
      <c r="C28" s="25">
        <f>C17*C3/1000</f>
        <v>3.1949999999999998</v>
      </c>
      <c r="D28" s="25"/>
      <c r="E28" s="25" t="s">
        <v>216</v>
      </c>
      <c r="F28" s="19" t="s">
        <v>213</v>
      </c>
      <c r="G28" s="19"/>
    </row>
    <row r="29" spans="1:7" x14ac:dyDescent="0.3">
      <c r="A29" s="51"/>
      <c r="B29" s="18" t="s">
        <v>185</v>
      </c>
      <c r="C29" s="35">
        <f>C23</f>
        <v>5.3915624999999997E-3</v>
      </c>
      <c r="D29" s="25"/>
      <c r="E29" s="25" t="s">
        <v>229</v>
      </c>
      <c r="F29" s="19" t="s">
        <v>241</v>
      </c>
      <c r="G29" s="19"/>
    </row>
    <row r="30" spans="1:7" x14ac:dyDescent="0.3">
      <c r="A30" s="51"/>
      <c r="B30" s="18" t="s">
        <v>192</v>
      </c>
      <c r="C30" s="29">
        <f>C26/1000</f>
        <v>0.80667432846000009</v>
      </c>
      <c r="D30" s="25"/>
      <c r="E30" s="25" t="s">
        <v>216</v>
      </c>
      <c r="F30" s="19" t="s">
        <v>241</v>
      </c>
      <c r="G30" s="19"/>
    </row>
    <row r="31" spans="1:7" x14ac:dyDescent="0.3">
      <c r="A31" s="51"/>
      <c r="B31" s="18" t="s">
        <v>231</v>
      </c>
      <c r="C31" s="29">
        <f>C25/(10^6)</f>
        <v>1.9446613275375006E-2</v>
      </c>
      <c r="D31" s="25"/>
      <c r="E31" s="25" t="s">
        <v>197</v>
      </c>
      <c r="F31" s="19" t="s">
        <v>215</v>
      </c>
      <c r="G31" s="19"/>
    </row>
    <row r="32" spans="1:7" x14ac:dyDescent="0.3">
      <c r="A32" s="51"/>
      <c r="B32" s="18" t="s">
        <v>228</v>
      </c>
      <c r="C32" s="29">
        <f>C27/C16</f>
        <v>9.9045000000000005</v>
      </c>
      <c r="D32" s="25"/>
      <c r="E32" s="25" t="s">
        <v>216</v>
      </c>
      <c r="F32" s="19" t="s">
        <v>214</v>
      </c>
      <c r="G32" s="19"/>
    </row>
    <row r="33" spans="1:7" x14ac:dyDescent="0.3">
      <c r="A33" s="51"/>
      <c r="B33" s="18" t="s">
        <v>240</v>
      </c>
      <c r="C33" s="29">
        <f>C4*C17/1000</f>
        <v>3.1949999999999998</v>
      </c>
      <c r="D33" s="25"/>
      <c r="E33" s="25" t="s">
        <v>216</v>
      </c>
      <c r="F33" s="19" t="s">
        <v>241</v>
      </c>
      <c r="G33" s="19"/>
    </row>
    <row r="34" spans="1:7" x14ac:dyDescent="0.3">
      <c r="A34" s="51"/>
      <c r="B34" s="18" t="s">
        <v>193</v>
      </c>
      <c r="C34" s="34">
        <f>C15*C7*C17/C22</f>
        <v>-2.5504753816423371E-2</v>
      </c>
      <c r="D34" s="25"/>
      <c r="E34" s="25" t="s">
        <v>229</v>
      </c>
      <c r="F34" s="19" t="s">
        <v>215</v>
      </c>
      <c r="G34" s="19"/>
    </row>
    <row r="37" spans="1:7" x14ac:dyDescent="0.3">
      <c r="B37" s="27"/>
    </row>
  </sheetData>
  <mergeCells count="4">
    <mergeCell ref="A27:A34"/>
    <mergeCell ref="A21:A26"/>
    <mergeCell ref="A18:A20"/>
    <mergeCell ref="A2:A16"/>
  </mergeCells>
  <hyperlinks>
    <hyperlink ref="G6" r:id="rId1" xr:uid="{FBE3E71B-BF33-4A9D-A0E0-306A6497F0D1}"/>
    <hyperlink ref="G2" r:id="rId2" display="https://www.cal-ea.com/mini_eco_pulper.html &amp;https://italian.alibaba.com/product-detail/mini-eco-pulper-for-coffee-135021838.html" xr:uid="{8B9E813A-EEDE-4ECD-AAC6-FDCD5E778D6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2020-08-03T15:11:08Z</dcterms:modified>
</cp:coreProperties>
</file>