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6AB58036-CDDC-49F3-B842-861C37F053BA}" xr6:coauthVersionLast="45" xr6:coauthVersionMax="45" xr10:uidLastSave="{00000000-0000-0000-0000-000000000000}"/>
  <bookViews>
    <workbookView xWindow="-4170" yWindow="-21720" windowWidth="38640" windowHeight="21240" activeTab="4" xr2:uid="{E06427C0-47F7-42FD-AC5A-4E340D5BBA6E}"/>
  </bookViews>
  <sheets>
    <sheet name="input" sheetId="5" r:id="rId1"/>
    <sheet name="results" sheetId="4" r:id="rId2"/>
    <sheet name="ternary_env" sheetId="8" r:id="rId3"/>
    <sheet name="ternary_eco" sheetId="9" r:id="rId4"/>
    <sheet name="main" sheetId="2" r:id="rId5"/>
  </sheets>
  <definedNames>
    <definedName name="OpenSolver_ChosenSolver" localSheetId="0" hidden="1">CBC</definedName>
    <definedName name="OpenSolver_ChosenSolver" localSheetId="4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4" hidden="1">0</definedName>
    <definedName name="OpenSolver_DualsNewSheet" localSheetId="1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4" hidden="1">1</definedName>
    <definedName name="OpenSolver_UpdateSensitivity" localSheetId="1" hidden="1">1</definedName>
    <definedName name="solver_adj" localSheetId="0" hidden="1">input!#REF!</definedName>
    <definedName name="solver_adj" localSheetId="4" hidden="1">main!$G$11:$G$14</definedName>
    <definedName name="solver_adj" localSheetId="1" hidden="1">results!#REF!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4" hidden="1">1</definedName>
    <definedName name="solver_drv" localSheetId="1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lhs1" localSheetId="0" hidden="1">input!#REF!</definedName>
    <definedName name="solver_lhs1" localSheetId="4" hidden="1">main!$D$11</definedName>
    <definedName name="solver_lhs1" localSheetId="1" hidden="1">results!#REF!</definedName>
    <definedName name="solver_lhs2" localSheetId="0" hidden="1">input!#REF!</definedName>
    <definedName name="solver_lhs2" localSheetId="4" hidden="1">main!$D$12:$D$14</definedName>
    <definedName name="solver_lhs2" localSheetId="1" hidden="1">results!#REF!</definedName>
    <definedName name="solver_lhs3" localSheetId="4" hidden="1">main!$F$11:$F$14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um" localSheetId="0" hidden="1">2</definedName>
    <definedName name="solver_num" localSheetId="4" hidden="1">3</definedName>
    <definedName name="solver_num" localSheetId="1" hidden="1">2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opt" localSheetId="0" hidden="1">input!#REF!</definedName>
    <definedName name="solver_opt" localSheetId="4" hidden="1">main!$D$18</definedName>
    <definedName name="solver_opt" localSheetId="1" hidden="1">results!#REF!</definedName>
    <definedName name="solver_rel1" localSheetId="0" hidden="1">1</definedName>
    <definedName name="solver_rel1" localSheetId="4" hidden="1">1</definedName>
    <definedName name="solver_rel1" localSheetId="1" hidden="1">1</definedName>
    <definedName name="solver_rel2" localSheetId="0" hidden="1">3</definedName>
    <definedName name="solver_rel2" localSheetId="4" hidden="1">3</definedName>
    <definedName name="solver_rel2" localSheetId="1" hidden="1">3</definedName>
    <definedName name="solver_rel3" localSheetId="4" hidden="1">3</definedName>
    <definedName name="solver_rhs1" localSheetId="0" hidden="1">input!#REF!</definedName>
    <definedName name="solver_rhs1" localSheetId="4" hidden="1">main!$E$11</definedName>
    <definedName name="solver_rhs1" localSheetId="1" hidden="1">results!#REF!</definedName>
    <definedName name="solver_rhs2" localSheetId="0" hidden="1">input!#REF!</definedName>
    <definedName name="solver_rhs2" localSheetId="4" hidden="1">main!$E$12:$E$14</definedName>
    <definedName name="solver_rhs2" localSheetId="1" hidden="1">results!#REF!</definedName>
    <definedName name="solver_rhs3" localSheetId="4" hidden="1">0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scl" localSheetId="0" hidden="1">2</definedName>
    <definedName name="solver_scl" localSheetId="4" hidden="1">2</definedName>
    <definedName name="solver_scl" localSheetId="1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4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2" l="1"/>
  <c r="D14" i="2" a="1"/>
  <c r="D14" i="2" s="1"/>
  <c r="D13" i="2" a="1"/>
  <c r="D13" i="2" s="1"/>
  <c r="D12" i="2" a="1"/>
  <c r="D12" i="2" s="1"/>
  <c r="F5" i="2"/>
  <c r="D11" i="2" a="1"/>
  <c r="D11" i="2" s="1"/>
  <c r="G6" i="2" a="1"/>
  <c r="G6" i="2" s="1"/>
  <c r="G5" i="2" a="1"/>
  <c r="G5" i="2" s="1"/>
  <c r="G4" i="2" a="1"/>
  <c r="G4" i="2" s="1"/>
  <c r="G3" i="2" a="1"/>
  <c r="H3" i="2" s="1"/>
  <c r="G3" i="2"/>
  <c r="K3" i="2"/>
  <c r="L3" i="2"/>
  <c r="M3" i="2"/>
  <c r="N3" i="2"/>
  <c r="O3" i="2"/>
  <c r="P3" i="2"/>
  <c r="Q3" i="2"/>
  <c r="R3" i="2"/>
  <c r="S3" i="2"/>
  <c r="V3" i="2"/>
  <c r="W3" i="2"/>
  <c r="X3" i="2"/>
  <c r="Y3" i="2"/>
  <c r="Z3" i="2"/>
  <c r="AA3" i="2"/>
  <c r="AB3" i="2"/>
  <c r="J3" i="2" l="1"/>
  <c r="U3" i="2"/>
  <c r="I3" i="2"/>
  <c r="T3" i="2"/>
  <c r="E13" i="8" a="1"/>
  <c r="E16" i="8" s="1"/>
  <c r="D13" i="8" a="1"/>
  <c r="D16" i="8" s="1"/>
  <c r="C13" i="8" a="1"/>
  <c r="C16" i="8" s="1"/>
  <c r="E7" i="8"/>
  <c r="E15" i="8" l="1"/>
  <c r="E73" i="8"/>
  <c r="E63" i="8"/>
  <c r="E39" i="8"/>
  <c r="E62" i="8"/>
  <c r="E38" i="8"/>
  <c r="E14" i="8"/>
  <c r="E49" i="8"/>
  <c r="E13" i="8"/>
  <c r="E60" i="8"/>
  <c r="E71" i="8"/>
  <c r="E23" i="8"/>
  <c r="E46" i="8"/>
  <c r="E20" i="8"/>
  <c r="E35" i="8"/>
  <c r="E70" i="8"/>
  <c r="E34" i="8"/>
  <c r="E69" i="8"/>
  <c r="E45" i="8"/>
  <c r="E21" i="8"/>
  <c r="E68" i="8"/>
  <c r="E44" i="8"/>
  <c r="E55" i="8"/>
  <c r="E19" i="8"/>
  <c r="E54" i="8"/>
  <c r="E18" i="8"/>
  <c r="E65" i="8"/>
  <c r="E53" i="8"/>
  <c r="E41" i="8"/>
  <c r="E29" i="8"/>
  <c r="E17" i="8"/>
  <c r="E51" i="8"/>
  <c r="E27" i="8"/>
  <c r="E74" i="8"/>
  <c r="E50" i="8"/>
  <c r="E26" i="8"/>
  <c r="E61" i="8"/>
  <c r="E37" i="8"/>
  <c r="E25" i="8"/>
  <c r="E72" i="8"/>
  <c r="E48" i="8"/>
  <c r="E36" i="8"/>
  <c r="E24" i="8"/>
  <c r="E59" i="8"/>
  <c r="E47" i="8"/>
  <c r="E58" i="8"/>
  <c r="E22" i="8"/>
  <c r="E57" i="8"/>
  <c r="E33" i="8"/>
  <c r="E56" i="8"/>
  <c r="E32" i="8"/>
  <c r="E67" i="8"/>
  <c r="E43" i="8"/>
  <c r="E31" i="8"/>
  <c r="E66" i="8"/>
  <c r="E42" i="8"/>
  <c r="E30" i="8"/>
  <c r="E64" i="8"/>
  <c r="E52" i="8"/>
  <c r="E40" i="8"/>
  <c r="E28" i="8"/>
  <c r="D63" i="8"/>
  <c r="D39" i="8"/>
  <c r="D50" i="8"/>
  <c r="D26" i="8"/>
  <c r="D73" i="8"/>
  <c r="D49" i="8"/>
  <c r="D25" i="8"/>
  <c r="D60" i="8"/>
  <c r="D24" i="8"/>
  <c r="D23" i="8"/>
  <c r="D46" i="8"/>
  <c r="D45" i="8"/>
  <c r="D44" i="8"/>
  <c r="D18" i="8"/>
  <c r="D71" i="8"/>
  <c r="D35" i="8"/>
  <c r="D58" i="8"/>
  <c r="D22" i="8"/>
  <c r="D69" i="8"/>
  <c r="D21" i="8"/>
  <c r="D56" i="8"/>
  <c r="D32" i="8"/>
  <c r="D55" i="8"/>
  <c r="D19" i="8"/>
  <c r="D66" i="8"/>
  <c r="D30" i="8"/>
  <c r="D65" i="8"/>
  <c r="D53" i="8"/>
  <c r="D41" i="8"/>
  <c r="D29" i="8"/>
  <c r="D17" i="8"/>
  <c r="D51" i="8"/>
  <c r="D27" i="8"/>
  <c r="D15" i="8"/>
  <c r="D74" i="8"/>
  <c r="D62" i="8"/>
  <c r="D38" i="8"/>
  <c r="D14" i="8"/>
  <c r="D61" i="8"/>
  <c r="D37" i="8"/>
  <c r="D13" i="8"/>
  <c r="D72" i="8"/>
  <c r="D48" i="8"/>
  <c r="D36" i="8"/>
  <c r="D59" i="8"/>
  <c r="D47" i="8"/>
  <c r="D70" i="8"/>
  <c r="D34" i="8"/>
  <c r="D57" i="8"/>
  <c r="D33" i="8"/>
  <c r="D68" i="8"/>
  <c r="D20" i="8"/>
  <c r="D67" i="8"/>
  <c r="D43" i="8"/>
  <c r="D31" i="8"/>
  <c r="D54" i="8"/>
  <c r="D42" i="8"/>
  <c r="D64" i="8"/>
  <c r="D52" i="8"/>
  <c r="D40" i="8"/>
  <c r="D28" i="8"/>
  <c r="C51" i="8"/>
  <c r="C27" i="8"/>
  <c r="C74" i="8"/>
  <c r="C50" i="8"/>
  <c r="C26" i="8"/>
  <c r="C37" i="8"/>
  <c r="C72" i="8"/>
  <c r="C36" i="8"/>
  <c r="C47" i="8"/>
  <c r="C67" i="8"/>
  <c r="C63" i="8"/>
  <c r="C39" i="8"/>
  <c r="C15" i="8"/>
  <c r="C62" i="8"/>
  <c r="C38" i="8"/>
  <c r="C14" i="8"/>
  <c r="C73" i="8"/>
  <c r="C61" i="8"/>
  <c r="C49" i="8"/>
  <c r="C25" i="8"/>
  <c r="C13" i="8"/>
  <c r="C60" i="8"/>
  <c r="C48" i="8"/>
  <c r="C24" i="8"/>
  <c r="C59" i="8"/>
  <c r="C35" i="8"/>
  <c r="C70" i="8"/>
  <c r="C46" i="8"/>
  <c r="C22" i="8"/>
  <c r="C69" i="8"/>
  <c r="C45" i="8"/>
  <c r="C33" i="8"/>
  <c r="C68" i="8"/>
  <c r="C44" i="8"/>
  <c r="C32" i="8"/>
  <c r="C43" i="8"/>
  <c r="C31" i="8"/>
  <c r="C66" i="8"/>
  <c r="C54" i="8"/>
  <c r="C30" i="8"/>
  <c r="C65" i="8"/>
  <c r="C53" i="8"/>
  <c r="C41" i="8"/>
  <c r="C29" i="8"/>
  <c r="C17" i="8"/>
  <c r="C71" i="8"/>
  <c r="C23" i="8"/>
  <c r="C58" i="8"/>
  <c r="C34" i="8"/>
  <c r="C57" i="8"/>
  <c r="C21" i="8"/>
  <c r="C56" i="8"/>
  <c r="C20" i="8"/>
  <c r="C55" i="8"/>
  <c r="C19" i="8"/>
  <c r="C42" i="8"/>
  <c r="C18" i="8"/>
  <c r="C64" i="8"/>
  <c r="C52" i="8"/>
  <c r="C40" i="8"/>
  <c r="C28" i="8"/>
  <c r="C17" i="4" l="1"/>
  <c r="A13" i="9" l="1" a="1"/>
  <c r="A18" i="9" s="1"/>
  <c r="A13" i="8" a="1"/>
  <c r="A15" i="8" s="1"/>
  <c r="A65" i="9" l="1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F64" i="9" s="1"/>
  <c r="I64" i="9" s="1"/>
  <c r="C52" i="9"/>
  <c r="C40" i="9"/>
  <c r="C28" i="9"/>
  <c r="C16" i="9"/>
  <c r="C63" i="9"/>
  <c r="C51" i="9"/>
  <c r="C39" i="9"/>
  <c r="F39" i="9" s="1"/>
  <c r="I39" i="9" s="1"/>
  <c r="C27" i="9"/>
  <c r="C15" i="9"/>
  <c r="C74" i="9"/>
  <c r="C62" i="9"/>
  <c r="C50" i="9"/>
  <c r="C38" i="9"/>
  <c r="C26" i="9"/>
  <c r="C14" i="9"/>
  <c r="C73" i="9"/>
  <c r="C61" i="9"/>
  <c r="C49" i="9"/>
  <c r="C37" i="9"/>
  <c r="F37" i="9" s="1"/>
  <c r="G37" i="9" s="1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18" i="8"/>
  <c r="I18" i="8" s="1"/>
  <c r="F15" i="8"/>
  <c r="I15" i="8" s="1"/>
  <c r="F13" i="8" l="1"/>
  <c r="G13" i="8" s="1"/>
  <c r="F59" i="9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F16" i="9"/>
  <c r="F13" i="9"/>
  <c r="G13" i="9" s="1"/>
  <c r="H59" i="9"/>
  <c r="F24" i="9"/>
  <c r="I24" i="9" s="1"/>
  <c r="F18" i="9"/>
  <c r="G18" i="9" s="1"/>
  <c r="L37" i="9"/>
  <c r="F67" i="9"/>
  <c r="I67" i="9" s="1"/>
  <c r="I37" i="9"/>
  <c r="K37" i="9" s="1"/>
  <c r="F62" i="9"/>
  <c r="G62" i="9" s="1"/>
  <c r="H37" i="9"/>
  <c r="F49" i="9"/>
  <c r="G49" i="9" s="1"/>
  <c r="F55" i="9"/>
  <c r="I55" i="9" s="1"/>
  <c r="F23" i="9"/>
  <c r="H23" i="9" s="1"/>
  <c r="F41" i="9"/>
  <c r="G41" i="9" s="1"/>
  <c r="G39" i="9"/>
  <c r="K39" i="9" s="1"/>
  <c r="F52" i="9"/>
  <c r="H52" i="9" s="1"/>
  <c r="F43" i="9"/>
  <c r="I43" i="9" s="1"/>
  <c r="H64" i="9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G64" i="9"/>
  <c r="K64" i="9" s="1"/>
  <c r="F45" i="9"/>
  <c r="H45" i="9" s="1"/>
  <c r="F50" i="9"/>
  <c r="F35" i="9"/>
  <c r="H35" i="9" s="1"/>
  <c r="F57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F46" i="9"/>
  <c r="H46" i="9" s="1"/>
  <c r="F68" i="9"/>
  <c r="H68" i="9" s="1"/>
  <c r="F66" i="9"/>
  <c r="G66" i="9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I49" i="8" l="1"/>
  <c r="K49" i="8" s="1"/>
  <c r="H30" i="9"/>
  <c r="J61" i="9"/>
  <c r="H47" i="9"/>
  <c r="I59" i="9"/>
  <c r="K59" i="9" s="1"/>
  <c r="H23" i="8"/>
  <c r="J58" i="9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I65" i="8"/>
  <c r="K65" i="8" s="1"/>
  <c r="H65" i="8"/>
  <c r="I53" i="8"/>
  <c r="K53" i="8" s="1"/>
  <c r="H40" i="8"/>
  <c r="I33" i="9"/>
  <c r="K33" i="9" s="1"/>
  <c r="I20" i="8"/>
  <c r="K20" i="8" s="1"/>
  <c r="H26" i="8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L56" i="9"/>
  <c r="H45" i="8"/>
  <c r="G45" i="8"/>
  <c r="I54" i="9"/>
  <c r="K54" i="9" s="1"/>
  <c r="I56" i="9"/>
  <c r="K56" i="9" s="1"/>
  <c r="I37" i="8"/>
  <c r="H34" i="9"/>
  <c r="J37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L64" i="9"/>
  <c r="J64" i="9"/>
  <c r="G44" i="9"/>
  <c r="I44" i="9"/>
  <c r="G29" i="9"/>
  <c r="I29" i="9"/>
  <c r="H29" i="9"/>
  <c r="H14" i="9"/>
  <c r="H50" i="9"/>
  <c r="H22" i="9"/>
  <c r="L39" i="9"/>
  <c r="J39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J26" i="8" l="1"/>
  <c r="K58" i="8"/>
  <c r="J40" i="8"/>
  <c r="J17" i="9"/>
  <c r="K17" i="9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13" i="8" l="1" a="1"/>
  <c r="B13" i="9" a="1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D18" i="2" a="1"/>
  <c r="H11" i="2" l="1" a="1"/>
  <c r="H11" i="2" s="1"/>
  <c r="H14" i="2" l="1"/>
  <c r="H13" i="2"/>
  <c r="H12" i="2"/>
  <c r="D18" i="2" l="1"/>
  <c r="F11" i="2" l="1" a="1"/>
  <c r="F11" i="2" l="1"/>
  <c r="F13" i="2"/>
  <c r="F12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<sst xmlns="http://schemas.openxmlformats.org/spreadsheetml/2006/main" count="346" uniqueCount="111">
  <si>
    <t>Scenario</t>
  </si>
  <si>
    <t>Unit Cost</t>
  </si>
  <si>
    <t>Max Unit</t>
  </si>
  <si>
    <t>Functional Unit</t>
  </si>
  <si>
    <t>FU</t>
  </si>
  <si>
    <t>Max Inv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</si>
  <si>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</si>
  <si>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</si>
  <si>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</si>
  <si>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</si>
  <si>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</si>
  <si>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</si>
  <si>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</si>
  <si>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</si>
  <si>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</si>
  <si>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</si>
  <si>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</si>
  <si>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</si>
  <si>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</si>
  <si>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</si>
  <si>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</si>
  <si>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</si>
  <si>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</si>
  <si>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</si>
  <si>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</si>
  <si>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</si>
  <si>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</si>
  <si>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 M Ksh investment*</t>
  </si>
  <si>
    <t>M Ksh</t>
  </si>
  <si>
    <t>kton/FU</t>
  </si>
  <si>
    <t>kton</t>
  </si>
  <si>
    <t>Ecopulpers</t>
  </si>
  <si>
    <t>Biomass</t>
  </si>
  <si>
    <t>Shading nets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</si>
  <si>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</si>
  <si>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</si>
  <si>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</si>
  <si>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</si>
  <si>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</si>
  <si>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</si>
  <si>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</si>
  <si>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</si>
  <si>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</si>
  <si>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</si>
  <si>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</si>
  <si>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</si>
  <si>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</si>
  <si>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</si>
  <si>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</si>
  <si>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</si>
  <si>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</si>
  <si>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</si>
  <si>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</si>
  <si>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</si>
  <si>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</si>
  <si>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</si>
  <si>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</si>
  <si>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</si>
  <si>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</si>
  <si>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</si>
  <si>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</si>
  <si>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</si>
  <si>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</si>
  <si>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</si>
  <si>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</si>
  <si>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</si>
  <si>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</si>
  <si>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</si>
  <si>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</si>
  <si>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</si>
  <si>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</si>
  <si>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</si>
  <si>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</si>
  <si>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</si>
  <si>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</si>
  <si>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</si>
  <si>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</si>
  <si>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</si>
  <si>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_cover_50%</t>
  </si>
  <si>
    <t>_cover_60%</t>
  </si>
  <si>
    <t>_cover_70%</t>
  </si>
  <si>
    <t>_cover_80%</t>
  </si>
  <si>
    <t>_cover_90%</t>
  </si>
  <si>
    <t>_cover_100%</t>
  </si>
  <si>
    <t>Shading_trees</t>
  </si>
  <si>
    <t>Investment Jobs</t>
  </si>
  <si>
    <t>Annual Avoided Import</t>
  </si>
  <si>
    <t>Water Savings</t>
  </si>
  <si>
    <t>Land Savings</t>
  </si>
  <si>
    <t>Carbon Dioxide Savings</t>
  </si>
  <si>
    <t>kha/FU</t>
  </si>
  <si>
    <t>_prod_to_+0.5%</t>
  </si>
  <si>
    <t>_prod_to_+1.5%</t>
  </si>
  <si>
    <t>_prod_to_+2.5%</t>
  </si>
  <si>
    <t>Current use of resources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</si>
  <si>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</si>
  <si>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</si>
  <si>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</si>
  <si>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</si>
  <si>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</si>
  <si>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</si>
  <si>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</si>
  <si>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</si>
  <si>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</si>
  <si>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_20kg_banana_per_tree</t>
  </si>
  <si>
    <t>Resource Use by Primary Sector</t>
  </si>
  <si>
    <t>Target Resource reduction</t>
  </si>
  <si>
    <t>Mm3/FU</t>
  </si>
  <si>
    <t>Mm3</t>
  </si>
  <si>
    <t>kha</t>
  </si>
  <si>
    <t>Budget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</si>
</sst>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0" fontId="0" fillId="0" borderId="1" xfId="0" applyFont="1" applyBorder="1"/>
    <xf numFmtId="165" fontId="0" fillId="2" borderId="1" xfId="0" applyNumberForma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0" fontId="6" fillId="0" borderId="1" xfId="0" applyFont="1" applyBorder="1"/>
    <xf numFmtId="1" fontId="0" fillId="2" borderId="1" xfId="0" applyNumberFormat="1" applyFill="1" applyBorder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54.467814057080581</c:v>
                </c:pt>
                <c:pt idx="1">
                  <c:v>53.823610293904174</c:v>
                </c:pt>
                <c:pt idx="2">
                  <c:v>53.132794459594749</c:v>
                </c:pt>
                <c:pt idx="3">
                  <c:v>52.39011769399108</c:v>
                </c:pt>
                <c:pt idx="4">
                  <c:v>51.589512265917932</c:v>
                </c:pt>
                <c:pt idx="5">
                  <c:v>53.131728483537664</c:v>
                </c:pt>
                <c:pt idx="6">
                  <c:v>53.131994966356466</c:v>
                </c:pt>
                <c:pt idx="7">
                  <c:v>53.13226146909588</c:v>
                </c:pt>
                <c:pt idx="8">
                  <c:v>53.132527950778744</c:v>
                </c:pt>
                <c:pt idx="9">
                  <c:v>53.132794459594749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84.90734836047109</c:v>
                </c:pt>
                <c:pt idx="1">
                  <c:v>87.75827229012539</c:v>
                </c:pt>
                <c:pt idx="2">
                  <c:v>90.815477842058897</c:v>
                </c:pt>
                <c:pt idx="3">
                  <c:v>94.102194052721131</c:v>
                </c:pt>
                <c:pt idx="4">
                  <c:v>97.645273644413322</c:v>
                </c:pt>
                <c:pt idx="5">
                  <c:v>90.813419518878717</c:v>
                </c:pt>
                <c:pt idx="6">
                  <c:v>90.813934098329852</c:v>
                </c:pt>
                <c:pt idx="7">
                  <c:v>90.814448693674493</c:v>
                </c:pt>
                <c:pt idx="8">
                  <c:v>90.814963234873503</c:v>
                </c:pt>
                <c:pt idx="9">
                  <c:v>90.815477842058897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72.917765596392186</c:v>
                </c:pt>
                <c:pt idx="1">
                  <c:v>72.917765490334645</c:v>
                </c:pt>
                <c:pt idx="2">
                  <c:v>72.917765568456701</c:v>
                </c:pt>
                <c:pt idx="3">
                  <c:v>72.917765751352164</c:v>
                </c:pt>
                <c:pt idx="4">
                  <c:v>72.917766443117941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3.2570658840011708</c:v>
                </c:pt>
                <c:pt idx="1">
                  <c:v>3.2570658752405524</c:v>
                </c:pt>
                <c:pt idx="2">
                  <c:v>3.2570658711118305</c:v>
                </c:pt>
                <c:pt idx="3">
                  <c:v>3.2570658672527135</c:v>
                </c:pt>
                <c:pt idx="4">
                  <c:v>3.2570658846056491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7.6924481342638451</c:v>
                </c:pt>
                <c:pt idx="1">
                  <c:v>8.6542750267349859</c:v>
                </c:pt>
                <c:pt idx="2">
                  <c:v>9.45640205186373</c:v>
                </c:pt>
                <c:pt idx="3">
                  <c:v>10.135555453056707</c:v>
                </c:pt>
                <c:pt idx="4">
                  <c:v>10.718000715201745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1.739631443714416</c:v>
                </c:pt>
                <c:pt idx="1">
                  <c:v>1.762007851592136</c:v>
                </c:pt>
                <c:pt idx="2">
                  <c:v>1.7806689418897217</c:v>
                </c:pt>
                <c:pt idx="3">
                  <c:v>1.7964690910309473</c:v>
                </c:pt>
                <c:pt idx="4">
                  <c:v>1.8100193834491838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0.91360143468561372</c:v>
                </c:pt>
                <c:pt idx="1">
                  <c:v>0.90999918008864566</c:v>
                </c:pt>
                <c:pt idx="2">
                  <c:v>0.90639231912685891</c:v>
                </c:pt>
                <c:pt idx="3">
                  <c:v>0.9027808429686256</c:v>
                </c:pt>
                <c:pt idx="4">
                  <c:v>0.89916474274237002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6.6373979294410232E-2</c:v>
                </c:pt>
                <c:pt idx="1">
                  <c:v>6.5860858257969515E-2</c:v>
                </c:pt>
                <c:pt idx="2">
                  <c:v>6.534708107116223E-2</c:v>
                </c:pt>
                <c:pt idx="3">
                  <c:v>6.4832646474715191E-2</c:v>
                </c:pt>
                <c:pt idx="4">
                  <c:v>6.4317553206329606E-2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52F7FEF-85BA-4D0F-988B-1FA3A066FE1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Carbon Dioxide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F8BD983-7C9E-417D-B410-08295D898CF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41AE688-AA4D-4884-B1B1-FD2688B79A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74.437562425336282</c:v>
                </c:pt>
                <c:pt idx="1">
                  <c:v>72.45927529370978</c:v>
                </c:pt>
                <c:pt idx="2">
                  <c:v>69.533405412964314</c:v>
                </c:pt>
                <c:pt idx="3">
                  <c:v>64.76472287619913</c:v>
                </c:pt>
                <c:pt idx="4">
                  <c:v>55.611930445242493</c:v>
                </c:pt>
                <c:pt idx="5">
                  <c:v>69.515956000388087</c:v>
                </c:pt>
                <c:pt idx="6">
                  <c:v>69.520316284799421</c:v>
                </c:pt>
                <c:pt idx="7">
                  <c:v>69.524678018082625</c:v>
                </c:pt>
                <c:pt idx="8">
                  <c:v>69.529041033270346</c:v>
                </c:pt>
                <c:pt idx="9">
                  <c:v>69.533405412964314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28.546581306348305</c:v>
                </c:pt>
                <c:pt idx="1">
                  <c:v>34.062353651586882</c:v>
                </c:pt>
                <c:pt idx="2">
                  <c:v>42.220134135911302</c:v>
                </c:pt>
                <c:pt idx="3">
                  <c:v>55.515963120337773</c:v>
                </c:pt>
                <c:pt idx="4">
                  <c:v>81.035372904711679</c:v>
                </c:pt>
                <c:pt idx="5">
                  <c:v>42.193922941332517</c:v>
                </c:pt>
                <c:pt idx="6">
                  <c:v>42.200472692688273</c:v>
                </c:pt>
                <c:pt idx="7">
                  <c:v>42.207024535446493</c:v>
                </c:pt>
                <c:pt idx="8">
                  <c:v>42.213578261249999</c:v>
                </c:pt>
                <c:pt idx="9">
                  <c:v>42.220134135911302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72.769857146830475</c:v>
                </c:pt>
                <c:pt idx="1">
                  <c:v>71.110228526153378</c:v>
                </c:pt>
                <c:pt idx="2">
                  <c:v>68.823569810003647</c:v>
                </c:pt>
                <c:pt idx="3">
                  <c:v>65.471767788854208</c:v>
                </c:pt>
                <c:pt idx="4">
                  <c:v>60.084634076578567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31.446929872208724</c:v>
                </c:pt>
                <c:pt idx="1">
                  <c:v>36.443563800969038</c:v>
                </c:pt>
                <c:pt idx="2">
                  <c:v>43.327993372711532</c:v>
                </c:pt>
                <c:pt idx="3">
                  <c:v>53.419243254312498</c:v>
                </c:pt>
                <c:pt idx="4">
                  <c:v>69.638254202108342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65.928747182996233</c:v>
                </c:pt>
                <c:pt idx="1">
                  <c:v>66.706151320093952</c:v>
                </c:pt>
                <c:pt idx="2">
                  <c:v>67.421725161245703</c:v>
                </c:pt>
                <c:pt idx="3">
                  <c:v>68.08256297515355</c:v>
                </c:pt>
                <c:pt idx="4">
                  <c:v>68.694713831893324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53.181096436910799</c:v>
                </c:pt>
                <c:pt idx="1">
                  <c:v>50.97865311499784</c:v>
                </c:pt>
                <c:pt idx="2">
                  <c:v>48.951379679228907</c:v>
                </c:pt>
                <c:pt idx="3">
                  <c:v>47.079177327246867</c:v>
                </c:pt>
                <c:pt idx="4">
                  <c:v>45.344908764865544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40.487508596730969</c:v>
                </c:pt>
                <c:pt idx="1">
                  <c:v>40.487798236091962</c:v>
                </c:pt>
                <c:pt idx="2">
                  <c:v>40.488091396482666</c:v>
                </c:pt>
                <c:pt idx="3">
                  <c:v>40.488388142501385</c:v>
                </c:pt>
                <c:pt idx="4">
                  <c:v>40.488688540342935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21.746754593620246</c:v>
                </c:pt>
                <c:pt idx="1">
                  <c:v>21.87812632222666</c:v>
                </c:pt>
                <c:pt idx="2">
                  <c:v>22.011095084693959</c:v>
                </c:pt>
                <c:pt idx="3">
                  <c:v>22.145690180873491</c:v>
                </c:pt>
                <c:pt idx="4">
                  <c:v>22.281941631750453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6463987-CA0B-4907-945C-3DEC5493428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8F7DC81-3DF5-48B5-B2B8-8DEDE1B77E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405637E-EC03-40D3-8A4A-483B4A2374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zoomScale="115" zoomScaleNormal="115" workbookViewId="0">
      <selection activeCell="L2" sqref="L2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4"/>
      <c r="B1" s="3"/>
      <c r="C1" s="14"/>
      <c r="E1" s="3" t="s">
        <v>1</v>
      </c>
      <c r="F1" s="4" t="s">
        <v>2</v>
      </c>
      <c r="G1" s="3" t="s">
        <v>5</v>
      </c>
      <c r="H1" s="3" t="s">
        <v>25</v>
      </c>
      <c r="I1" s="3" t="s">
        <v>50</v>
      </c>
      <c r="J1" s="5" t="s">
        <v>35</v>
      </c>
      <c r="K1" s="3" t="s">
        <v>36</v>
      </c>
      <c r="L1" s="3" t="s">
        <v>7</v>
      </c>
      <c r="M1" s="3" t="s">
        <v>8</v>
      </c>
      <c r="N1" s="3" t="s">
        <v>9</v>
      </c>
      <c r="O1" s="3" t="s">
        <v>39</v>
      </c>
      <c r="P1" s="3" t="s">
        <v>46</v>
      </c>
      <c r="Q1" s="3" t="s">
        <v>22</v>
      </c>
      <c r="R1" s="3" t="s">
        <v>19</v>
      </c>
      <c r="S1" s="3" t="s">
        <v>20</v>
      </c>
      <c r="T1" s="3" t="s">
        <v>21</v>
      </c>
      <c r="U1" s="3" t="s">
        <v>40</v>
      </c>
      <c r="V1" s="3" t="s">
        <v>23</v>
      </c>
      <c r="W1" s="3" t="s">
        <v>47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48</v>
      </c>
    </row>
    <row r="2" spans="1:29" x14ac:dyDescent="0.3">
      <c r="A2" s="4" t="s">
        <v>0</v>
      </c>
      <c r="B2" s="4" t="s">
        <v>49</v>
      </c>
      <c r="C2" s="4" t="s">
        <v>38</v>
      </c>
      <c r="D2" s="4" t="s">
        <v>3</v>
      </c>
      <c r="E2" s="7" t="s">
        <v>17</v>
      </c>
      <c r="F2" s="3" t="s">
        <v>4</v>
      </c>
      <c r="G2" s="3" t="s">
        <v>26</v>
      </c>
      <c r="H2" s="3" t="s">
        <v>26</v>
      </c>
      <c r="I2" s="3" t="s">
        <v>17</v>
      </c>
      <c r="J2" s="3" t="s">
        <v>17</v>
      </c>
      <c r="K2" s="3" t="s">
        <v>18</v>
      </c>
      <c r="L2" s="3" t="s">
        <v>107</v>
      </c>
      <c r="M2" s="3" t="s">
        <v>29</v>
      </c>
      <c r="N2" s="3" t="s">
        <v>90</v>
      </c>
      <c r="O2" s="3" t="s">
        <v>17</v>
      </c>
      <c r="P2" s="3" t="s">
        <v>17</v>
      </c>
      <c r="Q2" s="3" t="s">
        <v>17</v>
      </c>
      <c r="R2" s="3" t="s">
        <v>107</v>
      </c>
      <c r="S2" s="7" t="s">
        <v>29</v>
      </c>
      <c r="T2" s="3" t="s">
        <v>90</v>
      </c>
      <c r="U2" s="3" t="s">
        <v>17</v>
      </c>
      <c r="V2" s="3" t="s">
        <v>17</v>
      </c>
      <c r="W2" s="3" t="s">
        <v>17</v>
      </c>
      <c r="X2" s="3" t="s">
        <v>107</v>
      </c>
      <c r="Y2" s="7" t="s">
        <v>29</v>
      </c>
      <c r="Z2" s="3" t="s">
        <v>90</v>
      </c>
      <c r="AA2" s="3" t="s">
        <v>17</v>
      </c>
      <c r="AB2" s="3" t="s">
        <v>17</v>
      </c>
      <c r="AC2" s="3" t="s">
        <v>17</v>
      </c>
    </row>
    <row r="4" spans="1:29" x14ac:dyDescent="0.3">
      <c r="X4" s="1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zoomScaleNormal="100" workbookViewId="0">
      <pane xSplit="4" ySplit="2" topLeftCell="Q3" activePane="bottomRight" state="frozen"/>
      <selection pane="topRight" activeCell="E1" sqref="E1"/>
      <selection pane="bottomLeft" activeCell="A3" sqref="A3"/>
      <selection pane="bottomRight" activeCell="E1" sqref="E1:AC2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21875" bestFit="1" customWidth="1"/>
    <col min="12" max="13" width="14.5546875" bestFit="1" customWidth="1"/>
    <col min="14" max="14" width="12.7773437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1" width="20.21875" bestFit="1" customWidth="1"/>
    <col min="22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21875" bestFit="1" customWidth="1"/>
    <col min="28" max="28" width="21.21875" bestFit="1" customWidth="1"/>
    <col min="29" max="29" width="18.109375" bestFit="1" customWidth="1"/>
  </cols>
  <sheetData>
    <row r="1" spans="1:29" x14ac:dyDescent="0.3">
      <c r="A1" s="14"/>
      <c r="B1" s="3"/>
      <c r="C1" s="14"/>
      <c r="E1" s="3" t="s">
        <v>1</v>
      </c>
      <c r="F1" s="4" t="s">
        <v>2</v>
      </c>
      <c r="G1" s="3" t="s">
        <v>5</v>
      </c>
      <c r="H1" s="3" t="s">
        <v>25</v>
      </c>
      <c r="I1" s="3" t="s">
        <v>50</v>
      </c>
      <c r="J1" s="5" t="s">
        <v>35</v>
      </c>
      <c r="K1" s="3" t="s">
        <v>36</v>
      </c>
      <c r="L1" s="3" t="s">
        <v>7</v>
      </c>
      <c r="M1" s="3" t="s">
        <v>8</v>
      </c>
      <c r="N1" s="3" t="s">
        <v>9</v>
      </c>
      <c r="O1" s="3" t="s">
        <v>39</v>
      </c>
      <c r="P1" s="3" t="s">
        <v>46</v>
      </c>
      <c r="Q1" s="3" t="s">
        <v>22</v>
      </c>
      <c r="R1" s="3" t="s">
        <v>19</v>
      </c>
      <c r="S1" s="3" t="s">
        <v>20</v>
      </c>
      <c r="T1" s="3" t="s">
        <v>21</v>
      </c>
      <c r="U1" s="3" t="s">
        <v>40</v>
      </c>
      <c r="V1" s="3" t="s">
        <v>23</v>
      </c>
      <c r="W1" s="3" t="s">
        <v>47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48</v>
      </c>
    </row>
    <row r="2" spans="1:29" x14ac:dyDescent="0.3">
      <c r="A2" s="54" t="s">
        <v>37</v>
      </c>
      <c r="B2" s="54" t="s">
        <v>0</v>
      </c>
      <c r="C2" s="54" t="s">
        <v>38</v>
      </c>
      <c r="D2" s="54" t="s">
        <v>3</v>
      </c>
      <c r="E2" s="7" t="s">
        <v>17</v>
      </c>
      <c r="F2" s="3" t="s">
        <v>4</v>
      </c>
      <c r="G2" s="3" t="s">
        <v>26</v>
      </c>
      <c r="H2" s="3" t="s">
        <v>26</v>
      </c>
      <c r="I2" s="3" t="s">
        <v>17</v>
      </c>
      <c r="J2" s="3" t="s">
        <v>17</v>
      </c>
      <c r="K2" s="3" t="s">
        <v>18</v>
      </c>
      <c r="L2" s="3" t="s">
        <v>107</v>
      </c>
      <c r="M2" s="3" t="s">
        <v>29</v>
      </c>
      <c r="N2" s="3" t="s">
        <v>90</v>
      </c>
      <c r="O2" s="3" t="s">
        <v>17</v>
      </c>
      <c r="P2" s="3" t="s">
        <v>17</v>
      </c>
      <c r="Q2" s="3" t="s">
        <v>17</v>
      </c>
      <c r="R2" s="3" t="s">
        <v>107</v>
      </c>
      <c r="S2" s="7" t="s">
        <v>29</v>
      </c>
      <c r="T2" s="3" t="s">
        <v>90</v>
      </c>
      <c r="U2" s="3" t="s">
        <v>17</v>
      </c>
      <c r="V2" s="3" t="s">
        <v>17</v>
      </c>
      <c r="W2" s="3" t="s">
        <v>17</v>
      </c>
      <c r="X2" s="3" t="s">
        <v>107</v>
      </c>
      <c r="Y2" s="7" t="s">
        <v>29</v>
      </c>
      <c r="Z2" s="3" t="s">
        <v>90</v>
      </c>
      <c r="AA2" s="3" t="s">
        <v>17</v>
      </c>
      <c r="AB2" s="3" t="s">
        <v>17</v>
      </c>
      <c r="AC2" s="3" t="s">
        <v>17</v>
      </c>
    </row>
    <row r="3" spans="1:29" x14ac:dyDescent="0.3">
      <c r="A3" s="2" t="s">
        <v>31</v>
      </c>
      <c r="B3" s="2" t="s">
        <v>93</v>
      </c>
      <c r="C3" s="2" t="str">
        <f>_xlfn.CONCAT(A3,B3)</f>
        <v>Ecopulpers_prod_to_+2.5%</v>
      </c>
      <c r="D3" s="2" t="s">
        <v>16</v>
      </c>
      <c r="E3" s="46">
        <v>0</v>
      </c>
      <c r="F3" s="46">
        <v>0</v>
      </c>
      <c r="G3" s="46">
        <v>0</v>
      </c>
      <c r="H3" s="47">
        <v>0.95999991986900568</v>
      </c>
      <c r="I3" s="47">
        <v>0.93536014016717672</v>
      </c>
      <c r="J3" s="47">
        <v>0.97433356066822263</v>
      </c>
      <c r="K3" s="47">
        <v>1.0263425590248321</v>
      </c>
      <c r="L3" s="47">
        <v>3.7580601170338919</v>
      </c>
      <c r="M3" s="48">
        <v>5.4502855164173525E-4</v>
      </c>
      <c r="N3" s="48">
        <v>2.127017780367169E-3</v>
      </c>
      <c r="O3" s="47">
        <v>8.5350302280858159E-2</v>
      </c>
      <c r="P3" s="47">
        <v>2.948285196907818E-2</v>
      </c>
      <c r="Q3" s="47">
        <v>0.10380661254748701</v>
      </c>
      <c r="R3" s="47">
        <v>4.2535808170214304E-3</v>
      </c>
      <c r="S3" s="47">
        <v>1.9797964305325881E-3</v>
      </c>
      <c r="T3" s="47">
        <v>2.8880196623504158E-5</v>
      </c>
      <c r="U3" s="47">
        <v>0.28020749241113663</v>
      </c>
      <c r="V3" s="47">
        <v>5.4423870053142309E-2</v>
      </c>
      <c r="W3" s="47">
        <v>0.50728149595670402</v>
      </c>
      <c r="X3" s="47">
        <v>-37.576347589521902</v>
      </c>
      <c r="Y3" s="47">
        <v>-3.4704890858847648E-3</v>
      </c>
      <c r="Z3" s="47">
        <v>-2.1241297607048178E-2</v>
      </c>
      <c r="AA3" s="47">
        <v>-0.57329553039744496</v>
      </c>
      <c r="AB3" s="47">
        <v>-0.9836422554217279</v>
      </c>
      <c r="AC3" s="47">
        <v>0.21245297626592219</v>
      </c>
    </row>
    <row r="4" spans="1:29" x14ac:dyDescent="0.3">
      <c r="A4" s="2" t="s">
        <v>31</v>
      </c>
      <c r="B4" s="2" t="s">
        <v>51</v>
      </c>
      <c r="C4" s="2" t="str">
        <f t="shared" ref="C4:C17" si="0">_xlfn.CONCAT(A4,B4)</f>
        <v>Ecopulpers_prod_to_+2%</v>
      </c>
      <c r="D4" s="2" t="s">
        <v>16</v>
      </c>
      <c r="E4" s="46">
        <v>0</v>
      </c>
      <c r="F4" s="46">
        <v>0</v>
      </c>
      <c r="G4" s="46">
        <v>0</v>
      </c>
      <c r="H4" s="47">
        <v>0.95999991986900568</v>
      </c>
      <c r="I4" s="47">
        <v>0.72218693234026432</v>
      </c>
      <c r="J4" s="47">
        <v>0.75227811731360195</v>
      </c>
      <c r="K4" s="47">
        <v>1.3292956115366179</v>
      </c>
      <c r="L4" s="47">
        <v>3.7532022282102839</v>
      </c>
      <c r="M4" s="48">
        <v>3.9299119998759119E-4</v>
      </c>
      <c r="N4" s="48">
        <v>1.701201336800295E-3</v>
      </c>
      <c r="O4" s="47">
        <v>6.6589755937457085E-2</v>
      </c>
      <c r="P4" s="47">
        <v>2.1845970302820209E-2</v>
      </c>
      <c r="Q4" s="47">
        <v>7.9740794841200113E-2</v>
      </c>
      <c r="R4" s="47">
        <v>4.2535808170214304E-3</v>
      </c>
      <c r="S4" s="47">
        <v>1.9797964305325881E-3</v>
      </c>
      <c r="T4" s="47">
        <v>2.8880196623504158E-5</v>
      </c>
      <c r="U4" s="47">
        <v>0.28020749241113663</v>
      </c>
      <c r="V4" s="47">
        <v>5.4423870053142309E-2</v>
      </c>
      <c r="W4" s="47">
        <v>0.50728149595670402</v>
      </c>
      <c r="X4" s="47">
        <v>-37.527768701285822</v>
      </c>
      <c r="Y4" s="47">
        <v>-1.950115569343325E-3</v>
      </c>
      <c r="Z4" s="47">
        <v>-1.698313317137945E-2</v>
      </c>
      <c r="AA4" s="47">
        <v>-0.38569006696343422</v>
      </c>
      <c r="AB4" s="47">
        <v>-0.74298407835885882</v>
      </c>
      <c r="AC4" s="47">
        <v>0.28882179292850202</v>
      </c>
    </row>
    <row r="5" spans="1:29" x14ac:dyDescent="0.3">
      <c r="A5" s="4" t="s">
        <v>31</v>
      </c>
      <c r="B5" s="4" t="s">
        <v>92</v>
      </c>
      <c r="C5" s="4" t="str">
        <f t="shared" si="0"/>
        <v>Ecopulpers_prod_to_+1.5%</v>
      </c>
      <c r="D5" s="4" t="s">
        <v>16</v>
      </c>
      <c r="E5" s="51">
        <v>0</v>
      </c>
      <c r="F5" s="51">
        <v>0</v>
      </c>
      <c r="G5" s="51">
        <v>0</v>
      </c>
      <c r="H5" s="52">
        <v>0.95999991986900568</v>
      </c>
      <c r="I5" s="52">
        <v>0.5090136369690299</v>
      </c>
      <c r="J5" s="52">
        <v>0.53022258276697154</v>
      </c>
      <c r="K5" s="52">
        <v>1.8860003939882961</v>
      </c>
      <c r="L5" s="52">
        <v>3.7483443373785121</v>
      </c>
      <c r="M5" s="53">
        <v>2.409537919447757E-4</v>
      </c>
      <c r="N5" s="53">
        <v>1.2753847195199339E-3</v>
      </c>
      <c r="O5" s="52">
        <v>4.782920191064477E-2</v>
      </c>
      <c r="P5" s="52">
        <v>1.4209085609763861E-2</v>
      </c>
      <c r="Q5" s="52">
        <v>5.5674966424703598E-2</v>
      </c>
      <c r="R5" s="52">
        <v>4.2535808170214304E-3</v>
      </c>
      <c r="S5" s="52">
        <v>1.9797964305325881E-3</v>
      </c>
      <c r="T5" s="52">
        <v>2.8880196623504158E-5</v>
      </c>
      <c r="U5" s="52">
        <v>0.28020749241113663</v>
      </c>
      <c r="V5" s="52">
        <v>5.4423870053142309E-2</v>
      </c>
      <c r="W5" s="52">
        <v>0.50728149595670402</v>
      </c>
      <c r="X5" s="52">
        <v>-37.4791897929681</v>
      </c>
      <c r="Y5" s="52">
        <v>-4.2974148891516961E-4</v>
      </c>
      <c r="Z5" s="52">
        <v>-1.2724966998575841E-2</v>
      </c>
      <c r="AA5" s="52">
        <v>-0.1980845266953111</v>
      </c>
      <c r="AB5" s="52">
        <v>-0.50232579419389367</v>
      </c>
      <c r="AC5" s="52">
        <v>0.36519063985906541</v>
      </c>
    </row>
    <row r="6" spans="1:29" x14ac:dyDescent="0.3">
      <c r="A6" s="45" t="s">
        <v>31</v>
      </c>
      <c r="B6" s="2" t="s">
        <v>52</v>
      </c>
      <c r="C6" s="45" t="str">
        <f t="shared" si="0"/>
        <v>Ecopulpers_prod_to_+1%</v>
      </c>
      <c r="D6" s="45" t="s">
        <v>16</v>
      </c>
      <c r="E6" s="46">
        <v>0</v>
      </c>
      <c r="F6" s="46">
        <v>0</v>
      </c>
      <c r="G6" s="46">
        <v>0</v>
      </c>
      <c r="H6" s="47">
        <v>0.95999991986900568</v>
      </c>
      <c r="I6" s="47">
        <v>0.2958402531221509</v>
      </c>
      <c r="J6" s="47">
        <v>0.30816695605820371</v>
      </c>
      <c r="K6" s="47">
        <v>3.2449942485434078</v>
      </c>
      <c r="L6" s="47">
        <v>3.743486444538576</v>
      </c>
      <c r="M6" s="48">
        <v>8.8916316599352285E-5</v>
      </c>
      <c r="N6" s="48">
        <v>8.4956792761659017E-4</v>
      </c>
      <c r="O6" s="47">
        <v>2.906863996759057E-2</v>
      </c>
      <c r="P6" s="47">
        <v>6.5721976570785054E-3</v>
      </c>
      <c r="Q6" s="47">
        <v>3.1609128229320049E-2</v>
      </c>
      <c r="R6" s="47">
        <v>4.2535808170214304E-3</v>
      </c>
      <c r="S6" s="47">
        <v>1.9797964305325881E-3</v>
      </c>
      <c r="T6" s="47">
        <v>2.8880196623504158E-5</v>
      </c>
      <c r="U6" s="47">
        <v>0.28020749241113663</v>
      </c>
      <c r="V6" s="47">
        <v>5.4423870053142309E-2</v>
      </c>
      <c r="W6" s="47">
        <v>0.50728149595670402</v>
      </c>
      <c r="X6" s="47">
        <v>-37.430610864568727</v>
      </c>
      <c r="Y6" s="47">
        <v>1.0906332645390651E-3</v>
      </c>
      <c r="Z6" s="47">
        <v>-8.4667990795423975E-3</v>
      </c>
      <c r="AA6" s="47">
        <v>-1.0478907264769081E-2</v>
      </c>
      <c r="AB6" s="47">
        <v>-0.26166741224005818</v>
      </c>
      <c r="AC6" s="47">
        <v>0.44155951938591897</v>
      </c>
    </row>
    <row r="7" spans="1:29" x14ac:dyDescent="0.3">
      <c r="A7" s="2" t="s">
        <v>31</v>
      </c>
      <c r="B7" s="45" t="s">
        <v>91</v>
      </c>
      <c r="C7" s="2" t="str">
        <f t="shared" si="0"/>
        <v>Ecopulpers_prod_to_+0.5%</v>
      </c>
      <c r="D7" s="2" t="s">
        <v>16</v>
      </c>
      <c r="E7" s="46">
        <v>0</v>
      </c>
      <c r="F7" s="46">
        <v>0</v>
      </c>
      <c r="G7" s="46">
        <v>0</v>
      </c>
      <c r="H7" s="47">
        <v>0.95999991986900568</v>
      </c>
      <c r="I7" s="47">
        <v>8.2666781730949879E-2</v>
      </c>
      <c r="J7" s="47">
        <v>8.6111238157426051E-2</v>
      </c>
      <c r="K7" s="47">
        <v>11.61288609242651</v>
      </c>
      <c r="L7" s="47">
        <v>3.738628549646819</v>
      </c>
      <c r="M7" s="48">
        <v>-6.3121226048679091E-5</v>
      </c>
      <c r="N7" s="48">
        <v>4.2375095654278988E-4</v>
      </c>
      <c r="O7" s="47">
        <v>1.030807010829449E-2</v>
      </c>
      <c r="P7" s="47">
        <v>-1.0646933224052191E-3</v>
      </c>
      <c r="Q7" s="47">
        <v>7.5432802550494671E-3</v>
      </c>
      <c r="R7" s="47">
        <v>4.2535808170214304E-3</v>
      </c>
      <c r="S7" s="47">
        <v>1.9797964305325881E-3</v>
      </c>
      <c r="T7" s="47">
        <v>2.8880196623504158E-5</v>
      </c>
      <c r="U7" s="47">
        <v>0.28020749241113663</v>
      </c>
      <c r="V7" s="47">
        <v>5.4423870053142309E-2</v>
      </c>
      <c r="W7" s="47">
        <v>0.50728149595670402</v>
      </c>
      <c r="X7" s="47">
        <v>-37.382031915651169</v>
      </c>
      <c r="Y7" s="47">
        <v>2.611008691019379E-3</v>
      </c>
      <c r="Z7" s="47">
        <v>-4.2086293688043952E-3</v>
      </c>
      <c r="AA7" s="47">
        <v>0.17712679132819181</v>
      </c>
      <c r="AB7" s="47">
        <v>-2.1008932497352362E-2</v>
      </c>
      <c r="AC7" s="47">
        <v>0.51792842918075621</v>
      </c>
    </row>
    <row r="8" spans="1:29" x14ac:dyDescent="0.3">
      <c r="A8" s="2" t="s">
        <v>31</v>
      </c>
      <c r="B8" s="2" t="s">
        <v>73</v>
      </c>
      <c r="C8" s="2" t="str">
        <f t="shared" si="0"/>
        <v>Ecopulpers_high_price_petroleum</v>
      </c>
      <c r="D8" s="2" t="s">
        <v>16</v>
      </c>
      <c r="E8" s="46">
        <v>0</v>
      </c>
      <c r="F8" s="46">
        <v>0</v>
      </c>
      <c r="G8" s="46">
        <v>0</v>
      </c>
      <c r="H8" s="47">
        <v>0.95999991986900568</v>
      </c>
      <c r="I8" s="47">
        <v>0.50928415078669786</v>
      </c>
      <c r="J8" s="47">
        <v>0.53050436801722956</v>
      </c>
      <c r="K8" s="47">
        <v>1.884998616952994</v>
      </c>
      <c r="L8" s="47">
        <v>3.7483451586012961</v>
      </c>
      <c r="M8" s="48">
        <v>2.4130521524057261E-4</v>
      </c>
      <c r="N8" s="48">
        <v>1.275407827961317E-3</v>
      </c>
      <c r="O8" s="47">
        <v>4.801520355977118E-2</v>
      </c>
      <c r="P8" s="47">
        <v>1.4224246377125381E-2</v>
      </c>
      <c r="Q8" s="47">
        <v>5.5679834447801113E-2</v>
      </c>
      <c r="R8" s="47">
        <v>4.2535808170214304E-3</v>
      </c>
      <c r="S8" s="47">
        <v>1.9797964305325881E-3</v>
      </c>
      <c r="T8" s="47">
        <v>2.8880196623504158E-5</v>
      </c>
      <c r="U8" s="47">
        <v>0.28020749241113663</v>
      </c>
      <c r="V8" s="47">
        <v>5.4423870053142309E-2</v>
      </c>
      <c r="W8" s="47">
        <v>0.50728149595670402</v>
      </c>
      <c r="X8" s="47">
        <v>-37.47919800519594</v>
      </c>
      <c r="Y8" s="47">
        <v>-4.332557218731381E-4</v>
      </c>
      <c r="Z8" s="47">
        <v>-1.272519808298966E-2</v>
      </c>
      <c r="AA8" s="47">
        <v>-0.1999445431865752</v>
      </c>
      <c r="AB8" s="47">
        <v>-0.50237447442486882</v>
      </c>
      <c r="AC8" s="47">
        <v>0.3650390321854502</v>
      </c>
    </row>
    <row r="9" spans="1:29" x14ac:dyDescent="0.3">
      <c r="A9" s="2" t="s">
        <v>31</v>
      </c>
      <c r="B9" s="2" t="s">
        <v>74</v>
      </c>
      <c r="C9" s="2" t="str">
        <f t="shared" si="0"/>
        <v>Ecopulpers_mid-high_price_petroleum</v>
      </c>
      <c r="D9" s="2" t="s">
        <v>16</v>
      </c>
      <c r="E9" s="46">
        <v>0</v>
      </c>
      <c r="F9" s="46">
        <v>0</v>
      </c>
      <c r="G9" s="46">
        <v>0</v>
      </c>
      <c r="H9" s="47">
        <v>0.95999991986900568</v>
      </c>
      <c r="I9" s="47">
        <v>0.50921652186661959</v>
      </c>
      <c r="J9" s="47">
        <v>0.5304339212196012</v>
      </c>
      <c r="K9" s="47">
        <v>1.8852489631521829</v>
      </c>
      <c r="L9" s="47">
        <v>3.7483449532883242</v>
      </c>
      <c r="M9" s="48">
        <v>2.4121735987137069E-4</v>
      </c>
      <c r="N9" s="48">
        <v>1.2754020490319819E-3</v>
      </c>
      <c r="O9" s="47">
        <v>4.796870332211256E-2</v>
      </c>
      <c r="P9" s="47">
        <v>1.4220456127077339E-2</v>
      </c>
      <c r="Q9" s="47">
        <v>5.5678617209196091E-2</v>
      </c>
      <c r="R9" s="47">
        <v>4.2535808170214304E-3</v>
      </c>
      <c r="S9" s="47">
        <v>1.9797964305325881E-3</v>
      </c>
      <c r="T9" s="47">
        <v>2.8880196623504158E-5</v>
      </c>
      <c r="U9" s="47">
        <v>0.28020749241113663</v>
      </c>
      <c r="V9" s="47">
        <v>5.4423870053142309E-2</v>
      </c>
      <c r="W9" s="47">
        <v>0.50728149595670402</v>
      </c>
      <c r="X9" s="47">
        <v>-37.47919595206622</v>
      </c>
      <c r="Y9" s="47">
        <v>-4.3237716818111949E-4</v>
      </c>
      <c r="Z9" s="47">
        <v>-1.272514029369631E-2</v>
      </c>
      <c r="AA9" s="47">
        <v>-0.199479540809989</v>
      </c>
      <c r="AB9" s="47">
        <v>-0.5023623020388186</v>
      </c>
      <c r="AC9" s="47">
        <v>0.36507693468593061</v>
      </c>
    </row>
    <row r="10" spans="1:29" x14ac:dyDescent="0.3">
      <c r="A10" s="2" t="s">
        <v>31</v>
      </c>
      <c r="B10" s="4" t="s">
        <v>77</v>
      </c>
      <c r="C10" s="2" t="str">
        <f t="shared" si="0"/>
        <v>Ecopulpers_mid_price_petroleum</v>
      </c>
      <c r="D10" s="2" t="s">
        <v>16</v>
      </c>
      <c r="E10" s="46">
        <v>0</v>
      </c>
      <c r="F10" s="46">
        <v>0</v>
      </c>
      <c r="G10" s="46">
        <v>0</v>
      </c>
      <c r="H10" s="47">
        <v>0.95999991986900568</v>
      </c>
      <c r="I10" s="47">
        <v>0.50914889294654131</v>
      </c>
      <c r="J10" s="47">
        <v>0.53036347442197274</v>
      </c>
      <c r="K10" s="47">
        <v>1.885499375857038</v>
      </c>
      <c r="L10" s="47">
        <v>3.7483447479753522</v>
      </c>
      <c r="M10" s="48">
        <v>2.4112950086419E-4</v>
      </c>
      <c r="N10" s="48">
        <v>1.2753962719216361E-3</v>
      </c>
      <c r="O10" s="47">
        <v>4.7922202385962009E-2</v>
      </c>
      <c r="P10" s="47">
        <v>1.42166658770293E-2</v>
      </c>
      <c r="Q10" s="47">
        <v>5.5677400436252363E-2</v>
      </c>
      <c r="R10" s="47">
        <v>4.2535808170214304E-3</v>
      </c>
      <c r="S10" s="47">
        <v>1.9797964305325881E-3</v>
      </c>
      <c r="T10" s="47">
        <v>2.8880196623504158E-5</v>
      </c>
      <c r="U10" s="47">
        <v>0.28020749241113663</v>
      </c>
      <c r="V10" s="47">
        <v>5.4423870053142309E-2</v>
      </c>
      <c r="W10" s="47">
        <v>0.50728149595670402</v>
      </c>
      <c r="X10" s="47">
        <v>-37.479193898936501</v>
      </c>
      <c r="Y10" s="47">
        <v>-4.314985781093128E-4</v>
      </c>
      <c r="Z10" s="47">
        <v>-1.272508252259286E-2</v>
      </c>
      <c r="AA10" s="47">
        <v>-0.19901453144848349</v>
      </c>
      <c r="AB10" s="47">
        <v>-0.50235013430938125</v>
      </c>
      <c r="AC10" s="47">
        <v>0.36511483718641102</v>
      </c>
    </row>
    <row r="11" spans="1:29" x14ac:dyDescent="0.3">
      <c r="A11" s="2" t="s">
        <v>31</v>
      </c>
      <c r="B11" s="2" t="s">
        <v>75</v>
      </c>
      <c r="C11" s="2" t="str">
        <f t="shared" si="0"/>
        <v>Ecopulpers_mid-low_price_petroleum</v>
      </c>
      <c r="D11" s="2" t="s">
        <v>16</v>
      </c>
      <c r="E11" s="46">
        <v>0</v>
      </c>
      <c r="F11" s="46">
        <v>0</v>
      </c>
      <c r="G11" s="46">
        <v>0</v>
      </c>
      <c r="H11" s="47">
        <v>0.95999991986900568</v>
      </c>
      <c r="I11" s="47">
        <v>0.50908126588910818</v>
      </c>
      <c r="J11" s="47">
        <v>0.53029302956459989</v>
      </c>
      <c r="K11" s="47">
        <v>1.8857498481944139</v>
      </c>
      <c r="L11" s="47">
        <v>3.7483445426623798</v>
      </c>
      <c r="M11" s="48">
        <v>2.410416509519564E-4</v>
      </c>
      <c r="N11" s="48">
        <v>1.27539049663028E-3</v>
      </c>
      <c r="O11" s="47">
        <v>4.7875702381134033E-2</v>
      </c>
      <c r="P11" s="47">
        <v>1.42128758598119E-2</v>
      </c>
      <c r="Q11" s="47">
        <v>5.567618366330862E-2</v>
      </c>
      <c r="R11" s="47">
        <v>4.2535808170214304E-3</v>
      </c>
      <c r="S11" s="47">
        <v>1.9797964305325881E-3</v>
      </c>
      <c r="T11" s="47">
        <v>2.8880196623504158E-5</v>
      </c>
      <c r="U11" s="47">
        <v>0.28020749241113663</v>
      </c>
      <c r="V11" s="47">
        <v>5.4423870053142309E-2</v>
      </c>
      <c r="W11" s="47">
        <v>0.50728149595670402</v>
      </c>
      <c r="X11" s="47">
        <v>-37.479191845806781</v>
      </c>
      <c r="Y11" s="47">
        <v>-4.306200789869763E-4</v>
      </c>
      <c r="Z11" s="47">
        <v>-1.272502476967929E-2</v>
      </c>
      <c r="AA11" s="47">
        <v>-0.1985495314002037</v>
      </c>
      <c r="AB11" s="47">
        <v>-0.5023379665799439</v>
      </c>
      <c r="AC11" s="47">
        <v>0.365152737358585</v>
      </c>
    </row>
    <row r="12" spans="1:29" x14ac:dyDescent="0.3">
      <c r="A12" s="2" t="s">
        <v>31</v>
      </c>
      <c r="B12" s="2" t="s">
        <v>76</v>
      </c>
      <c r="C12" s="2" t="str">
        <f t="shared" si="0"/>
        <v>Ecopulpers_low_price_petroleum</v>
      </c>
      <c r="D12" s="2" t="s">
        <v>16</v>
      </c>
      <c r="E12" s="46">
        <v>0</v>
      </c>
      <c r="F12" s="46">
        <v>0</v>
      </c>
      <c r="G12" s="46">
        <v>0</v>
      </c>
      <c r="H12" s="47">
        <v>0.95999991986900568</v>
      </c>
      <c r="I12" s="47">
        <v>0.5090136369690299</v>
      </c>
      <c r="J12" s="47">
        <v>0.53022258276697154</v>
      </c>
      <c r="K12" s="47">
        <v>1.8860003939882961</v>
      </c>
      <c r="L12" s="47">
        <v>3.7483443373785121</v>
      </c>
      <c r="M12" s="48">
        <v>2.409537919447757E-4</v>
      </c>
      <c r="N12" s="48">
        <v>1.2753847195199339E-3</v>
      </c>
      <c r="O12" s="47">
        <v>4.782920191064477E-2</v>
      </c>
      <c r="P12" s="47">
        <v>1.4209085609763861E-2</v>
      </c>
      <c r="Q12" s="47">
        <v>5.5674966424703598E-2</v>
      </c>
      <c r="R12" s="47">
        <v>4.2535808170214304E-3</v>
      </c>
      <c r="S12" s="47">
        <v>1.9797964305325881E-3</v>
      </c>
      <c r="T12" s="47">
        <v>2.8880196623504158E-5</v>
      </c>
      <c r="U12" s="47">
        <v>0.28020749241113663</v>
      </c>
      <c r="V12" s="47">
        <v>5.4423870053142309E-2</v>
      </c>
      <c r="W12" s="47">
        <v>0.50728149595670402</v>
      </c>
      <c r="X12" s="47">
        <v>-37.4791897929681</v>
      </c>
      <c r="Y12" s="47">
        <v>-4.2974148891516961E-4</v>
      </c>
      <c r="Z12" s="47">
        <v>-1.2724966998575841E-2</v>
      </c>
      <c r="AA12" s="47">
        <v>-0.1980845266953111</v>
      </c>
      <c r="AB12" s="47">
        <v>-0.50232579419389367</v>
      </c>
      <c r="AC12" s="47">
        <v>0.36519063985906541</v>
      </c>
    </row>
    <row r="13" spans="1:29" x14ac:dyDescent="0.3">
      <c r="A13" s="49" t="s">
        <v>53</v>
      </c>
      <c r="B13" s="2" t="s">
        <v>93</v>
      </c>
      <c r="C13" s="2" t="str">
        <f t="shared" si="0"/>
        <v>Shading_nets_prod_to_+2.5%</v>
      </c>
      <c r="D13" s="2" t="s">
        <v>16</v>
      </c>
      <c r="E13" s="46">
        <v>0</v>
      </c>
      <c r="F13" s="46">
        <v>0</v>
      </c>
      <c r="G13" s="46">
        <v>0</v>
      </c>
      <c r="H13" s="47">
        <v>1.0699998559430239</v>
      </c>
      <c r="I13" s="47">
        <v>0.63162464555352926</v>
      </c>
      <c r="J13" s="47">
        <v>0.59030348653351805</v>
      </c>
      <c r="K13" s="47">
        <v>1.69404386525374</v>
      </c>
      <c r="L13" s="47">
        <v>1.441092316235881E-2</v>
      </c>
      <c r="M13" s="48">
        <v>4.5048070751363412E-4</v>
      </c>
      <c r="N13" s="48">
        <v>1.2616799176612401E-3</v>
      </c>
      <c r="O13" s="47">
        <v>5.5586849804967642E-2</v>
      </c>
      <c r="P13" s="47">
        <v>2.2627824218943719E-2</v>
      </c>
      <c r="Q13" s="47">
        <v>7.1306216530501842E-2</v>
      </c>
      <c r="R13" s="47">
        <v>8.0016645370051265E-5</v>
      </c>
      <c r="S13" s="47">
        <v>3.8259961256699171E-3</v>
      </c>
      <c r="T13" s="47">
        <v>7.2594866651343182E-7</v>
      </c>
      <c r="U13" s="47">
        <v>0.83683080179616809</v>
      </c>
      <c r="V13" s="47">
        <v>3.8308199029415853E-2</v>
      </c>
      <c r="W13" s="47">
        <v>5.5005974136292927E-2</v>
      </c>
      <c r="X13" s="47">
        <v>-1.433090651698876E-2</v>
      </c>
      <c r="Y13" s="47">
        <v>3.375515418156283E-3</v>
      </c>
      <c r="Z13" s="47">
        <v>-1.2609539689947269E-3</v>
      </c>
      <c r="AA13" s="47">
        <v>0.78124395199120045</v>
      </c>
      <c r="AB13" s="47">
        <v>-3.2998017501085997E-2</v>
      </c>
      <c r="AC13" s="47">
        <v>3.2378149917349219E-2</v>
      </c>
    </row>
    <row r="14" spans="1:29" x14ac:dyDescent="0.3">
      <c r="A14" s="49" t="s">
        <v>53</v>
      </c>
      <c r="B14" s="2" t="s">
        <v>51</v>
      </c>
      <c r="C14" s="2" t="str">
        <f t="shared" si="0"/>
        <v>Shading_nets_prod_to_+2%</v>
      </c>
      <c r="D14" s="2" t="s">
        <v>16</v>
      </c>
      <c r="E14" s="46">
        <v>0</v>
      </c>
      <c r="F14" s="46">
        <v>0</v>
      </c>
      <c r="G14" s="46">
        <v>0</v>
      </c>
      <c r="H14" s="47">
        <v>1.0699998559430239</v>
      </c>
      <c r="I14" s="47">
        <v>0.50529977865517139</v>
      </c>
      <c r="J14" s="47">
        <v>0.47224284736920358</v>
      </c>
      <c r="K14" s="47">
        <v>2.1175545708544981</v>
      </c>
      <c r="L14" s="47">
        <v>1.1528739938512439E-2</v>
      </c>
      <c r="M14" s="48">
        <v>3.6038461257703602E-4</v>
      </c>
      <c r="N14" s="48">
        <v>1.009344058729766E-3</v>
      </c>
      <c r="O14" s="47">
        <v>4.4469485059380531E-2</v>
      </c>
      <c r="P14" s="47">
        <v>1.8102261237800121E-2</v>
      </c>
      <c r="Q14" s="47">
        <v>5.7044980116188533E-2</v>
      </c>
      <c r="R14" s="47">
        <v>8.0016645370051265E-5</v>
      </c>
      <c r="S14" s="47">
        <v>3.8259961256699171E-3</v>
      </c>
      <c r="T14" s="47">
        <v>7.2594866651343182E-7</v>
      </c>
      <c r="U14" s="47">
        <v>0.83683080179616809</v>
      </c>
      <c r="V14" s="47">
        <v>3.8308199029415853E-2</v>
      </c>
      <c r="W14" s="47">
        <v>5.5005974136292927E-2</v>
      </c>
      <c r="X14" s="47">
        <v>-1.144872329314239E-2</v>
      </c>
      <c r="Y14" s="47">
        <v>3.4656115130928811E-3</v>
      </c>
      <c r="Z14" s="47">
        <v>-1.008618110063253E-3</v>
      </c>
      <c r="AA14" s="47">
        <v>0.79236131673678756</v>
      </c>
      <c r="AB14" s="47">
        <v>-1.873678108677268E-2</v>
      </c>
      <c r="AC14" s="47">
        <v>3.6903712898492813E-2</v>
      </c>
    </row>
    <row r="15" spans="1:29" x14ac:dyDescent="0.3">
      <c r="A15" s="49" t="s">
        <v>53</v>
      </c>
      <c r="B15" s="45" t="s">
        <v>92</v>
      </c>
      <c r="C15" s="2" t="str">
        <f t="shared" si="0"/>
        <v>Shading_nets_prod_to_+1.5%</v>
      </c>
      <c r="D15" s="2" t="s">
        <v>16</v>
      </c>
      <c r="E15" s="46">
        <v>0</v>
      </c>
      <c r="F15" s="46">
        <v>0</v>
      </c>
      <c r="G15" s="46">
        <v>0</v>
      </c>
      <c r="H15" s="47">
        <v>1.0699998559430239</v>
      </c>
      <c r="I15" s="47">
        <v>0.37897488102316862</v>
      </c>
      <c r="J15" s="47">
        <v>0.35418217948185249</v>
      </c>
      <c r="K15" s="47">
        <v>2.8234057440804632</v>
      </c>
      <c r="L15" s="47">
        <v>8.646556016174145E-3</v>
      </c>
      <c r="M15" s="48">
        <v>2.7028849217458628E-4</v>
      </c>
      <c r="N15" s="48">
        <v>7.5700813886214746E-4</v>
      </c>
      <c r="O15" s="47">
        <v>3.3352117752656341E-2</v>
      </c>
      <c r="P15" s="47">
        <v>1.357669802382588E-2</v>
      </c>
      <c r="Q15" s="47">
        <v>4.2783740442246199E-2</v>
      </c>
      <c r="R15" s="47">
        <v>8.0016645370051265E-5</v>
      </c>
      <c r="S15" s="47">
        <v>3.8259961256699171E-3</v>
      </c>
      <c r="T15" s="47">
        <v>7.2594866651343182E-7</v>
      </c>
      <c r="U15" s="47">
        <v>0.83683080179616809</v>
      </c>
      <c r="V15" s="47">
        <v>3.8308199029415853E-2</v>
      </c>
      <c r="W15" s="47">
        <v>5.5005974136292927E-2</v>
      </c>
      <c r="X15" s="47">
        <v>-8.5665393708040938E-3</v>
      </c>
      <c r="Y15" s="47">
        <v>3.5557076334953308E-3</v>
      </c>
      <c r="Z15" s="47">
        <v>-7.5628219019563403E-4</v>
      </c>
      <c r="AA15" s="47">
        <v>0.80347868404351175</v>
      </c>
      <c r="AB15" s="47">
        <v>-4.4755414128303528E-3</v>
      </c>
      <c r="AC15" s="47">
        <v>4.1429276112467051E-2</v>
      </c>
    </row>
    <row r="16" spans="1:29" x14ac:dyDescent="0.3">
      <c r="A16" s="50" t="s">
        <v>53</v>
      </c>
      <c r="B16" s="4" t="s">
        <v>52</v>
      </c>
      <c r="C16" s="4" t="str">
        <f t="shared" si="0"/>
        <v>Shading_nets_prod_to_+1%</v>
      </c>
      <c r="D16" s="4" t="s">
        <v>16</v>
      </c>
      <c r="E16" s="51">
        <v>0</v>
      </c>
      <c r="F16" s="51">
        <v>0</v>
      </c>
      <c r="G16" s="51">
        <v>0</v>
      </c>
      <c r="H16" s="52">
        <v>1.0699998559430239</v>
      </c>
      <c r="I16" s="52">
        <v>0.2526499517261982</v>
      </c>
      <c r="J16" s="52">
        <v>0.23612148200106989</v>
      </c>
      <c r="K16" s="52">
        <v>4.2351080957363667</v>
      </c>
      <c r="L16" s="52">
        <v>5.7643713516881689E-3</v>
      </c>
      <c r="M16" s="53">
        <v>1.8019234812527429E-4</v>
      </c>
      <c r="N16" s="53">
        <v>5.0467215351090999E-4</v>
      </c>
      <c r="O16" s="52">
        <v>2.223474788479507E-2</v>
      </c>
      <c r="P16" s="52">
        <v>9.0511329472064972E-3</v>
      </c>
      <c r="Q16" s="52">
        <v>2.8522497043013569E-2</v>
      </c>
      <c r="R16" s="52">
        <v>8.0016645370051265E-5</v>
      </c>
      <c r="S16" s="52">
        <v>3.8259961256699171E-3</v>
      </c>
      <c r="T16" s="52">
        <v>7.2594866651343182E-7</v>
      </c>
      <c r="U16" s="52">
        <v>0.83683080179616809</v>
      </c>
      <c r="V16" s="52">
        <v>3.8308199029415853E-2</v>
      </c>
      <c r="W16" s="52">
        <v>5.5005974136292927E-2</v>
      </c>
      <c r="X16" s="52">
        <v>-5.6843547063181177E-3</v>
      </c>
      <c r="Y16" s="52">
        <v>3.6458037775446428E-3</v>
      </c>
      <c r="Z16" s="52">
        <v>-5.0394620484439656E-4</v>
      </c>
      <c r="AA16" s="52">
        <v>0.81459605391137302</v>
      </c>
      <c r="AB16" s="52">
        <v>9.7857019864022732E-3</v>
      </c>
      <c r="AC16" s="52">
        <v>4.5954841189086437E-2</v>
      </c>
    </row>
    <row r="17" spans="1:29" x14ac:dyDescent="0.3">
      <c r="A17" s="49" t="s">
        <v>53</v>
      </c>
      <c r="B17" s="45" t="s">
        <v>91</v>
      </c>
      <c r="C17" s="2" t="str">
        <f t="shared" si="0"/>
        <v>Shading_nets_prod_to_+0.5%</v>
      </c>
      <c r="D17" s="2" t="s">
        <v>16</v>
      </c>
      <c r="E17" s="46">
        <v>0</v>
      </c>
      <c r="F17" s="46">
        <v>0</v>
      </c>
      <c r="G17" s="46">
        <v>0</v>
      </c>
      <c r="H17" s="47">
        <v>1.0699998559430239</v>
      </c>
      <c r="I17" s="47">
        <v>0.12632499169558289</v>
      </c>
      <c r="J17" s="47">
        <v>0.1180607557972508</v>
      </c>
      <c r="K17" s="47">
        <v>8.4702151298889667</v>
      </c>
      <c r="L17" s="47">
        <v>2.882186032366008E-3</v>
      </c>
      <c r="M17" s="48">
        <v>9.0096182248089463E-5</v>
      </c>
      <c r="N17" s="48">
        <v>2.5233610904251691E-4</v>
      </c>
      <c r="O17" s="47">
        <v>1.111737499013543E-2</v>
      </c>
      <c r="P17" s="47">
        <v>4.5255671720951804E-3</v>
      </c>
      <c r="Q17" s="47">
        <v>1.4261250384151941E-2</v>
      </c>
      <c r="R17" s="47">
        <v>8.0016645370051265E-5</v>
      </c>
      <c r="S17" s="47">
        <v>3.8259961256699171E-3</v>
      </c>
      <c r="T17" s="47">
        <v>7.2594866651343182E-7</v>
      </c>
      <c r="U17" s="47">
        <v>0.83683080179616809</v>
      </c>
      <c r="V17" s="47">
        <v>3.8308199029415853E-2</v>
      </c>
      <c r="W17" s="47">
        <v>5.5005974136292927E-2</v>
      </c>
      <c r="X17" s="47">
        <v>-2.8021693869959559E-3</v>
      </c>
      <c r="Y17" s="47">
        <v>3.7358999434218281E-3</v>
      </c>
      <c r="Z17" s="47">
        <v>-2.5161016037600348E-4</v>
      </c>
      <c r="AA17" s="47">
        <v>0.82571342680603266</v>
      </c>
      <c r="AB17" s="47">
        <v>2.404694864526391E-2</v>
      </c>
      <c r="AC17" s="47">
        <v>5.0480406964197748E-2</v>
      </c>
    </row>
    <row r="18" spans="1:29" x14ac:dyDescent="0.3">
      <c r="A18" s="49" t="s">
        <v>53</v>
      </c>
      <c r="B18" s="4" t="s">
        <v>78</v>
      </c>
      <c r="C18" s="2" t="str">
        <f t="shared" ref="C18:C22" si="1">_xlfn.CONCAT(A18,B18)</f>
        <v>Shading_nets_cover_50%</v>
      </c>
      <c r="D18" s="2" t="s">
        <v>16</v>
      </c>
      <c r="E18" s="46">
        <v>0</v>
      </c>
      <c r="F18" s="46">
        <v>0</v>
      </c>
      <c r="G18" s="46">
        <v>0</v>
      </c>
      <c r="H18" s="47">
        <v>0.99999986495822668</v>
      </c>
      <c r="I18" s="47">
        <v>0.4700463218614459</v>
      </c>
      <c r="J18" s="47">
        <v>0.47004638533734328</v>
      </c>
      <c r="K18" s="47">
        <v>2.1274496117703769</v>
      </c>
      <c r="L18" s="47">
        <v>1.07244096143404E-2</v>
      </c>
      <c r="M18" s="48">
        <v>3.3524151149322279E-4</v>
      </c>
      <c r="N18" s="48">
        <v>9.3892473978485214E-4</v>
      </c>
      <c r="O18" s="47">
        <v>4.1366964345797903E-2</v>
      </c>
      <c r="P18" s="47">
        <v>1.683931355364621E-2</v>
      </c>
      <c r="Q18" s="47">
        <v>5.3065099753439433E-2</v>
      </c>
      <c r="R18" s="47">
        <v>7.4781914008781314E-5</v>
      </c>
      <c r="S18" s="47">
        <v>3.575697312044213E-3</v>
      </c>
      <c r="T18" s="47">
        <v>6.7845940066035837E-7</v>
      </c>
      <c r="U18" s="47">
        <v>0.78208486153744161</v>
      </c>
      <c r="V18" s="47">
        <v>3.5802055150270462E-2</v>
      </c>
      <c r="W18" s="47">
        <v>5.1407452207058668E-2</v>
      </c>
      <c r="X18" s="47">
        <v>-1.0649627700331619E-2</v>
      </c>
      <c r="Y18" s="47">
        <v>3.2404558005509898E-3</v>
      </c>
      <c r="Z18" s="47">
        <v>-9.3824628038419178E-4</v>
      </c>
      <c r="AA18" s="47">
        <v>0.74071789719164371</v>
      </c>
      <c r="AB18" s="47">
        <v>-1.7263044603168961E-2</v>
      </c>
      <c r="AC18" s="47">
        <v>3.4568138653412461E-2</v>
      </c>
    </row>
    <row r="19" spans="1:29" x14ac:dyDescent="0.3">
      <c r="A19" s="49" t="s">
        <v>53</v>
      </c>
      <c r="B19" s="2" t="s">
        <v>79</v>
      </c>
      <c r="C19" s="2" t="str">
        <f t="shared" si="1"/>
        <v>Shading_nets_cover_60%</v>
      </c>
      <c r="D19" s="2" t="s">
        <v>16</v>
      </c>
      <c r="E19" s="46">
        <v>0</v>
      </c>
      <c r="F19" s="46">
        <v>0</v>
      </c>
      <c r="G19" s="46">
        <v>0</v>
      </c>
      <c r="H19" s="47">
        <v>0.99999986495822668</v>
      </c>
      <c r="I19" s="47">
        <v>0.39170529879629612</v>
      </c>
      <c r="J19" s="47">
        <v>0.39170535169288151</v>
      </c>
      <c r="K19" s="47">
        <v>2.552939334829551</v>
      </c>
      <c r="L19" s="47">
        <v>8.9370087225688621E-3</v>
      </c>
      <c r="M19" s="48">
        <v>2.7936794504057621E-4</v>
      </c>
      <c r="N19" s="48">
        <v>7.8243734060379211E-4</v>
      </c>
      <c r="O19" s="47">
        <v>3.4472472965717323E-2</v>
      </c>
      <c r="P19" s="47">
        <v>1.40327624976635E-2</v>
      </c>
      <c r="Q19" s="47">
        <v>4.4220919720828533E-2</v>
      </c>
      <c r="R19" s="47">
        <v>7.4781914008781314E-5</v>
      </c>
      <c r="S19" s="47">
        <v>3.575697312044213E-3</v>
      </c>
      <c r="T19" s="47">
        <v>6.7845940066035837E-7</v>
      </c>
      <c r="U19" s="47">
        <v>0.78208486153744161</v>
      </c>
      <c r="V19" s="47">
        <v>3.5802055150270462E-2</v>
      </c>
      <c r="W19" s="47">
        <v>5.1407452207058668E-2</v>
      </c>
      <c r="X19" s="47">
        <v>-8.8622268085600808E-3</v>
      </c>
      <c r="Y19" s="47">
        <v>3.296329367003636E-3</v>
      </c>
      <c r="Z19" s="47">
        <v>-7.8175888120313175E-4</v>
      </c>
      <c r="AA19" s="47">
        <v>0.7476123885717243</v>
      </c>
      <c r="AB19" s="47">
        <v>-8.4188645705580711E-3</v>
      </c>
      <c r="AC19" s="47">
        <v>3.737468970939517E-2</v>
      </c>
    </row>
    <row r="20" spans="1:29" x14ac:dyDescent="0.3">
      <c r="A20" s="49" t="s">
        <v>53</v>
      </c>
      <c r="B20" s="2" t="s">
        <v>80</v>
      </c>
      <c r="C20" s="2" t="str">
        <f t="shared" si="1"/>
        <v>Shading_nets_cover_70%</v>
      </c>
      <c r="D20" s="2" t="s">
        <v>16</v>
      </c>
      <c r="E20" s="46">
        <v>0</v>
      </c>
      <c r="F20" s="46">
        <v>0</v>
      </c>
      <c r="G20" s="46">
        <v>0</v>
      </c>
      <c r="H20" s="47">
        <v>0.99999986495822668</v>
      </c>
      <c r="I20" s="47">
        <v>0.33574741706252098</v>
      </c>
      <c r="J20" s="47">
        <v>0.33574746240245368</v>
      </c>
      <c r="K20" s="47">
        <v>2.978429063452817</v>
      </c>
      <c r="L20" s="47">
        <v>7.6602935732807964E-3</v>
      </c>
      <c r="M20" s="48">
        <v>2.3945825159898959E-4</v>
      </c>
      <c r="N20" s="48">
        <v>6.7066061546938727E-4</v>
      </c>
      <c r="O20" s="47">
        <v>2.9547835700213909E-2</v>
      </c>
      <c r="P20" s="47">
        <v>1.20280827395618E-2</v>
      </c>
      <c r="Q20" s="47">
        <v>3.7903647404164083E-2</v>
      </c>
      <c r="R20" s="47">
        <v>7.4781914008781314E-5</v>
      </c>
      <c r="S20" s="47">
        <v>3.575697312044213E-3</v>
      </c>
      <c r="T20" s="47">
        <v>6.7845940066035837E-7</v>
      </c>
      <c r="U20" s="47">
        <v>0.78208486153744161</v>
      </c>
      <c r="V20" s="47">
        <v>3.5802055150270462E-2</v>
      </c>
      <c r="W20" s="47">
        <v>5.1407452207058668E-2</v>
      </c>
      <c r="X20" s="47">
        <v>-7.5855116592720151E-3</v>
      </c>
      <c r="Y20" s="47">
        <v>3.336239060445223E-3</v>
      </c>
      <c r="Z20" s="47">
        <v>-6.6998215606872691E-4</v>
      </c>
      <c r="AA20" s="47">
        <v>0.7525370258372277</v>
      </c>
      <c r="AB20" s="47">
        <v>-2.1015922538936138E-3</v>
      </c>
      <c r="AC20" s="47">
        <v>3.9379369467496872E-2</v>
      </c>
    </row>
    <row r="21" spans="1:29" x14ac:dyDescent="0.3">
      <c r="A21" s="49" t="s">
        <v>53</v>
      </c>
      <c r="B21" s="2" t="s">
        <v>81</v>
      </c>
      <c r="C21" s="2" t="str">
        <f t="shared" si="1"/>
        <v>Shading_nets_cover_80%</v>
      </c>
      <c r="D21" s="2" t="s">
        <v>16</v>
      </c>
      <c r="E21" s="46">
        <v>0</v>
      </c>
      <c r="F21" s="46">
        <v>0</v>
      </c>
      <c r="G21" s="46">
        <v>0</v>
      </c>
      <c r="H21" s="47">
        <v>0.99999986495822668</v>
      </c>
      <c r="I21" s="47">
        <v>0.29377900157123799</v>
      </c>
      <c r="J21" s="47">
        <v>0.29377904124368082</v>
      </c>
      <c r="K21" s="47">
        <v>3.4039187947738259</v>
      </c>
      <c r="L21" s="47">
        <v>6.7027571349171922E-3</v>
      </c>
      <c r="M21" s="48">
        <v>2.0952598242729439E-4</v>
      </c>
      <c r="N21" s="48">
        <v>5.8682806229626294E-4</v>
      </c>
      <c r="O21" s="47">
        <v>2.585435681976378E-2</v>
      </c>
      <c r="P21" s="47">
        <v>1.052457303740084E-2</v>
      </c>
      <c r="Q21" s="47">
        <v>3.3165692817419767E-2</v>
      </c>
      <c r="R21" s="47">
        <v>7.4781914008781314E-5</v>
      </c>
      <c r="S21" s="47">
        <v>3.575697312044213E-3</v>
      </c>
      <c r="T21" s="47">
        <v>6.7845940066035837E-7</v>
      </c>
      <c r="U21" s="47">
        <v>0.78208486153744161</v>
      </c>
      <c r="V21" s="47">
        <v>3.5802055150270462E-2</v>
      </c>
      <c r="W21" s="47">
        <v>5.1407452207058668E-2</v>
      </c>
      <c r="X21" s="47">
        <v>-6.6279752209084108E-3</v>
      </c>
      <c r="Y21" s="47">
        <v>3.3661713296169178E-3</v>
      </c>
      <c r="Z21" s="47">
        <v>-5.8614960289560258E-4</v>
      </c>
      <c r="AA21" s="47">
        <v>0.75623050471767783</v>
      </c>
      <c r="AB21" s="47">
        <v>2.6363623328506951E-3</v>
      </c>
      <c r="AC21" s="47">
        <v>4.0882879169657833E-2</v>
      </c>
    </row>
    <row r="22" spans="1:29" x14ac:dyDescent="0.3">
      <c r="A22" s="49" t="s">
        <v>53</v>
      </c>
      <c r="B22" s="2" t="s">
        <v>82</v>
      </c>
      <c r="C22" s="2" t="str">
        <f t="shared" si="1"/>
        <v>Shading_nets_cover_90%</v>
      </c>
      <c r="D22" s="2" t="s">
        <v>16</v>
      </c>
      <c r="E22" s="46">
        <v>0</v>
      </c>
      <c r="F22" s="46">
        <v>0</v>
      </c>
      <c r="G22" s="46">
        <v>0</v>
      </c>
      <c r="H22" s="47">
        <v>0.99999986495822668</v>
      </c>
      <c r="I22" s="47">
        <v>0.26113689970225101</v>
      </c>
      <c r="J22" s="47">
        <v>0.26113693496664581</v>
      </c>
      <c r="K22" s="47">
        <v>3.8294085060304739</v>
      </c>
      <c r="L22" s="47">
        <v>5.9580065426416704E-3</v>
      </c>
      <c r="M22" s="48">
        <v>1.8624532094690949E-4</v>
      </c>
      <c r="N22" s="48">
        <v>5.2162496103846934E-4</v>
      </c>
      <c r="O22" s="47">
        <v>2.2981651127338409E-2</v>
      </c>
      <c r="P22" s="47">
        <v>9.3551760073751211E-3</v>
      </c>
      <c r="Q22" s="47">
        <v>2.948061702772975E-2</v>
      </c>
      <c r="R22" s="47">
        <v>7.4781914008781314E-5</v>
      </c>
      <c r="S22" s="47">
        <v>3.575697312044213E-3</v>
      </c>
      <c r="T22" s="47">
        <v>6.7845940066035837E-7</v>
      </c>
      <c r="U22" s="47">
        <v>0.78208486153744161</v>
      </c>
      <c r="V22" s="47">
        <v>3.5802055150270462E-2</v>
      </c>
      <c r="W22" s="47">
        <v>5.1407452207058668E-2</v>
      </c>
      <c r="X22" s="47">
        <v>-5.8832246286328882E-3</v>
      </c>
      <c r="Y22" s="47">
        <v>3.3894519910973031E-3</v>
      </c>
      <c r="Z22" s="47">
        <v>-5.2094650163780898E-4</v>
      </c>
      <c r="AA22" s="47">
        <v>0.7591032104101032</v>
      </c>
      <c r="AB22" s="47">
        <v>6.3214381225407124E-3</v>
      </c>
      <c r="AC22" s="47">
        <v>4.2052276199683547E-2</v>
      </c>
    </row>
    <row r="23" spans="1:29" x14ac:dyDescent="0.3">
      <c r="A23" s="49" t="s">
        <v>53</v>
      </c>
      <c r="B23" s="2" t="s">
        <v>83</v>
      </c>
      <c r="C23" s="2" t="str">
        <f t="shared" ref="C23:C33" si="2">_xlfn.CONCAT(A23,B23)</f>
        <v>Shading_nets_cover_100%</v>
      </c>
      <c r="D23" s="2" t="s">
        <v>16</v>
      </c>
      <c r="E23" s="46">
        <v>0</v>
      </c>
      <c r="F23" s="46">
        <v>0</v>
      </c>
      <c r="G23" s="46">
        <v>0</v>
      </c>
      <c r="H23" s="47">
        <v>0.99999986495822668</v>
      </c>
      <c r="I23" s="47">
        <v>0.23502321448177099</v>
      </c>
      <c r="J23" s="47">
        <v>0.23502324621972689</v>
      </c>
      <c r="K23" s="47">
        <v>4.254898254043705</v>
      </c>
      <c r="L23" s="47">
        <v>5.3622060222551227E-3</v>
      </c>
      <c r="M23" s="48">
        <v>1.676207939453889E-4</v>
      </c>
      <c r="N23" s="48">
        <v>4.6946247766754817E-4</v>
      </c>
      <c r="O23" s="47">
        <v>2.068348694592714E-2</v>
      </c>
      <c r="P23" s="47">
        <v>8.4196587558835745E-3</v>
      </c>
      <c r="Q23" s="47">
        <v>2.6532555930316452E-2</v>
      </c>
      <c r="R23" s="47">
        <v>7.4781914008781314E-5</v>
      </c>
      <c r="S23" s="47">
        <v>3.575697312044213E-3</v>
      </c>
      <c r="T23" s="47">
        <v>6.7845940066035837E-7</v>
      </c>
      <c r="U23" s="47">
        <v>0.78208486153744161</v>
      </c>
      <c r="V23" s="47">
        <v>3.5802055150270462E-2</v>
      </c>
      <c r="W23" s="47">
        <v>5.1407452207058668E-2</v>
      </c>
      <c r="X23" s="47">
        <v>-5.2874241082463413E-3</v>
      </c>
      <c r="Y23" s="47">
        <v>3.4080765180988242E-3</v>
      </c>
      <c r="Z23" s="47">
        <v>-4.6878401826688792E-4</v>
      </c>
      <c r="AA23" s="47">
        <v>0.76140137459151447</v>
      </c>
      <c r="AB23" s="47">
        <v>9.2694992199540138E-3</v>
      </c>
      <c r="AC23" s="47">
        <v>4.2987793451175087E-2</v>
      </c>
    </row>
    <row r="24" spans="1:29" x14ac:dyDescent="0.3">
      <c r="A24" s="49" t="s">
        <v>84</v>
      </c>
      <c r="B24" s="2" t="s">
        <v>95</v>
      </c>
      <c r="C24" s="2" t="str">
        <f t="shared" si="2"/>
        <v>Shading_trees_1800_cplant_ha</v>
      </c>
      <c r="D24" s="2" t="s">
        <v>16</v>
      </c>
      <c r="E24" s="46">
        <v>0</v>
      </c>
      <c r="F24" s="46">
        <v>0</v>
      </c>
      <c r="G24" s="46">
        <v>0</v>
      </c>
      <c r="H24" s="47">
        <v>0.90000014193356037</v>
      </c>
      <c r="I24" s="47">
        <v>0.54259828757494688</v>
      </c>
      <c r="J24" s="47">
        <v>0.60288689111673766</v>
      </c>
      <c r="K24" s="47">
        <v>1.6586859239013849</v>
      </c>
      <c r="L24" s="47">
        <v>2.010302763665095E-3</v>
      </c>
      <c r="M24" s="48">
        <v>4.3783707405964378E-4</v>
      </c>
      <c r="N24" s="48">
        <v>2.5442559490329589E-5</v>
      </c>
      <c r="O24" s="47">
        <v>4.8473852453753352E-2</v>
      </c>
      <c r="P24" s="47">
        <v>4.6996647957712412E-2</v>
      </c>
      <c r="Q24" s="47">
        <v>2.3837537039071321E-2</v>
      </c>
      <c r="R24" s="47">
        <v>5.5626947141718119E-4</v>
      </c>
      <c r="S24" s="47">
        <v>8.2671060226857662E-4</v>
      </c>
      <c r="T24" s="47">
        <v>1.5498873835895211E-5</v>
      </c>
      <c r="U24" s="47">
        <v>5.842255218885839E-2</v>
      </c>
      <c r="V24" s="47">
        <v>8.7485178373754025E-2</v>
      </c>
      <c r="W24" s="47">
        <v>3.6823353730142121E-3</v>
      </c>
      <c r="X24" s="47">
        <v>-3.9649785801884718E-2</v>
      </c>
      <c r="Y24" s="47">
        <v>-7.930030878924299E-3</v>
      </c>
      <c r="Z24" s="47">
        <v>-4.9335231597069651E-4</v>
      </c>
      <c r="AA24" s="47">
        <v>-0.91105449688620865</v>
      </c>
      <c r="AB24" s="47">
        <v>-0.38926556240767241</v>
      </c>
      <c r="AC24" s="47">
        <v>-0.93625062378123403</v>
      </c>
    </row>
    <row r="25" spans="1:29" x14ac:dyDescent="0.3">
      <c r="A25" s="49" t="s">
        <v>84</v>
      </c>
      <c r="B25" s="2" t="s">
        <v>96</v>
      </c>
      <c r="C25" s="2" t="str">
        <f t="shared" si="2"/>
        <v>Shading_trees_1940_cplant_ha</v>
      </c>
      <c r="D25" s="2" t="s">
        <v>16</v>
      </c>
      <c r="E25" s="46">
        <v>0</v>
      </c>
      <c r="F25" s="46">
        <v>0</v>
      </c>
      <c r="G25" s="46">
        <v>0</v>
      </c>
      <c r="H25" s="47">
        <v>0.97000015433877707</v>
      </c>
      <c r="I25" s="47">
        <v>0.5903236186131835</v>
      </c>
      <c r="J25" s="47">
        <v>0.60858095328406536</v>
      </c>
      <c r="K25" s="47">
        <v>1.643166771164515</v>
      </c>
      <c r="L25" s="47">
        <v>2.2326170146698132E-3</v>
      </c>
      <c r="M25" s="48">
        <v>4.7395285946549848E-4</v>
      </c>
      <c r="N25" s="48">
        <v>3.3196018193848431E-5</v>
      </c>
      <c r="O25" s="47">
        <v>5.2498454228043563E-2</v>
      </c>
      <c r="P25" s="47">
        <v>5.0755505682900548E-2</v>
      </c>
      <c r="Q25" s="47">
        <v>2.8650308959186081E-2</v>
      </c>
      <c r="R25" s="47">
        <v>5.9953487652819604E-4</v>
      </c>
      <c r="S25" s="47">
        <v>8.910103115340462E-4</v>
      </c>
      <c r="T25" s="47">
        <v>1.6704341760487299E-5</v>
      </c>
      <c r="U25" s="47">
        <v>6.2966528348624706E-2</v>
      </c>
      <c r="V25" s="47">
        <v>9.4289581291377544E-2</v>
      </c>
      <c r="W25" s="47">
        <v>3.9687389507889748E-3</v>
      </c>
      <c r="X25" s="47">
        <v>-4.4052805416868068E-2</v>
      </c>
      <c r="Y25" s="47">
        <v>-8.5880468777759233E-3</v>
      </c>
      <c r="Z25" s="47">
        <v>-6.4721602211648133E-4</v>
      </c>
      <c r="AA25" s="47">
        <v>-0.98700255621224642</v>
      </c>
      <c r="AB25" s="47">
        <v>-0.478716597892344</v>
      </c>
      <c r="AC25" s="47">
        <v>-1.011141374707222</v>
      </c>
    </row>
    <row r="26" spans="1:29" x14ac:dyDescent="0.3">
      <c r="A26" s="50" t="s">
        <v>84</v>
      </c>
      <c r="B26" s="4" t="s">
        <v>97</v>
      </c>
      <c r="C26" s="4" t="str">
        <f t="shared" si="2"/>
        <v>Shading_trees_2080_cplant_ha</v>
      </c>
      <c r="D26" s="4" t="s">
        <v>16</v>
      </c>
      <c r="E26" s="51">
        <v>0</v>
      </c>
      <c r="F26" s="51">
        <v>0</v>
      </c>
      <c r="G26" s="51">
        <v>0</v>
      </c>
      <c r="H26" s="52">
        <v>1.0400001648813491</v>
      </c>
      <c r="I26" s="52">
        <v>0.63804894406348467</v>
      </c>
      <c r="J26" s="52">
        <v>0.61350850279555325</v>
      </c>
      <c r="K26" s="52">
        <v>1.629969259502247</v>
      </c>
      <c r="L26" s="52">
        <v>2.4549312511226158E-3</v>
      </c>
      <c r="M26" s="53">
        <v>5.1006863577640615E-4</v>
      </c>
      <c r="N26" s="53">
        <v>4.0949473259388469E-5</v>
      </c>
      <c r="O26" s="52">
        <v>5.6523055769503117E-2</v>
      </c>
      <c r="P26" s="52">
        <v>5.4514363640919328E-2</v>
      </c>
      <c r="Q26" s="52">
        <v>3.3463079482316971E-2</v>
      </c>
      <c r="R26" s="52">
        <v>6.4280029619112611E-4</v>
      </c>
      <c r="S26" s="52">
        <v>9.5531002807547338E-4</v>
      </c>
      <c r="T26" s="52">
        <v>1.7909810594574079E-5</v>
      </c>
      <c r="U26" s="52">
        <v>6.7510504508391023E-2</v>
      </c>
      <c r="V26" s="52">
        <v>0.10109398420900111</v>
      </c>
      <c r="W26" s="52">
        <v>4.2551434598863116E-3</v>
      </c>
      <c r="X26" s="52">
        <v>-4.8455824726261199E-2</v>
      </c>
      <c r="Y26" s="52">
        <v>-9.2460626874526497E-3</v>
      </c>
      <c r="Z26" s="52">
        <v>-8.010796545931953E-4</v>
      </c>
      <c r="AA26" s="52">
        <v>-1.0629506108816711</v>
      </c>
      <c r="AB26" s="52">
        <v>-0.56816760543733835</v>
      </c>
      <c r="AC26" s="52">
        <v>-1.0860321293585</v>
      </c>
    </row>
    <row r="27" spans="1:29" x14ac:dyDescent="0.3">
      <c r="A27" s="49" t="s">
        <v>84</v>
      </c>
      <c r="B27" s="2" t="s">
        <v>99</v>
      </c>
      <c r="C27" s="2" t="str">
        <f t="shared" si="2"/>
        <v>Shading_trees_2220_cplant_ha</v>
      </c>
      <c r="D27" s="2" t="s">
        <v>16</v>
      </c>
      <c r="E27" s="46">
        <v>0</v>
      </c>
      <c r="F27" s="46">
        <v>0</v>
      </c>
      <c r="G27" s="46">
        <v>0</v>
      </c>
      <c r="H27" s="47">
        <v>1.110000176355243</v>
      </c>
      <c r="I27" s="47">
        <v>0.68577426485717297</v>
      </c>
      <c r="J27" s="47">
        <v>0.61781455486697046</v>
      </c>
      <c r="K27" s="47">
        <v>1.618608678158</v>
      </c>
      <c r="L27" s="47">
        <v>2.6772454875754188E-3</v>
      </c>
      <c r="M27" s="48">
        <v>5.4618441208731383E-4</v>
      </c>
      <c r="N27" s="48">
        <v>4.8702932872402023E-5</v>
      </c>
      <c r="O27" s="47">
        <v>6.0547657310962677E-2</v>
      </c>
      <c r="P27" s="47">
        <v>5.8273220434784889E-2</v>
      </c>
      <c r="Q27" s="47">
        <v>3.8275849539786577E-2</v>
      </c>
      <c r="R27" s="47">
        <v>6.8606568675022572E-4</v>
      </c>
      <c r="S27" s="47">
        <v>1.0196097391599319E-3</v>
      </c>
      <c r="T27" s="47">
        <v>1.911527942866087E-5</v>
      </c>
      <c r="U27" s="47">
        <v>7.2054480668157339E-2</v>
      </c>
      <c r="V27" s="47">
        <v>0.1078983871266246</v>
      </c>
      <c r="W27" s="47">
        <v>4.5415470376610756E-3</v>
      </c>
      <c r="X27" s="47">
        <v>-5.2858844064758159E-2</v>
      </c>
      <c r="Y27" s="47">
        <v>-9.9040785025863443E-3</v>
      </c>
      <c r="Z27" s="47">
        <v>-9.5494337801937945E-4</v>
      </c>
      <c r="AA27" s="47">
        <v>-1.138898665551096</v>
      </c>
      <c r="AB27" s="47">
        <v>-0.65761860366910696</v>
      </c>
      <c r="AC27" s="47">
        <v>-1.1609228616580369</v>
      </c>
    </row>
    <row r="28" spans="1:29" x14ac:dyDescent="0.3">
      <c r="A28" s="49" t="s">
        <v>84</v>
      </c>
      <c r="B28" s="2" t="s">
        <v>98</v>
      </c>
      <c r="C28" s="2" t="str">
        <f t="shared" si="2"/>
        <v>Shading_trees_2360_cplant_ha</v>
      </c>
      <c r="D28" s="2" t="s">
        <v>16</v>
      </c>
      <c r="E28" s="46">
        <v>0</v>
      </c>
      <c r="F28" s="46">
        <v>0</v>
      </c>
      <c r="G28" s="46">
        <v>0</v>
      </c>
      <c r="H28" s="47">
        <v>1.180000188760459</v>
      </c>
      <c r="I28" s="47">
        <v>0.73349958006292582</v>
      </c>
      <c r="J28" s="47">
        <v>0.62160971417592426</v>
      </c>
      <c r="K28" s="47">
        <v>1.6087264680631841</v>
      </c>
      <c r="L28" s="47">
        <v>2.8995596949243918E-3</v>
      </c>
      <c r="M28" s="48">
        <v>5.823001847602427E-4</v>
      </c>
      <c r="N28" s="48">
        <v>5.6456389756931458E-5</v>
      </c>
      <c r="O28" s="47">
        <v>6.4572258153930306E-2</v>
      </c>
      <c r="P28" s="47">
        <v>6.2032077228650451E-2</v>
      </c>
      <c r="Q28" s="47">
        <v>4.3088619597256177E-2</v>
      </c>
      <c r="R28" s="47">
        <v>7.2933109186124057E-4</v>
      </c>
      <c r="S28" s="47">
        <v>1.0839094502443909E-3</v>
      </c>
      <c r="T28" s="47">
        <v>2.032074644375825E-5</v>
      </c>
      <c r="U28" s="47">
        <v>7.6598457060754299E-2</v>
      </c>
      <c r="V28" s="47">
        <v>0.1147027895785868</v>
      </c>
      <c r="W28" s="47">
        <v>4.827951081097126E-3</v>
      </c>
      <c r="X28" s="47">
        <v>-5.7261862806626602E-2</v>
      </c>
      <c r="Y28" s="47">
        <v>-1.0562094244960459E-2</v>
      </c>
      <c r="Z28" s="47">
        <v>-1.1088070486948709E-3</v>
      </c>
      <c r="AA28" s="47">
        <v>-1.2148467060178521</v>
      </c>
      <c r="AB28" s="47">
        <v>-0.74706960236653686</v>
      </c>
      <c r="AC28" s="47">
        <v>-1.2358135934919121</v>
      </c>
    </row>
    <row r="29" spans="1:29" x14ac:dyDescent="0.3">
      <c r="A29" s="49" t="s">
        <v>84</v>
      </c>
      <c r="B29" s="4" t="s">
        <v>100</v>
      </c>
      <c r="C29" s="2" t="str">
        <f t="shared" si="2"/>
        <v>Shading_trees_15kg_banana_per_tree</v>
      </c>
      <c r="D29" s="2" t="s">
        <v>16</v>
      </c>
      <c r="E29" s="46">
        <v>0</v>
      </c>
      <c r="F29" s="46">
        <v>0</v>
      </c>
      <c r="G29" s="46">
        <v>0</v>
      </c>
      <c r="H29" s="47">
        <v>1.00000015925616</v>
      </c>
      <c r="I29" s="47">
        <v>0.61077733058482409</v>
      </c>
      <c r="J29" s="47">
        <v>0.61077723331478717</v>
      </c>
      <c r="K29" s="47">
        <v>1.63725814495874</v>
      </c>
      <c r="L29" s="47">
        <v>2.327894559130073E-3</v>
      </c>
      <c r="M29" s="48">
        <v>4.8943104411591776E-4</v>
      </c>
      <c r="N29" s="48">
        <v>3.6518928027362563E-5</v>
      </c>
      <c r="O29" s="47">
        <v>5.4223283659666777E-2</v>
      </c>
      <c r="P29" s="47">
        <v>5.236644484102726E-2</v>
      </c>
      <c r="Q29" s="47">
        <v>3.0712924897670749E-2</v>
      </c>
      <c r="R29" s="47">
        <v>6.1807718884665519E-4</v>
      </c>
      <c r="S29" s="47">
        <v>9.1856732979067601E-4</v>
      </c>
      <c r="T29" s="47">
        <v>1.7220972040377092E-5</v>
      </c>
      <c r="U29" s="47">
        <v>6.4913946902379394E-2</v>
      </c>
      <c r="V29" s="47">
        <v>9.7205753903836012E-2</v>
      </c>
      <c r="W29" s="47">
        <v>4.09148377366364E-3</v>
      </c>
      <c r="X29" s="47">
        <v>-4.5939813993754797E-2</v>
      </c>
      <c r="Y29" s="47">
        <v>-8.8700535525276791E-3</v>
      </c>
      <c r="Z29" s="47">
        <v>-7.1315758850687416E-4</v>
      </c>
      <c r="AA29" s="47">
        <v>-1.0195517262909559</v>
      </c>
      <c r="AB29" s="47">
        <v>-0.51705274404957891</v>
      </c>
      <c r="AC29" s="47">
        <v>-1.043237413046882</v>
      </c>
    </row>
    <row r="30" spans="1:29" x14ac:dyDescent="0.3">
      <c r="A30" s="49" t="s">
        <v>84</v>
      </c>
      <c r="B30" s="2" t="s">
        <v>101</v>
      </c>
      <c r="C30" s="2" t="str">
        <f t="shared" si="2"/>
        <v>Shading_trees_16kg_banana_per_tree</v>
      </c>
      <c r="D30" s="2" t="s">
        <v>16</v>
      </c>
      <c r="E30" s="46">
        <v>0</v>
      </c>
      <c r="F30" s="46">
        <v>0</v>
      </c>
      <c r="G30" s="46">
        <v>0</v>
      </c>
      <c r="H30" s="47">
        <v>1.00000015925616</v>
      </c>
      <c r="I30" s="47">
        <v>0.66759319137781858</v>
      </c>
      <c r="J30" s="47">
        <v>0.66759308505950721</v>
      </c>
      <c r="K30" s="47">
        <v>1.497918451193758</v>
      </c>
      <c r="L30" s="47">
        <v>2.5925543595803902E-3</v>
      </c>
      <c r="M30" s="48">
        <v>5.3242602007230744E-4</v>
      </c>
      <c r="N30" s="48">
        <v>4.574923514155671E-5</v>
      </c>
      <c r="O30" s="47">
        <v>5.9014475904405117E-2</v>
      </c>
      <c r="P30" s="47">
        <v>5.684127495624125E-2</v>
      </c>
      <c r="Q30" s="47">
        <v>3.6442413460463292E-2</v>
      </c>
      <c r="R30" s="47">
        <v>6.1807718884665519E-4</v>
      </c>
      <c r="S30" s="47">
        <v>9.1856732979067601E-4</v>
      </c>
      <c r="T30" s="47">
        <v>1.7220972040377092E-5</v>
      </c>
      <c r="U30" s="47">
        <v>6.4913946902379394E-2</v>
      </c>
      <c r="V30" s="47">
        <v>9.7205753903836012E-2</v>
      </c>
      <c r="W30" s="47">
        <v>4.09148377366364E-3</v>
      </c>
      <c r="X30" s="47">
        <v>-5.1233010002761148E-2</v>
      </c>
      <c r="Y30" s="47">
        <v>-9.7299530716554727E-3</v>
      </c>
      <c r="Z30" s="47">
        <v>-8.9776373079075711E-4</v>
      </c>
      <c r="AA30" s="47">
        <v>-1.1153755711857229</v>
      </c>
      <c r="AB30" s="47">
        <v>-0.6316425153054297</v>
      </c>
      <c r="AC30" s="47">
        <v>-1.1327340153511609</v>
      </c>
    </row>
    <row r="31" spans="1:29" x14ac:dyDescent="0.3">
      <c r="A31" s="49" t="s">
        <v>84</v>
      </c>
      <c r="B31" s="2" t="s">
        <v>103</v>
      </c>
      <c r="C31" s="2" t="str">
        <f t="shared" si="2"/>
        <v>Shading_trees_18kg_banana_per_tree</v>
      </c>
      <c r="D31" s="2" t="s">
        <v>16</v>
      </c>
      <c r="E31" s="46">
        <v>0</v>
      </c>
      <c r="F31" s="46">
        <v>0</v>
      </c>
      <c r="G31" s="46">
        <v>0</v>
      </c>
      <c r="H31" s="47">
        <v>1.00000015925616</v>
      </c>
      <c r="I31" s="47">
        <v>0.72440904472023249</v>
      </c>
      <c r="J31" s="47">
        <v>0.72440892935364798</v>
      </c>
      <c r="K31" s="47">
        <v>1.3804357725024841</v>
      </c>
      <c r="L31" s="47">
        <v>2.857214116374962E-3</v>
      </c>
      <c r="M31" s="48">
        <v>5.754209869337501E-4</v>
      </c>
      <c r="N31" s="48">
        <v>5.497953861777205E-5</v>
      </c>
      <c r="O31" s="47">
        <v>6.3805667217820883E-2</v>
      </c>
      <c r="P31" s="47">
        <v>6.1316104838624597E-2</v>
      </c>
      <c r="Q31" s="47">
        <v>4.2171901557594538E-2</v>
      </c>
      <c r="R31" s="47">
        <v>6.1807718884665519E-4</v>
      </c>
      <c r="S31" s="47">
        <v>9.1856732979067601E-4</v>
      </c>
      <c r="T31" s="47">
        <v>1.7220972040377092E-5</v>
      </c>
      <c r="U31" s="47">
        <v>6.4913946902379394E-2</v>
      </c>
      <c r="V31" s="47">
        <v>9.7205753903836012E-2</v>
      </c>
      <c r="W31" s="47">
        <v>4.09148377366364E-3</v>
      </c>
      <c r="X31" s="47">
        <v>-5.6526205138652592E-2</v>
      </c>
      <c r="Y31" s="47">
        <v>-1.0589852408884329E-2</v>
      </c>
      <c r="Z31" s="47">
        <v>-1.0823698003150639E-3</v>
      </c>
      <c r="AA31" s="47">
        <v>-1.211199397454038</v>
      </c>
      <c r="AB31" s="47">
        <v>-0.74623227724805474</v>
      </c>
      <c r="AC31" s="47">
        <v>-1.2222306129988281</v>
      </c>
    </row>
    <row r="32" spans="1:29" x14ac:dyDescent="0.3">
      <c r="A32" s="49" t="s">
        <v>84</v>
      </c>
      <c r="B32" s="2" t="s">
        <v>102</v>
      </c>
      <c r="C32" s="2" t="str">
        <f t="shared" si="2"/>
        <v>Shading_trees_19kg_banana_per_tree</v>
      </c>
      <c r="D32" s="2" t="s">
        <v>16</v>
      </c>
      <c r="E32" s="46">
        <v>0</v>
      </c>
      <c r="F32" s="46">
        <v>0</v>
      </c>
      <c r="G32" s="46">
        <v>0</v>
      </c>
      <c r="H32" s="47">
        <v>1.00000015925616</v>
      </c>
      <c r="I32" s="47">
        <v>0.78122489061206579</v>
      </c>
      <c r="J32" s="47">
        <v>0.78122476619720926</v>
      </c>
      <c r="K32" s="47">
        <v>1.280041344397886</v>
      </c>
      <c r="L32" s="47">
        <v>3.1218738731695339E-3</v>
      </c>
      <c r="M32" s="48">
        <v>6.1841595379519276E-4</v>
      </c>
      <c r="N32" s="48">
        <v>6.4209845731966197E-5</v>
      </c>
      <c r="O32" s="47">
        <v>6.8596858298406005E-2</v>
      </c>
      <c r="P32" s="47">
        <v>6.5790933789685369E-2</v>
      </c>
      <c r="Q32" s="47">
        <v>4.7901388723403222E-2</v>
      </c>
      <c r="R32" s="47">
        <v>6.1807718884665519E-4</v>
      </c>
      <c r="S32" s="47">
        <v>9.1856732979067601E-4</v>
      </c>
      <c r="T32" s="47">
        <v>1.7220972040377092E-5</v>
      </c>
      <c r="U32" s="47">
        <v>6.4913946902379394E-2</v>
      </c>
      <c r="V32" s="47">
        <v>9.7205753903836012E-2</v>
      </c>
      <c r="W32" s="47">
        <v>4.09148377366364E-3</v>
      </c>
      <c r="X32" s="47">
        <v>-6.1819400274544023E-2</v>
      </c>
      <c r="Y32" s="47">
        <v>-1.1449751746113179E-2</v>
      </c>
      <c r="Z32" s="47">
        <v>-1.2669759425989471E-3</v>
      </c>
      <c r="AA32" s="47">
        <v>-1.3070232190657409</v>
      </c>
      <c r="AB32" s="47">
        <v>-0.8608220205642283</v>
      </c>
      <c r="AC32" s="47">
        <v>-1.311727192020044</v>
      </c>
    </row>
    <row r="33" spans="1:29" x14ac:dyDescent="0.3">
      <c r="A33" s="49" t="s">
        <v>84</v>
      </c>
      <c r="B33" s="2" t="s">
        <v>104</v>
      </c>
      <c r="C33" s="2" t="str">
        <f t="shared" si="2"/>
        <v>Shading_trees_20kg_banana_per_tree</v>
      </c>
      <c r="D33" s="2" t="s">
        <v>16</v>
      </c>
      <c r="E33" s="46">
        <v>0</v>
      </c>
      <c r="F33" s="46">
        <v>0</v>
      </c>
      <c r="G33" s="46">
        <v>0</v>
      </c>
      <c r="H33" s="47">
        <v>1.00000015925616</v>
      </c>
      <c r="I33" s="47">
        <v>0.8380407327786088</v>
      </c>
      <c r="J33" s="47">
        <v>0.83804059931548081</v>
      </c>
      <c r="K33" s="47">
        <v>1.193259611547232</v>
      </c>
      <c r="L33" s="47">
        <v>3.3865335572045301E-3</v>
      </c>
      <c r="M33" s="48">
        <v>6.614109079237096E-4</v>
      </c>
      <c r="N33" s="48">
        <v>7.3440149208181538E-5</v>
      </c>
      <c r="O33" s="47">
        <v>7.338804891332984E-2</v>
      </c>
      <c r="P33" s="47">
        <v>7.0265762275084853E-2</v>
      </c>
      <c r="Q33" s="47">
        <v>5.3630875423550613E-2</v>
      </c>
      <c r="R33" s="47">
        <v>6.1807718884665519E-4</v>
      </c>
      <c r="S33" s="47">
        <v>9.1856732979067601E-4</v>
      </c>
      <c r="T33" s="47">
        <v>1.7220972040377092E-5</v>
      </c>
      <c r="U33" s="47">
        <v>6.4913946902379394E-2</v>
      </c>
      <c r="V33" s="47">
        <v>9.7205753903836012E-2</v>
      </c>
      <c r="W33" s="47">
        <v>4.09148377366364E-3</v>
      </c>
      <c r="X33" s="47">
        <v>-6.7112593955243938E-2</v>
      </c>
      <c r="Y33" s="47">
        <v>-1.2309650828683519E-2</v>
      </c>
      <c r="Z33" s="47">
        <v>-1.4515820121232541E-3</v>
      </c>
      <c r="AA33" s="47">
        <v>-1.402847031364217</v>
      </c>
      <c r="AB33" s="47">
        <v>-0.9754117545671761</v>
      </c>
      <c r="AC33" s="47">
        <v>-1.401223761728033</v>
      </c>
    </row>
    <row r="34" spans="1:29" x14ac:dyDescent="0.3">
      <c r="A34" s="2" t="s">
        <v>32</v>
      </c>
      <c r="B34" s="2" t="s">
        <v>73</v>
      </c>
      <c r="C34" s="2" t="str">
        <f t="shared" ref="C34" si="3">_xlfn.CONCAT(A34,B34)</f>
        <v>Biomass_high_price_petroleum</v>
      </c>
      <c r="D34" s="2" t="s">
        <v>16</v>
      </c>
      <c r="E34" s="46">
        <v>0</v>
      </c>
      <c r="F34" s="46">
        <v>0</v>
      </c>
      <c r="G34" s="46">
        <v>0</v>
      </c>
      <c r="H34" s="47">
        <v>1</v>
      </c>
      <c r="I34" s="47">
        <v>0.59322712852857118</v>
      </c>
      <c r="J34" s="47">
        <v>0.59322712852857118</v>
      </c>
      <c r="K34" s="47">
        <v>1.6856949925408511</v>
      </c>
      <c r="L34" s="47">
        <v>1.7655751276018229E-3</v>
      </c>
      <c r="M34" s="48">
        <v>1.053942454716179E-2</v>
      </c>
      <c r="N34" s="48">
        <v>9.3677544282603245E-5</v>
      </c>
      <c r="O34" s="47">
        <v>0.45486508572998413</v>
      </c>
      <c r="P34" s="47">
        <v>2.2634529795390951E-2</v>
      </c>
      <c r="Q34" s="47">
        <v>1.3835020987193254E-2</v>
      </c>
      <c r="R34" s="47">
        <v>4.4882945517118857E-3</v>
      </c>
      <c r="S34" s="47">
        <v>1.9323308260079349E-3</v>
      </c>
      <c r="T34" s="47">
        <v>2.9396147773717926E-5</v>
      </c>
      <c r="U34" s="47">
        <v>0.29779893556448872</v>
      </c>
      <c r="V34" s="47">
        <v>5.1284104614026049E-2</v>
      </c>
      <c r="W34" s="47">
        <v>0.52539698562922765</v>
      </c>
      <c r="X34" s="47">
        <v>-1.3167456724306343E-2</v>
      </c>
      <c r="Y34" s="47">
        <v>-0.10346191464560997</v>
      </c>
      <c r="Z34" s="47">
        <v>-9.0737929505231454E-4</v>
      </c>
      <c r="AA34" s="47">
        <v>-4.2508519217353529</v>
      </c>
      <c r="AB34" s="47">
        <v>-8.7066105257906493E-2</v>
      </c>
      <c r="AC34" s="47">
        <v>0.29905168767531792</v>
      </c>
    </row>
    <row r="35" spans="1:29" x14ac:dyDescent="0.3">
      <c r="A35" s="2" t="s">
        <v>32</v>
      </c>
      <c r="B35" s="2" t="s">
        <v>74</v>
      </c>
      <c r="C35" s="2" t="str">
        <f t="shared" ref="C35:C70" si="4">_xlfn.CONCAT(A35,B35)</f>
        <v>Biomass_mid-high_price_petroleum</v>
      </c>
      <c r="D35" s="2" t="s">
        <v>16</v>
      </c>
      <c r="E35" s="46">
        <v>0</v>
      </c>
      <c r="F35" s="46">
        <v>0</v>
      </c>
      <c r="G35" s="46">
        <v>0</v>
      </c>
      <c r="H35" s="47">
        <v>1</v>
      </c>
      <c r="I35" s="47">
        <v>0.58836282970372389</v>
      </c>
      <c r="J35" s="47">
        <v>0.588362829703724</v>
      </c>
      <c r="K35" s="47">
        <v>1.6996315020504611</v>
      </c>
      <c r="L35" s="47">
        <v>1.7508082358210551E-3</v>
      </c>
      <c r="M35" s="48">
        <v>1.0533111122067822E-2</v>
      </c>
      <c r="N35" s="48">
        <v>9.3262021369158019E-5</v>
      </c>
      <c r="O35" s="47">
        <v>0.45152046704190518</v>
      </c>
      <c r="P35" s="47">
        <v>2.2361892177283706E-2</v>
      </c>
      <c r="Q35" s="47">
        <v>1.3747484348648807E-2</v>
      </c>
      <c r="R35" s="47">
        <v>4.4882945517118857E-3</v>
      </c>
      <c r="S35" s="47">
        <v>1.9323308260079349E-3</v>
      </c>
      <c r="T35" s="47">
        <v>2.9396147773717926E-5</v>
      </c>
      <c r="U35" s="47">
        <v>0.29779893556448872</v>
      </c>
      <c r="V35" s="47">
        <v>5.1284104614026049E-2</v>
      </c>
      <c r="W35" s="47">
        <v>0.52539698562922765</v>
      </c>
      <c r="X35" s="47">
        <v>-1.3019787806498666E-2</v>
      </c>
      <c r="Y35" s="47">
        <v>-0.10339878039467028</v>
      </c>
      <c r="Z35" s="47">
        <v>-9.032240659178622E-4</v>
      </c>
      <c r="AA35" s="47">
        <v>-4.2174057348545633</v>
      </c>
      <c r="AB35" s="47">
        <v>-8.6190738872462022E-2</v>
      </c>
      <c r="AC35" s="47">
        <v>0.30177806385639055</v>
      </c>
    </row>
    <row r="36" spans="1:29" x14ac:dyDescent="0.3">
      <c r="A36" s="4" t="s">
        <v>32</v>
      </c>
      <c r="B36" s="4" t="s">
        <v>77</v>
      </c>
      <c r="C36" s="4" t="str">
        <f t="shared" si="4"/>
        <v>Biomass_mid_price_petroleum</v>
      </c>
      <c r="D36" s="4" t="s">
        <v>16</v>
      </c>
      <c r="E36" s="51">
        <v>0</v>
      </c>
      <c r="F36" s="51">
        <v>0</v>
      </c>
      <c r="G36" s="51">
        <v>0</v>
      </c>
      <c r="H36" s="52">
        <v>1</v>
      </c>
      <c r="I36" s="52">
        <v>0.58349852509850242</v>
      </c>
      <c r="J36" s="52">
        <v>0.58349852509850231</v>
      </c>
      <c r="K36" s="52">
        <v>1.713800390208676</v>
      </c>
      <c r="L36" s="52">
        <v>1.7360413264909118E-3</v>
      </c>
      <c r="M36" s="53">
        <v>1.0526797689472485E-2</v>
      </c>
      <c r="N36" s="53">
        <v>9.2846497961482323E-5</v>
      </c>
      <c r="O36" s="52">
        <v>0.44817584437934638</v>
      </c>
      <c r="P36" s="52">
        <v>2.2089254235224304E-2</v>
      </c>
      <c r="Q36" s="52">
        <v>1.3659947605999898E-2</v>
      </c>
      <c r="R36" s="52">
        <v>4.4882945517118857E-3</v>
      </c>
      <c r="S36" s="52">
        <v>1.9323308260079349E-3</v>
      </c>
      <c r="T36" s="52">
        <v>2.9396147773717926E-5</v>
      </c>
      <c r="U36" s="52">
        <v>0.29779893556448872</v>
      </c>
      <c r="V36" s="52">
        <v>5.1284104614026049E-2</v>
      </c>
      <c r="W36" s="52">
        <v>0.52539698562922765</v>
      </c>
      <c r="X36" s="52">
        <v>-1.2872118713197232E-2</v>
      </c>
      <c r="Y36" s="52">
        <v>-0.10333564606871692</v>
      </c>
      <c r="Z36" s="52">
        <v>-8.9906883184110527E-4</v>
      </c>
      <c r="AA36" s="52">
        <v>-4.1839595082289751</v>
      </c>
      <c r="AB36" s="52">
        <v>-8.5315371445972926E-2</v>
      </c>
      <c r="AC36" s="52">
        <v>0.30450444327698439</v>
      </c>
    </row>
    <row r="37" spans="1:29" x14ac:dyDescent="0.3">
      <c r="A37" s="2" t="s">
        <v>32</v>
      </c>
      <c r="B37" s="2" t="s">
        <v>75</v>
      </c>
      <c r="C37" s="2" t="str">
        <f t="shared" si="4"/>
        <v>Biomass_mid-low_price_petroleum</v>
      </c>
      <c r="D37" s="2" t="s">
        <v>16</v>
      </c>
      <c r="E37" s="46">
        <v>0</v>
      </c>
      <c r="F37" s="46">
        <v>0</v>
      </c>
      <c r="G37" s="46">
        <v>0</v>
      </c>
      <c r="H37" s="47">
        <v>1</v>
      </c>
      <c r="I37" s="47">
        <v>0.5786342147129061</v>
      </c>
      <c r="J37" s="47">
        <v>0.5786342147129061</v>
      </c>
      <c r="K37" s="47">
        <v>1.728207517932824</v>
      </c>
      <c r="L37" s="47">
        <v>1.7212743996140769E-3</v>
      </c>
      <c r="M37" s="48">
        <v>1.0520484249374445E-2</v>
      </c>
      <c r="N37" s="48">
        <v>9.2430974060582743E-5</v>
      </c>
      <c r="O37" s="47">
        <v>0.44483121774230749</v>
      </c>
      <c r="P37" s="47">
        <v>2.1816615969040991E-2</v>
      </c>
      <c r="Q37" s="47">
        <v>1.3572410759246525E-2</v>
      </c>
      <c r="R37" s="47">
        <v>4.4882945517118857E-3</v>
      </c>
      <c r="S37" s="47">
        <v>1.9323308260079349E-3</v>
      </c>
      <c r="T37" s="47">
        <v>2.9396147773717926E-5</v>
      </c>
      <c r="U37" s="47">
        <v>0.29779893556448872</v>
      </c>
      <c r="V37" s="47">
        <v>5.1284104614026049E-2</v>
      </c>
      <c r="W37" s="47">
        <v>0.52539698562922765</v>
      </c>
      <c r="X37" s="47">
        <v>-1.2724449444428885E-2</v>
      </c>
      <c r="Y37" s="47">
        <v>-0.1032725116677365</v>
      </c>
      <c r="Z37" s="47">
        <v>-8.9491359283210947E-4</v>
      </c>
      <c r="AA37" s="47">
        <v>-4.1505132418585857</v>
      </c>
      <c r="AB37" s="47">
        <v>-8.4440002978439191E-2</v>
      </c>
      <c r="AC37" s="47">
        <v>0.30723082593881751</v>
      </c>
    </row>
    <row r="38" spans="1:29" x14ac:dyDescent="0.3">
      <c r="A38" s="2" t="s">
        <v>32</v>
      </c>
      <c r="B38" s="2" t="s">
        <v>76</v>
      </c>
      <c r="C38" s="2" t="str">
        <f t="shared" si="4"/>
        <v>Biomass_low_price_petroleum</v>
      </c>
      <c r="D38" s="2" t="s">
        <v>16</v>
      </c>
      <c r="E38" s="46">
        <v>0</v>
      </c>
      <c r="F38" s="46">
        <v>0</v>
      </c>
      <c r="G38" s="46">
        <v>0</v>
      </c>
      <c r="H38" s="47">
        <v>1</v>
      </c>
      <c r="I38" s="47">
        <v>0.57376989854727889</v>
      </c>
      <c r="J38" s="47">
        <v>0.57376989854727878</v>
      </c>
      <c r="K38" s="47">
        <v>1.7428589449043741</v>
      </c>
      <c r="L38" s="47">
        <v>1.7065074551986035E-3</v>
      </c>
      <c r="M38" s="48">
        <v>1.0514170801774702E-2</v>
      </c>
      <c r="N38" s="48">
        <v>9.2015449665620459E-5</v>
      </c>
      <c r="O38" s="47">
        <v>0.44148658713087463</v>
      </c>
      <c r="P38" s="47">
        <v>2.1543977379077341E-2</v>
      </c>
      <c r="Q38" s="47">
        <v>1.3484873808646372E-2</v>
      </c>
      <c r="R38" s="47">
        <v>4.4882945517118857E-3</v>
      </c>
      <c r="S38" s="47">
        <v>1.9323308260079349E-3</v>
      </c>
      <c r="T38" s="47">
        <v>2.9396147773717926E-5</v>
      </c>
      <c r="U38" s="47">
        <v>0.29779893556448872</v>
      </c>
      <c r="V38" s="47">
        <v>5.1284104614026049E-2</v>
      </c>
      <c r="W38" s="47">
        <v>0.52539698562922765</v>
      </c>
      <c r="X38" s="47">
        <v>-1.257678000027415E-2</v>
      </c>
      <c r="Y38" s="47">
        <v>-0.10320937719173909</v>
      </c>
      <c r="Z38" s="47">
        <v>-8.9075834888248666E-4</v>
      </c>
      <c r="AA38" s="47">
        <v>-4.1170669357442575</v>
      </c>
      <c r="AB38" s="47">
        <v>-8.3564633472437685E-2</v>
      </c>
      <c r="AC38" s="47">
        <v>0.30995721183845404</v>
      </c>
    </row>
    <row r="39" spans="1:29" x14ac:dyDescent="0.3">
      <c r="A39" s="2"/>
      <c r="B39" s="2"/>
      <c r="C39" s="2" t="str">
        <f t="shared" si="4"/>
        <v/>
      </c>
      <c r="D39" s="2"/>
      <c r="E39" s="46">
        <v>0</v>
      </c>
      <c r="F39" s="46">
        <v>0</v>
      </c>
      <c r="G39" s="46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</row>
    <row r="40" spans="1:29" x14ac:dyDescent="0.3">
      <c r="A40" s="2"/>
      <c r="B40" s="2"/>
      <c r="C40" s="2" t="str">
        <f t="shared" si="4"/>
        <v/>
      </c>
      <c r="D40" s="2"/>
      <c r="E40" s="46">
        <v>0</v>
      </c>
      <c r="F40" s="46">
        <v>0</v>
      </c>
      <c r="G40" s="46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</row>
    <row r="41" spans="1:29" x14ac:dyDescent="0.3">
      <c r="A41" s="2"/>
      <c r="B41" s="2"/>
      <c r="C41" s="2" t="str">
        <f t="shared" si="4"/>
        <v/>
      </c>
      <c r="D41" s="2"/>
      <c r="E41" s="46">
        <v>0</v>
      </c>
      <c r="F41" s="46">
        <v>0</v>
      </c>
      <c r="G41" s="46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</row>
    <row r="42" spans="1:29" x14ac:dyDescent="0.3">
      <c r="A42" s="2"/>
      <c r="B42" s="2"/>
      <c r="C42" s="2" t="str">
        <f t="shared" si="4"/>
        <v/>
      </c>
      <c r="D42" s="2"/>
      <c r="E42" s="46">
        <v>0</v>
      </c>
      <c r="F42" s="46">
        <v>0</v>
      </c>
      <c r="G42" s="46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</row>
    <row r="43" spans="1:29" x14ac:dyDescent="0.3">
      <c r="A43" s="2"/>
      <c r="B43" s="2"/>
      <c r="C43" s="2" t="str">
        <f t="shared" si="4"/>
        <v/>
      </c>
      <c r="D43" s="2"/>
      <c r="E43" s="46">
        <v>0</v>
      </c>
      <c r="F43" s="46">
        <v>0</v>
      </c>
      <c r="G43" s="46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</row>
    <row r="44" spans="1:29" x14ac:dyDescent="0.3">
      <c r="A44" s="2"/>
      <c r="B44" s="2"/>
      <c r="C44" s="2" t="str">
        <f t="shared" si="4"/>
        <v/>
      </c>
      <c r="D44" s="2"/>
      <c r="E44" s="46">
        <v>0</v>
      </c>
      <c r="F44" s="46">
        <v>0</v>
      </c>
      <c r="G44" s="46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</row>
    <row r="45" spans="1:29" x14ac:dyDescent="0.3">
      <c r="A45" s="2"/>
      <c r="B45" s="2"/>
      <c r="C45" s="2" t="str">
        <f t="shared" si="4"/>
        <v/>
      </c>
      <c r="D45" s="2"/>
      <c r="E45" s="46">
        <v>0</v>
      </c>
      <c r="F45" s="46">
        <v>0</v>
      </c>
      <c r="G45" s="46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</row>
    <row r="46" spans="1:29" x14ac:dyDescent="0.3">
      <c r="A46" s="2"/>
      <c r="B46" s="2"/>
      <c r="C46" s="2" t="str">
        <f t="shared" si="4"/>
        <v/>
      </c>
      <c r="D46" s="2"/>
      <c r="E46" s="46">
        <v>0</v>
      </c>
      <c r="F46" s="46">
        <v>0</v>
      </c>
      <c r="G46" s="46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</row>
    <row r="47" spans="1:29" x14ac:dyDescent="0.3">
      <c r="A47" s="2"/>
      <c r="B47" s="2"/>
      <c r="C47" s="2" t="str">
        <f t="shared" si="4"/>
        <v/>
      </c>
      <c r="D47" s="2"/>
      <c r="E47" s="46">
        <v>0</v>
      </c>
      <c r="F47" s="46">
        <v>0</v>
      </c>
      <c r="G47" s="46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</row>
    <row r="48" spans="1:29" x14ac:dyDescent="0.3">
      <c r="A48" s="2"/>
      <c r="B48" s="2"/>
      <c r="C48" s="2" t="str">
        <f t="shared" si="4"/>
        <v/>
      </c>
      <c r="D48" s="2"/>
      <c r="E48" s="46">
        <v>0</v>
      </c>
      <c r="F48" s="46">
        <v>0</v>
      </c>
      <c r="G48" s="46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</row>
    <row r="49" spans="1:29" x14ac:dyDescent="0.3">
      <c r="A49" s="2"/>
      <c r="B49" s="2"/>
      <c r="C49" s="2" t="str">
        <f t="shared" si="4"/>
        <v/>
      </c>
      <c r="D49" s="2"/>
      <c r="E49" s="46">
        <v>0</v>
      </c>
      <c r="F49" s="46">
        <v>0</v>
      </c>
      <c r="G49" s="46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</row>
    <row r="50" spans="1:29" x14ac:dyDescent="0.3">
      <c r="A50" s="2"/>
      <c r="B50" s="2"/>
      <c r="C50" s="2" t="str">
        <f t="shared" si="4"/>
        <v/>
      </c>
      <c r="D50" s="2"/>
      <c r="E50" s="46">
        <v>0</v>
      </c>
      <c r="F50" s="46">
        <v>0</v>
      </c>
      <c r="G50" s="46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</row>
    <row r="51" spans="1:29" x14ac:dyDescent="0.3">
      <c r="A51" s="2"/>
      <c r="B51" s="2"/>
      <c r="C51" s="2" t="str">
        <f t="shared" si="4"/>
        <v/>
      </c>
      <c r="D51" s="2"/>
      <c r="E51" s="46">
        <v>0</v>
      </c>
      <c r="F51" s="46">
        <v>0</v>
      </c>
      <c r="G51" s="46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</row>
    <row r="52" spans="1:29" x14ac:dyDescent="0.3">
      <c r="A52" s="2"/>
      <c r="B52" s="2"/>
      <c r="C52" s="2" t="str">
        <f t="shared" si="4"/>
        <v/>
      </c>
      <c r="D52" s="2"/>
      <c r="E52" s="46">
        <v>0</v>
      </c>
      <c r="F52" s="46">
        <v>0</v>
      </c>
      <c r="G52" s="46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</row>
    <row r="53" spans="1:29" x14ac:dyDescent="0.3">
      <c r="A53" s="2"/>
      <c r="B53" s="2"/>
      <c r="C53" s="2" t="str">
        <f t="shared" si="4"/>
        <v/>
      </c>
      <c r="D53" s="2"/>
      <c r="E53" s="46">
        <v>0</v>
      </c>
      <c r="F53" s="46">
        <v>0</v>
      </c>
      <c r="G53" s="46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</row>
    <row r="54" spans="1:29" x14ac:dyDescent="0.3">
      <c r="A54" s="2"/>
      <c r="B54" s="2"/>
      <c r="C54" s="2" t="str">
        <f t="shared" si="4"/>
        <v/>
      </c>
      <c r="D54" s="2"/>
      <c r="E54" s="46">
        <v>0</v>
      </c>
      <c r="F54" s="46">
        <v>0</v>
      </c>
      <c r="G54" s="46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</row>
    <row r="55" spans="1:29" x14ac:dyDescent="0.3">
      <c r="A55" s="2"/>
      <c r="B55" s="2"/>
      <c r="C55" s="2" t="str">
        <f t="shared" si="4"/>
        <v/>
      </c>
      <c r="D55" s="2"/>
      <c r="E55" s="46">
        <v>0</v>
      </c>
      <c r="F55" s="46">
        <v>0</v>
      </c>
      <c r="G55" s="46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</row>
    <row r="56" spans="1:29" x14ac:dyDescent="0.3">
      <c r="A56" s="2"/>
      <c r="B56" s="2"/>
      <c r="C56" s="2" t="str">
        <f t="shared" si="4"/>
        <v/>
      </c>
      <c r="D56" s="2"/>
      <c r="E56" s="46">
        <v>0</v>
      </c>
      <c r="F56" s="46">
        <v>0</v>
      </c>
      <c r="G56" s="46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</row>
    <row r="57" spans="1:29" x14ac:dyDescent="0.3">
      <c r="A57" s="2"/>
      <c r="B57" s="2"/>
      <c r="C57" s="2" t="str">
        <f t="shared" si="4"/>
        <v/>
      </c>
      <c r="D57" s="2"/>
      <c r="E57" s="46">
        <v>0</v>
      </c>
      <c r="F57" s="46">
        <v>0</v>
      </c>
      <c r="G57" s="46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</row>
    <row r="58" spans="1:29" x14ac:dyDescent="0.3">
      <c r="A58" s="2"/>
      <c r="B58" s="2"/>
      <c r="C58" s="2" t="str">
        <f t="shared" si="4"/>
        <v/>
      </c>
      <c r="D58" s="2"/>
      <c r="E58" s="46">
        <v>0</v>
      </c>
      <c r="F58" s="46">
        <v>0</v>
      </c>
      <c r="G58" s="46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</row>
    <row r="59" spans="1:29" x14ac:dyDescent="0.3">
      <c r="A59" s="2"/>
      <c r="B59" s="2"/>
      <c r="C59" s="2" t="str">
        <f t="shared" si="4"/>
        <v/>
      </c>
      <c r="D59" s="2"/>
      <c r="E59" s="46">
        <v>0</v>
      </c>
      <c r="F59" s="46">
        <v>0</v>
      </c>
      <c r="G59" s="46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</row>
    <row r="60" spans="1:29" x14ac:dyDescent="0.3">
      <c r="A60" s="2"/>
      <c r="B60" s="2"/>
      <c r="C60" s="2" t="str">
        <f t="shared" si="4"/>
        <v/>
      </c>
      <c r="D60" s="2"/>
      <c r="E60" s="46">
        <v>0</v>
      </c>
      <c r="F60" s="46">
        <v>0</v>
      </c>
      <c r="G60" s="46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</row>
    <row r="61" spans="1:29" x14ac:dyDescent="0.3">
      <c r="A61" s="2"/>
      <c r="B61" s="2"/>
      <c r="C61" s="2" t="str">
        <f t="shared" si="4"/>
        <v/>
      </c>
      <c r="D61" s="2"/>
      <c r="E61" s="46">
        <v>0</v>
      </c>
      <c r="F61" s="46">
        <v>0</v>
      </c>
      <c r="G61" s="46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</row>
    <row r="62" spans="1:29" x14ac:dyDescent="0.3">
      <c r="A62" s="2"/>
      <c r="B62" s="2"/>
      <c r="C62" s="2" t="str">
        <f t="shared" si="4"/>
        <v/>
      </c>
      <c r="D62" s="2"/>
      <c r="E62" s="46">
        <v>0</v>
      </c>
      <c r="F62" s="46">
        <v>0</v>
      </c>
      <c r="G62" s="46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</row>
    <row r="63" spans="1:29" x14ac:dyDescent="0.3">
      <c r="A63" s="2"/>
      <c r="B63" s="2"/>
      <c r="C63" s="2" t="str">
        <f t="shared" si="4"/>
        <v/>
      </c>
      <c r="D63" s="2"/>
      <c r="E63" s="46">
        <v>0</v>
      </c>
      <c r="F63" s="46">
        <v>0</v>
      </c>
      <c r="G63" s="46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</row>
    <row r="64" spans="1:29" x14ac:dyDescent="0.3">
      <c r="A64" s="2"/>
      <c r="B64" s="2"/>
      <c r="C64" s="2" t="str">
        <f t="shared" si="4"/>
        <v/>
      </c>
      <c r="D64" s="2"/>
      <c r="E64" s="46">
        <v>0</v>
      </c>
      <c r="F64" s="46">
        <v>0</v>
      </c>
      <c r="G64" s="46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</row>
    <row r="65" spans="1:29" x14ac:dyDescent="0.3">
      <c r="A65" s="2"/>
      <c r="B65" s="2"/>
      <c r="C65" s="2" t="str">
        <f t="shared" si="4"/>
        <v/>
      </c>
      <c r="D65" s="2"/>
      <c r="E65" s="46">
        <v>0</v>
      </c>
      <c r="F65" s="46">
        <v>0</v>
      </c>
      <c r="G65" s="46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</row>
    <row r="66" spans="1:29" x14ac:dyDescent="0.3">
      <c r="A66" s="2"/>
      <c r="B66" s="2"/>
      <c r="C66" s="2" t="str">
        <f t="shared" si="4"/>
        <v/>
      </c>
      <c r="D66" s="2"/>
      <c r="E66" s="46">
        <v>0</v>
      </c>
      <c r="F66" s="46">
        <v>0</v>
      </c>
      <c r="G66" s="46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</row>
    <row r="67" spans="1:29" x14ac:dyDescent="0.3">
      <c r="A67" s="2"/>
      <c r="B67" s="2"/>
      <c r="C67" s="2" t="str">
        <f t="shared" si="4"/>
        <v/>
      </c>
      <c r="D67" s="2"/>
      <c r="E67" s="46">
        <v>0</v>
      </c>
      <c r="F67" s="46">
        <v>0</v>
      </c>
      <c r="G67" s="46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</row>
    <row r="68" spans="1:29" x14ac:dyDescent="0.3">
      <c r="A68" s="2"/>
      <c r="B68" s="2"/>
      <c r="C68" s="2" t="str">
        <f t="shared" si="4"/>
        <v/>
      </c>
      <c r="D68" s="2"/>
      <c r="E68" s="46">
        <v>0</v>
      </c>
      <c r="F68" s="46">
        <v>0</v>
      </c>
      <c r="G68" s="46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</row>
    <row r="69" spans="1:29" x14ac:dyDescent="0.3">
      <c r="A69" s="2"/>
      <c r="B69" s="2"/>
      <c r="C69" s="2" t="str">
        <f t="shared" si="4"/>
        <v/>
      </c>
      <c r="D69" s="2"/>
      <c r="E69" s="46">
        <v>0</v>
      </c>
      <c r="F69" s="46">
        <v>0</v>
      </c>
      <c r="G69" s="46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</row>
    <row r="70" spans="1:29" x14ac:dyDescent="0.3">
      <c r="A70" s="2"/>
      <c r="B70" s="2"/>
      <c r="C70" s="2" t="str">
        <f t="shared" si="4"/>
        <v/>
      </c>
      <c r="D70" s="2"/>
      <c r="E70" s="46">
        <v>0</v>
      </c>
      <c r="F70" s="46">
        <v>0</v>
      </c>
      <c r="G70" s="46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="142" zoomScaleNormal="142" workbookViewId="0">
      <selection activeCell="C27" sqref="C27"/>
    </sheetView>
  </sheetViews>
  <sheetFormatPr defaultRowHeight="14.4" x14ac:dyDescent="0.3"/>
  <cols>
    <col min="1" max="1" width="12" customWidth="1"/>
    <col min="2" max="2" width="33" bestFit="1" customWidth="1"/>
    <col min="3" max="3" width="7.33203125" bestFit="1" customWidth="1"/>
    <col min="4" max="4" width="6.77734375" customWidth="1"/>
    <col min="5" max="5" width="7.3320312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54</v>
      </c>
    </row>
    <row r="2" spans="1:27" ht="15" thickBot="1" x14ac:dyDescent="0.35">
      <c r="A2" t="s">
        <v>55</v>
      </c>
    </row>
    <row r="3" spans="1:27" x14ac:dyDescent="0.3">
      <c r="A3" t="s">
        <v>56</v>
      </c>
      <c r="J3" s="76" t="s">
        <v>57</v>
      </c>
      <c r="K3" s="77"/>
      <c r="L3" s="78"/>
      <c r="Y3" s="58" t="s">
        <v>58</v>
      </c>
      <c r="Z3" s="59"/>
      <c r="AA3" s="60"/>
    </row>
    <row r="4" spans="1:27" x14ac:dyDescent="0.3">
      <c r="A4" t="s">
        <v>59</v>
      </c>
      <c r="J4" s="17" t="s">
        <v>89</v>
      </c>
      <c r="K4" s="2">
        <v>0</v>
      </c>
      <c r="L4" s="18">
        <v>0</v>
      </c>
      <c r="Y4" s="19" t="s">
        <v>60</v>
      </c>
      <c r="Z4">
        <v>0</v>
      </c>
      <c r="AA4" s="20">
        <v>0</v>
      </c>
    </row>
    <row r="5" spans="1:27" x14ac:dyDescent="0.3">
      <c r="J5" s="17" t="s">
        <v>87</v>
      </c>
      <c r="K5" s="2">
        <v>50</v>
      </c>
      <c r="L5" s="18">
        <v>100</v>
      </c>
      <c r="Y5" s="19" t="s">
        <v>60</v>
      </c>
      <c r="Z5">
        <v>50</v>
      </c>
      <c r="AA5" s="20">
        <v>100</v>
      </c>
    </row>
    <row r="6" spans="1:27" ht="15" thickBot="1" x14ac:dyDescent="0.35">
      <c r="B6" t="s">
        <v>106</v>
      </c>
      <c r="C6">
        <v>5</v>
      </c>
      <c r="D6">
        <v>0.02</v>
      </c>
      <c r="E6">
        <v>0.02</v>
      </c>
      <c r="J6" s="21" t="s">
        <v>88</v>
      </c>
      <c r="K6" s="22">
        <v>100</v>
      </c>
      <c r="L6" s="23">
        <v>0</v>
      </c>
      <c r="Y6" s="19" t="s">
        <v>60</v>
      </c>
      <c r="Z6">
        <v>100</v>
      </c>
      <c r="AA6" s="20">
        <v>0</v>
      </c>
    </row>
    <row r="7" spans="1:27" x14ac:dyDescent="0.3">
      <c r="B7" t="s">
        <v>105</v>
      </c>
      <c r="C7">
        <v>68070.983160000003</v>
      </c>
      <c r="D7">
        <v>1146.5574331256348</v>
      </c>
      <c r="E7">
        <f>SUM(5109,466)</f>
        <v>5575</v>
      </c>
      <c r="Y7" s="19" t="s">
        <v>60</v>
      </c>
      <c r="Z7">
        <v>0</v>
      </c>
      <c r="AA7" s="20">
        <v>0</v>
      </c>
    </row>
    <row r="8" spans="1:27" x14ac:dyDescent="0.3">
      <c r="C8" t="s">
        <v>94</v>
      </c>
      <c r="Y8" s="24">
        <v>1</v>
      </c>
      <c r="Z8">
        <v>20</v>
      </c>
      <c r="AA8" s="20">
        <v>0</v>
      </c>
    </row>
    <row r="9" spans="1:27" x14ac:dyDescent="0.3">
      <c r="C9">
        <v>1</v>
      </c>
      <c r="D9">
        <v>1</v>
      </c>
      <c r="E9">
        <v>1</v>
      </c>
      <c r="F9" s="61">
        <v>1</v>
      </c>
      <c r="G9" s="61"/>
      <c r="H9" s="61"/>
      <c r="I9" s="61"/>
      <c r="J9" s="61"/>
      <c r="K9" s="61"/>
      <c r="L9" s="61"/>
      <c r="Y9" s="24">
        <v>1</v>
      </c>
      <c r="Z9">
        <v>60</v>
      </c>
      <c r="AA9" s="20">
        <v>80</v>
      </c>
    </row>
    <row r="10" spans="1:27" x14ac:dyDescent="0.3">
      <c r="A10" s="62" t="s">
        <v>62</v>
      </c>
      <c r="B10" s="63"/>
      <c r="C10" s="63"/>
      <c r="D10" s="63"/>
      <c r="E10" s="64"/>
      <c r="G10" s="65" t="s">
        <v>63</v>
      </c>
      <c r="H10" s="66"/>
      <c r="I10" s="66"/>
      <c r="J10" s="67"/>
      <c r="K10" s="25" t="s">
        <v>64</v>
      </c>
      <c r="L10" s="26"/>
      <c r="Y10" s="24">
        <v>2</v>
      </c>
      <c r="Z10">
        <v>40</v>
      </c>
      <c r="AA10" s="20">
        <v>0</v>
      </c>
    </row>
    <row r="11" spans="1:27" x14ac:dyDescent="0.3">
      <c r="A11" s="68" t="s">
        <v>65</v>
      </c>
      <c r="B11" s="68" t="s">
        <v>66</v>
      </c>
      <c r="C11" s="70" t="s">
        <v>63</v>
      </c>
      <c r="D11" s="71"/>
      <c r="E11" s="72"/>
      <c r="F11" s="27"/>
      <c r="G11" s="73" t="s">
        <v>67</v>
      </c>
      <c r="H11" s="74"/>
      <c r="I11" s="74"/>
      <c r="J11" s="75"/>
      <c r="K11" s="28" t="s">
        <v>68</v>
      </c>
      <c r="L11" s="29" t="s">
        <v>69</v>
      </c>
      <c r="Y11" s="24">
        <v>2</v>
      </c>
      <c r="Z11">
        <v>70</v>
      </c>
      <c r="AA11" s="20">
        <v>60</v>
      </c>
    </row>
    <row r="12" spans="1:27" x14ac:dyDescent="0.3">
      <c r="A12" s="69"/>
      <c r="B12" s="69"/>
      <c r="C12" s="41" t="str">
        <f>$J$5</f>
        <v>Water Savings</v>
      </c>
      <c r="D12" s="41" t="str">
        <f>$J$4</f>
        <v>Carbon Dioxide Savings</v>
      </c>
      <c r="E12" s="41" t="str">
        <f>$J$6</f>
        <v>Land Savings</v>
      </c>
      <c r="F12" s="42" t="s">
        <v>70</v>
      </c>
      <c r="G12" s="43" t="str">
        <f>$J$5</f>
        <v>Water Savings</v>
      </c>
      <c r="H12" s="43" t="str">
        <f>$J$4</f>
        <v>Carbon Dioxide Savings</v>
      </c>
      <c r="I12" s="43" t="str">
        <f>$J$6</f>
        <v>Land Savings</v>
      </c>
      <c r="J12" s="43" t="s">
        <v>70</v>
      </c>
      <c r="K12" s="44" t="s">
        <v>71</v>
      </c>
      <c r="L12" s="44" t="s">
        <v>72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results!A3:A70</f>
        <v>Ecopulpers</v>
      </c>
      <c r="B13" s="30" t="str">
        <f t="array" ref="B13:B74">results!C3:C70</f>
        <v>Ecopulpers_prod_to_+2.5%</v>
      </c>
      <c r="C13" s="31">
        <f t="array" ref="C13:C74">results!L3:L70/$C$6</f>
        <v>0.75161202340677835</v>
      </c>
      <c r="D13" s="31">
        <f t="array" ref="D13:D74">results!M3:M70/$D$6</f>
        <v>2.7251427582086762E-2</v>
      </c>
      <c r="E13" s="31">
        <f t="array" ref="E13:E74">results!N3:N70/$E$6</f>
        <v>0.10635088901835844</v>
      </c>
      <c r="F13" s="32">
        <f>SUM(C13:E13)</f>
        <v>0.88521434000722354</v>
      </c>
      <c r="G13" s="33">
        <f>C13/(F13/100)</f>
        <v>84.90734836047109</v>
      </c>
      <c r="H13" s="33">
        <f>D13/(F13/100)</f>
        <v>3.0785117626838696</v>
      </c>
      <c r="I13" s="33">
        <f>E13/(F13/100)</f>
        <v>12.014139876845036</v>
      </c>
      <c r="J13" s="34">
        <f>SUM(G13:I13)</f>
        <v>100</v>
      </c>
      <c r="K13" s="35">
        <f t="shared" ref="K13" si="0">I13+(G13/2)</f>
        <v>54.467814057080581</v>
      </c>
      <c r="L13" s="35">
        <f t="shared" ref="L13" si="1">G13</f>
        <v>84.90734836047109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0.75064044564205679</v>
      </c>
      <c r="D14" s="31">
        <v>1.9649559999379559E-2</v>
      </c>
      <c r="E14" s="31">
        <v>8.5060066840014742E-2</v>
      </c>
      <c r="F14" s="32">
        <f>SUM(C14:E14)</f>
        <v>0.85535007248145112</v>
      </c>
      <c r="G14" s="33">
        <f>C14/(F14/100)</f>
        <v>87.75827229012539</v>
      </c>
      <c r="H14" s="33">
        <f>D14/(F14/100)</f>
        <v>2.2972535610331257</v>
      </c>
      <c r="I14" s="33">
        <f>E14/(F14/100)</f>
        <v>9.9444741488414774</v>
      </c>
      <c r="J14" s="34">
        <f>SUM(G14:I14)</f>
        <v>100</v>
      </c>
      <c r="K14" s="35">
        <f>I14+(G14/2)</f>
        <v>53.823610293904174</v>
      </c>
      <c r="L14" s="35">
        <f>G14</f>
        <v>87.75827229012539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0.74966886747570238</v>
      </c>
      <c r="D15" s="31">
        <v>1.2047689597238785E-2</v>
      </c>
      <c r="E15" s="31">
        <v>6.3769235975996694E-2</v>
      </c>
      <c r="F15" s="32">
        <f>SUM(C15:E15)</f>
        <v>0.82548579304893788</v>
      </c>
      <c r="G15" s="33">
        <f>C15/(F15/100)</f>
        <v>90.815477842058897</v>
      </c>
      <c r="H15" s="33">
        <f>D15/(F15/100)</f>
        <v>1.4594666193757926</v>
      </c>
      <c r="I15" s="33">
        <f>E15/(F15/100)</f>
        <v>7.7250555385653028</v>
      </c>
      <c r="J15" s="34">
        <f>SUM(G15:I15)</f>
        <v>99.999999999999986</v>
      </c>
      <c r="K15" s="35">
        <f>I15+(G15/2)</f>
        <v>53.132794459594749</v>
      </c>
      <c r="L15" s="35">
        <f>G15</f>
        <v>90.815477842058897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0.74869728890771525</v>
      </c>
      <c r="D16" s="31">
        <v>4.4458158299676143E-3</v>
      </c>
      <c r="E16" s="31">
        <v>4.2478396380829508E-2</v>
      </c>
      <c r="F16" s="32">
        <f>SUM(C16:E16)</f>
        <v>0.79562150111851238</v>
      </c>
      <c r="G16" s="33">
        <f>C16/(F16/100)</f>
        <v>94.102194052721131</v>
      </c>
      <c r="H16" s="33">
        <f>D16/(F16/100)</f>
        <v>0.55878527964836699</v>
      </c>
      <c r="I16" s="33">
        <f>E16/(F16/100)</f>
        <v>5.3390206676305132</v>
      </c>
      <c r="J16" s="34">
        <f>SUM(G16:I16)</f>
        <v>100</v>
      </c>
      <c r="K16" s="35">
        <f>I16+(G16/2)</f>
        <v>52.39011769399108</v>
      </c>
      <c r="L16" s="35">
        <f>G16</f>
        <v>94.102194052721131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0.74772570992936382</v>
      </c>
      <c r="D17" s="39">
        <v>-3.1560613024339546E-3</v>
      </c>
      <c r="E17" s="39">
        <v>2.1187547827139493E-2</v>
      </c>
      <c r="F17" s="32">
        <f t="shared" ref="F17:F20" si="2">SUM(C17:E17)</f>
        <v>0.76575719645406937</v>
      </c>
      <c r="G17" s="33">
        <f t="shared" ref="G17:G20" si="3">C17/(F17/100)</f>
        <v>97.645273644413322</v>
      </c>
      <c r="H17" s="33">
        <f t="shared" ref="H17:H20" si="4">D17/(F17/100)</f>
        <v>-0.41214908812460077</v>
      </c>
      <c r="I17" s="33">
        <f t="shared" ref="I17:I20" si="5">E17/(F17/100)</f>
        <v>2.7668754437112675</v>
      </c>
      <c r="J17" s="34">
        <f t="shared" ref="J17:J20" si="6">SUM(G17:I17)</f>
        <v>99.999999999999986</v>
      </c>
      <c r="K17" s="35">
        <f t="shared" ref="K17:K20" si="7">I17+(G17/2)</f>
        <v>51.589512265917932</v>
      </c>
      <c r="L17" s="35">
        <f t="shared" ref="L17:L20" si="8">G17</f>
        <v>97.645273644413322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0.74966903172025923</v>
      </c>
      <c r="D18" s="39">
        <v>1.2065260762028631E-2</v>
      </c>
      <c r="E18" s="39">
        <v>6.3770391398065854E-2</v>
      </c>
      <c r="F18" s="32">
        <f t="shared" si="2"/>
        <v>0.8255046838803537</v>
      </c>
      <c r="G18" s="33">
        <f t="shared" si="3"/>
        <v>90.813419518878717</v>
      </c>
      <c r="H18" s="33">
        <f t="shared" si="4"/>
        <v>1.4615617570229722</v>
      </c>
      <c r="I18" s="33">
        <f t="shared" si="5"/>
        <v>7.7250187240983061</v>
      </c>
      <c r="J18" s="34">
        <f t="shared" si="6"/>
        <v>100</v>
      </c>
      <c r="K18" s="35">
        <f t="shared" si="7"/>
        <v>53.131728483537664</v>
      </c>
      <c r="L18" s="35">
        <f t="shared" si="8"/>
        <v>90.813419518878717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0.74966899065766479</v>
      </c>
      <c r="D19" s="39">
        <v>1.2060867993568534E-2</v>
      </c>
      <c r="E19" s="39">
        <v>6.3770102451599101E-2</v>
      </c>
      <c r="F19" s="32">
        <f t="shared" si="2"/>
        <v>0.82549996110283241</v>
      </c>
      <c r="G19" s="33">
        <f t="shared" si="3"/>
        <v>90.813934098329852</v>
      </c>
      <c r="H19" s="33">
        <f t="shared" si="4"/>
        <v>1.4610379844786103</v>
      </c>
      <c r="I19" s="33">
        <f t="shared" si="5"/>
        <v>7.7250279171915395</v>
      </c>
      <c r="J19" s="34">
        <f t="shared" si="6"/>
        <v>100</v>
      </c>
      <c r="K19" s="35">
        <f t="shared" si="7"/>
        <v>53.131994966356466</v>
      </c>
      <c r="L19" s="35">
        <f t="shared" si="8"/>
        <v>90.813934098329852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0.74966894959507047</v>
      </c>
      <c r="D20" s="39">
        <v>1.2056475043209499E-2</v>
      </c>
      <c r="E20" s="39">
        <v>6.3769813596081804E-2</v>
      </c>
      <c r="F20" s="32">
        <f t="shared" si="2"/>
        <v>0.82549523823436177</v>
      </c>
      <c r="G20" s="33">
        <f t="shared" si="3"/>
        <v>90.814448693674493</v>
      </c>
      <c r="H20" s="33">
        <f t="shared" si="4"/>
        <v>1.4605141840668754</v>
      </c>
      <c r="I20" s="33">
        <f t="shared" si="5"/>
        <v>7.7250371222586347</v>
      </c>
      <c r="J20" s="34">
        <f t="shared" si="6"/>
        <v>100.00000000000001</v>
      </c>
      <c r="K20" s="35">
        <f t="shared" si="7"/>
        <v>53.13226146909588</v>
      </c>
      <c r="L20" s="35">
        <f t="shared" si="8"/>
        <v>90.814448693674493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0.74966890853247592</v>
      </c>
      <c r="D21" s="39">
        <v>1.205208254759782E-2</v>
      </c>
      <c r="E21" s="39">
        <v>6.3769524831514005E-2</v>
      </c>
      <c r="F21" s="32">
        <f t="shared" ref="F21:F70" si="9">SUM(C21:E21)</f>
        <v>0.82549051591158773</v>
      </c>
      <c r="G21" s="33">
        <f t="shared" ref="G21:G70" si="10">C21/(F21/100)</f>
        <v>90.814963234873503</v>
      </c>
      <c r="H21" s="33">
        <f t="shared" ref="H21:H70" si="11">D21/(F21/100)</f>
        <v>1.4599904317845163</v>
      </c>
      <c r="I21" s="33">
        <f t="shared" ref="I21:I70" si="12">E21/(F21/100)</f>
        <v>7.725046333341993</v>
      </c>
      <c r="J21" s="34">
        <f t="shared" ref="J21:J70" si="13">SUM(G21:I21)</f>
        <v>100.00000000000001</v>
      </c>
      <c r="K21" s="35">
        <f t="shared" ref="K21:K70" si="14">I21+(G21/2)</f>
        <v>53.132527950778744</v>
      </c>
      <c r="L21" s="35">
        <f t="shared" ref="L21:L70" si="15">G21</f>
        <v>90.814963234873503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0.74966886747570238</v>
      </c>
      <c r="D22" s="39">
        <v>1.2047689597238785E-2</v>
      </c>
      <c r="E22" s="39">
        <v>6.3769235975996694E-2</v>
      </c>
      <c r="F22" s="32">
        <f t="shared" si="9"/>
        <v>0.82548579304893788</v>
      </c>
      <c r="G22" s="33">
        <f t="shared" si="10"/>
        <v>90.815477842058897</v>
      </c>
      <c r="H22" s="33">
        <f t="shared" si="11"/>
        <v>1.4594666193757926</v>
      </c>
      <c r="I22" s="33">
        <f t="shared" si="12"/>
        <v>7.7250555385653028</v>
      </c>
      <c r="J22" s="34">
        <f t="shared" si="13"/>
        <v>99.999999999999986</v>
      </c>
      <c r="K22" s="35">
        <f t="shared" si="14"/>
        <v>53.132794459594749</v>
      </c>
      <c r="L22" s="35">
        <f t="shared" si="15"/>
        <v>90.815477842058897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2.8821846324717619E-3</v>
      </c>
      <c r="D23" s="39">
        <v>2.2524035375681706E-2</v>
      </c>
      <c r="E23" s="39">
        <v>6.3083995883062002E-2</v>
      </c>
      <c r="F23" s="32">
        <f t="shared" si="9"/>
        <v>8.8490215891215473E-2</v>
      </c>
      <c r="G23" s="33">
        <f t="shared" si="10"/>
        <v>3.2570658840011708</v>
      </c>
      <c r="H23" s="33">
        <f>D23/(F23/100)</f>
        <v>25.453701461607231</v>
      </c>
      <c r="I23" s="33">
        <f t="shared" si="12"/>
        <v>71.289232654391597</v>
      </c>
      <c r="J23" s="34">
        <f t="shared" si="13"/>
        <v>100</v>
      </c>
      <c r="K23" s="35">
        <f t="shared" si="14"/>
        <v>72.917765596392186</v>
      </c>
      <c r="L23" s="35">
        <f t="shared" si="15"/>
        <v>3.2570658840011708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2.3057479877024879E-3</v>
      </c>
      <c r="D24" s="39">
        <v>1.8019230628851801E-2</v>
      </c>
      <c r="E24" s="39">
        <v>5.0467202936488299E-2</v>
      </c>
      <c r="F24" s="32">
        <f t="shared" si="9"/>
        <v>7.0792181553042594E-2</v>
      </c>
      <c r="G24" s="33">
        <f t="shared" si="10"/>
        <v>3.2570658752405524</v>
      </c>
      <c r="H24" s="33">
        <f t="shared" si="11"/>
        <v>25.453701572045066</v>
      </c>
      <c r="I24" s="33">
        <f t="shared" si="12"/>
        <v>71.289232552714367</v>
      </c>
      <c r="J24" s="34">
        <f t="shared" si="13"/>
        <v>99.999999999999986</v>
      </c>
      <c r="K24" s="35">
        <f t="shared" si="14"/>
        <v>72.917765490334645</v>
      </c>
      <c r="L24" s="35">
        <f t="shared" si="15"/>
        <v>3.2570658752405524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1.729311203234829E-3</v>
      </c>
      <c r="D25" s="39">
        <v>1.3514424608729314E-2</v>
      </c>
      <c r="E25" s="39">
        <v>3.7850406943107373E-2</v>
      </c>
      <c r="F25" s="32">
        <f t="shared" si="9"/>
        <v>5.3094142755071516E-2</v>
      </c>
      <c r="G25" s="33">
        <f t="shared" si="10"/>
        <v>3.2570658711118305</v>
      </c>
      <c r="H25" s="33">
        <f t="shared" si="11"/>
        <v>25.453701495987382</v>
      </c>
      <c r="I25" s="33">
        <f t="shared" si="12"/>
        <v>71.289232632900791</v>
      </c>
      <c r="J25" s="34">
        <f t="shared" si="13"/>
        <v>100</v>
      </c>
      <c r="K25" s="35">
        <f t="shared" si="14"/>
        <v>72.917765568456701</v>
      </c>
      <c r="L25" s="35">
        <f t="shared" si="15"/>
        <v>3.2570658711118305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1.1528742703376337E-3</v>
      </c>
      <c r="D26" s="39">
        <v>9.0096174062637147E-3</v>
      </c>
      <c r="E26" s="39">
        <v>2.52336076755455E-2</v>
      </c>
      <c r="F26" s="32">
        <f t="shared" si="9"/>
        <v>3.5396099352146847E-2</v>
      </c>
      <c r="G26" s="33">
        <f t="shared" si="10"/>
        <v>3.2570658672527135</v>
      </c>
      <c r="H26" s="33">
        <f t="shared" si="11"/>
        <v>25.45370131502149</v>
      </c>
      <c r="I26" s="33">
        <f t="shared" si="12"/>
        <v>71.289232817725804</v>
      </c>
      <c r="J26" s="34">
        <f t="shared" si="13"/>
        <v>100</v>
      </c>
      <c r="K26" s="35">
        <f t="shared" si="14"/>
        <v>72.917765751352164</v>
      </c>
      <c r="L26" s="35">
        <f t="shared" si="15"/>
        <v>3.2570658672527135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5.7643720647320156E-4</v>
      </c>
      <c r="D27" s="39">
        <v>4.5048091124044731E-3</v>
      </c>
      <c r="E27" s="39">
        <v>1.2616805452125845E-2</v>
      </c>
      <c r="F27" s="32">
        <f t="shared" si="9"/>
        <v>1.7698051771003521E-2</v>
      </c>
      <c r="G27" s="33">
        <f t="shared" si="10"/>
        <v>3.2570658846056491</v>
      </c>
      <c r="H27" s="33">
        <f t="shared" si="11"/>
        <v>25.453700614579226</v>
      </c>
      <c r="I27" s="33">
        <f t="shared" si="12"/>
        <v>71.289233500815115</v>
      </c>
      <c r="J27" s="34">
        <f t="shared" si="13"/>
        <v>99.999999999999986</v>
      </c>
      <c r="K27" s="35">
        <f t="shared" si="14"/>
        <v>72.917766443117941</v>
      </c>
      <c r="L27" s="35">
        <f t="shared" si="15"/>
        <v>3.2570658846056491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Shading_nets_cover_50%</v>
      </c>
      <c r="C28" s="39">
        <v>2.1448819228680801E-3</v>
      </c>
      <c r="D28" s="39">
        <v>1.6762075574661139E-2</v>
      </c>
      <c r="E28" s="39">
        <v>4.6946236989242607E-2</v>
      </c>
      <c r="F28" s="32">
        <f t="shared" si="9"/>
        <v>6.5853194486771821E-2</v>
      </c>
      <c r="G28" s="33">
        <f t="shared" si="10"/>
        <v>3.2570658714193899</v>
      </c>
      <c r="H28" s="33">
        <f t="shared" si="11"/>
        <v>25.453701533079311</v>
      </c>
      <c r="I28" s="33">
        <f t="shared" si="12"/>
        <v>71.289232595501304</v>
      </c>
      <c r="J28" s="34">
        <f t="shared" si="13"/>
        <v>100</v>
      </c>
      <c r="K28" s="35">
        <f t="shared" si="14"/>
        <v>72.917765531211003</v>
      </c>
      <c r="L28" s="35">
        <f t="shared" si="15"/>
        <v>3.2570658714193899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Shading_nets_cover_60%</v>
      </c>
      <c r="C29" s="39">
        <v>1.7874017445137723E-3</v>
      </c>
      <c r="D29" s="39">
        <v>1.396839725202881E-2</v>
      </c>
      <c r="E29" s="39">
        <v>3.9121867030189605E-2</v>
      </c>
      <c r="F29" s="32">
        <f t="shared" si="9"/>
        <v>5.4877666026732191E-2</v>
      </c>
      <c r="G29" s="33">
        <f t="shared" si="10"/>
        <v>3.2570658957017002</v>
      </c>
      <c r="H29" s="33">
        <f t="shared" si="11"/>
        <v>25.453701411471251</v>
      </c>
      <c r="I29" s="33">
        <f t="shared" si="12"/>
        <v>71.289232692827042</v>
      </c>
      <c r="J29" s="34">
        <f t="shared" si="13"/>
        <v>100</v>
      </c>
      <c r="K29" s="35">
        <f t="shared" si="14"/>
        <v>72.917765640677885</v>
      </c>
      <c r="L29" s="35">
        <f t="shared" si="15"/>
        <v>3.2570658957017002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Shading_nets_cover_70%</v>
      </c>
      <c r="C30" s="39">
        <v>1.5320587146561593E-3</v>
      </c>
      <c r="D30" s="39">
        <v>1.197291257994948E-2</v>
      </c>
      <c r="E30" s="39">
        <v>3.3533030773469363E-2</v>
      </c>
      <c r="F30" s="32">
        <f t="shared" si="9"/>
        <v>4.7038002068074999E-2</v>
      </c>
      <c r="G30" s="33">
        <f t="shared" si="10"/>
        <v>3.2570658771580301</v>
      </c>
      <c r="H30" s="33">
        <f t="shared" si="11"/>
        <v>25.45370137664834</v>
      </c>
      <c r="I30" s="33">
        <f t="shared" si="12"/>
        <v>71.289232746193647</v>
      </c>
      <c r="J30" s="34">
        <f t="shared" si="13"/>
        <v>100.00000000000001</v>
      </c>
      <c r="K30" s="35">
        <f t="shared" si="14"/>
        <v>72.917765684772661</v>
      </c>
      <c r="L30" s="35">
        <f t="shared" si="15"/>
        <v>3.2570658771580301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Shading_nets_cover_80%</v>
      </c>
      <c r="C31" s="39">
        <v>1.3405514269834383E-3</v>
      </c>
      <c r="D31" s="39">
        <v>1.047629912136472E-2</v>
      </c>
      <c r="E31" s="39">
        <v>2.9341403114813147E-2</v>
      </c>
      <c r="F31" s="32">
        <f t="shared" si="9"/>
        <v>4.1158253663161309E-2</v>
      </c>
      <c r="G31" s="33">
        <f t="shared" si="10"/>
        <v>3.2570658559872254</v>
      </c>
      <c r="H31" s="33">
        <f t="shared" si="11"/>
        <v>25.453701721901606</v>
      </c>
      <c r="I31" s="33">
        <f t="shared" si="12"/>
        <v>71.289232422111169</v>
      </c>
      <c r="J31" s="34">
        <f t="shared" si="13"/>
        <v>100</v>
      </c>
      <c r="K31" s="35">
        <f t="shared" si="14"/>
        <v>72.917765350104787</v>
      </c>
      <c r="L31" s="35">
        <f t="shared" si="15"/>
        <v>3.2570658559872254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Shading_nets_cover_90%</v>
      </c>
      <c r="C32" s="39">
        <v>1.191601308528334E-3</v>
      </c>
      <c r="D32" s="39">
        <v>9.3122660473454744E-3</v>
      </c>
      <c r="E32" s="39">
        <v>2.6081248051923467E-2</v>
      </c>
      <c r="F32" s="32">
        <f t="shared" si="9"/>
        <v>3.6585115407797276E-2</v>
      </c>
      <c r="G32" s="33">
        <f t="shared" si="10"/>
        <v>3.2570658729543642</v>
      </c>
      <c r="H32" s="33">
        <f t="shared" si="11"/>
        <v>25.453701439905199</v>
      </c>
      <c r="I32" s="33">
        <f t="shared" si="12"/>
        <v>71.289232687140441</v>
      </c>
      <c r="J32" s="34">
        <f t="shared" si="13"/>
        <v>100</v>
      </c>
      <c r="K32" s="35">
        <f t="shared" si="14"/>
        <v>72.917765623617626</v>
      </c>
      <c r="L32" s="35">
        <f t="shared" si="15"/>
        <v>3.2570658729543642</v>
      </c>
      <c r="N32" s="40"/>
    </row>
    <row r="33" spans="1:12" x14ac:dyDescent="0.3">
      <c r="A33" s="30" t="str">
        <v>Shading_nets</v>
      </c>
      <c r="B33" s="30" t="str">
        <v>Shading_nets_cover_100%</v>
      </c>
      <c r="C33" s="39">
        <v>1.0724412044510246E-3</v>
      </c>
      <c r="D33" s="39">
        <v>8.3810396972694452E-3</v>
      </c>
      <c r="E33" s="39">
        <v>2.3473123883377408E-2</v>
      </c>
      <c r="F33" s="32">
        <f t="shared" si="9"/>
        <v>3.2926604785097874E-2</v>
      </c>
      <c r="G33" s="33">
        <f t="shared" si="10"/>
        <v>3.2570658634576155</v>
      </c>
      <c r="H33" s="33">
        <f t="shared" si="11"/>
        <v>25.453701503601692</v>
      </c>
      <c r="I33" s="33">
        <f t="shared" si="12"/>
        <v>71.289232632940696</v>
      </c>
      <c r="J33" s="34">
        <f t="shared" si="13"/>
        <v>100</v>
      </c>
      <c r="K33" s="35">
        <f t="shared" si="14"/>
        <v>72.917765564669509</v>
      </c>
      <c r="L33" s="35">
        <f t="shared" si="15"/>
        <v>3.2570658634576155</v>
      </c>
    </row>
    <row r="34" spans="1:12" x14ac:dyDescent="0.3">
      <c r="A34" s="30" t="str">
        <v>Shading_trees</v>
      </c>
      <c r="B34" s="30" t="str">
        <v>Shading_trees_1800_cplant_ha</v>
      </c>
      <c r="C34" s="39">
        <v>4.0206055273301901E-4</v>
      </c>
      <c r="D34" s="39">
        <v>2.1891853702982189E-2</v>
      </c>
      <c r="E34" s="39">
        <v>1.2721279745164795E-3</v>
      </c>
      <c r="F34" s="32">
        <f t="shared" si="9"/>
        <v>2.3566042230231687E-2</v>
      </c>
      <c r="G34" s="33">
        <f t="shared" si="10"/>
        <v>1.7061012995098337</v>
      </c>
      <c r="H34" s="33">
        <f t="shared" si="11"/>
        <v>92.895758605143442</v>
      </c>
      <c r="I34" s="33">
        <f t="shared" si="12"/>
        <v>5.3981400953467302</v>
      </c>
      <c r="J34" s="34">
        <f t="shared" si="13"/>
        <v>100.00000000000001</v>
      </c>
      <c r="K34" s="35">
        <f t="shared" si="14"/>
        <v>6.2511907451016473</v>
      </c>
      <c r="L34" s="35">
        <f t="shared" si="15"/>
        <v>1.7061012995098337</v>
      </c>
    </row>
    <row r="35" spans="1:12" x14ac:dyDescent="0.3">
      <c r="A35" s="30" t="str">
        <v>Shading_trees</v>
      </c>
      <c r="B35" s="30" t="str">
        <v>Shading_trees_1940_cplant_ha</v>
      </c>
      <c r="C35" s="39">
        <v>4.4652340293396266E-4</v>
      </c>
      <c r="D35" s="39">
        <v>2.3697642973274924E-2</v>
      </c>
      <c r="E35" s="39">
        <v>1.6598009096924216E-3</v>
      </c>
      <c r="F35" s="32">
        <f t="shared" si="9"/>
        <v>2.5803967285901307E-2</v>
      </c>
      <c r="G35" s="33">
        <f t="shared" si="10"/>
        <v>1.7304447722576859</v>
      </c>
      <c r="H35" s="33">
        <f t="shared" si="11"/>
        <v>91.837207475544929</v>
      </c>
      <c r="I35" s="33">
        <f t="shared" si="12"/>
        <v>6.4323477521973853</v>
      </c>
      <c r="J35" s="34">
        <f t="shared" si="13"/>
        <v>100</v>
      </c>
      <c r="K35" s="35">
        <f t="shared" si="14"/>
        <v>7.2975701383262281</v>
      </c>
      <c r="L35" s="35">
        <f t="shared" si="15"/>
        <v>1.7304447722576859</v>
      </c>
    </row>
    <row r="36" spans="1:12" x14ac:dyDescent="0.3">
      <c r="A36" s="30" t="str">
        <v>Shading_trees</v>
      </c>
      <c r="B36" s="30" t="str">
        <v>Shading_trees_2080_cplant_ha</v>
      </c>
      <c r="C36" s="39">
        <v>4.9098625022452318E-4</v>
      </c>
      <c r="D36" s="39">
        <v>2.5503431788820308E-2</v>
      </c>
      <c r="E36" s="39">
        <v>2.0474736629694235E-3</v>
      </c>
      <c r="F36" s="32">
        <f t="shared" si="9"/>
        <v>2.8041891702014255E-2</v>
      </c>
      <c r="G36" s="33">
        <f t="shared" si="10"/>
        <v>1.7509027402358006</v>
      </c>
      <c r="H36" s="33">
        <f t="shared" si="11"/>
        <v>90.947615302959008</v>
      </c>
      <c r="I36" s="33">
        <f t="shared" si="12"/>
        <v>7.3014819568051932</v>
      </c>
      <c r="J36" s="34">
        <f t="shared" si="13"/>
        <v>100</v>
      </c>
      <c r="K36" s="35">
        <f t="shared" si="14"/>
        <v>8.176933326923093</v>
      </c>
      <c r="L36" s="35">
        <f t="shared" si="15"/>
        <v>1.7509027402358006</v>
      </c>
    </row>
    <row r="37" spans="1:12" x14ac:dyDescent="0.3">
      <c r="A37" s="30" t="str">
        <v>Shading_trees</v>
      </c>
      <c r="B37" s="30" t="str">
        <v>Shading_trees_2220_cplant_ha</v>
      </c>
      <c r="C37" s="39">
        <v>5.3544909751508381E-4</v>
      </c>
      <c r="D37" s="39">
        <v>2.7309220604365692E-2</v>
      </c>
      <c r="E37" s="39">
        <v>2.4351466436201012E-3</v>
      </c>
      <c r="F37" s="32">
        <f t="shared" si="9"/>
        <v>3.0279816345500876E-2</v>
      </c>
      <c r="G37" s="33">
        <f t="shared" si="10"/>
        <v>1.7683366748512115</v>
      </c>
      <c r="H37" s="33">
        <f t="shared" si="11"/>
        <v>90.189518631025081</v>
      </c>
      <c r="I37" s="33">
        <f t="shared" si="12"/>
        <v>8.0421446941237047</v>
      </c>
      <c r="J37" s="34">
        <f t="shared" si="13"/>
        <v>100</v>
      </c>
      <c r="K37" s="35">
        <f t="shared" si="14"/>
        <v>8.9263130315493111</v>
      </c>
      <c r="L37" s="35">
        <f t="shared" si="15"/>
        <v>1.7683366748512115</v>
      </c>
    </row>
    <row r="38" spans="1:12" x14ac:dyDescent="0.3">
      <c r="A38" s="30" t="str">
        <v>Shading_trees</v>
      </c>
      <c r="B38" s="30" t="str">
        <v>Shading_trees_2360_cplant_ha</v>
      </c>
      <c r="C38" s="39">
        <v>5.7991193898487836E-4</v>
      </c>
      <c r="D38" s="39">
        <v>2.9115009238012135E-2</v>
      </c>
      <c r="E38" s="39">
        <v>2.8228194878465729E-3</v>
      </c>
      <c r="F38" s="32">
        <f t="shared" si="9"/>
        <v>3.2517740664843586E-2</v>
      </c>
      <c r="G38" s="33">
        <f t="shared" si="10"/>
        <v>1.783370944992644</v>
      </c>
      <c r="H38" s="33">
        <f t="shared" si="11"/>
        <v>89.535769222397732</v>
      </c>
      <c r="I38" s="33">
        <f t="shared" si="12"/>
        <v>8.6808598326096256</v>
      </c>
      <c r="J38" s="34">
        <f t="shared" si="13"/>
        <v>100</v>
      </c>
      <c r="K38" s="35">
        <f t="shared" si="14"/>
        <v>9.5725453051059475</v>
      </c>
      <c r="L38" s="35">
        <f t="shared" si="15"/>
        <v>1.783370944992644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4.6557891182601462E-4</v>
      </c>
      <c r="D39" s="39">
        <v>2.4471552205795888E-2</v>
      </c>
      <c r="E39" s="39">
        <v>1.8259464013681281E-3</v>
      </c>
      <c r="F39" s="32">
        <f t="shared" si="9"/>
        <v>2.6763077518990031E-2</v>
      </c>
      <c r="G39" s="33">
        <f t="shared" si="10"/>
        <v>1.739631443714416</v>
      </c>
      <c r="H39" s="33">
        <f t="shared" si="11"/>
        <v>91.437736143878936</v>
      </c>
      <c r="I39" s="33">
        <f t="shared" si="12"/>
        <v>6.8226324124066373</v>
      </c>
      <c r="J39" s="34">
        <f t="shared" si="13"/>
        <v>99.999999999999986</v>
      </c>
      <c r="K39" s="35">
        <f t="shared" si="14"/>
        <v>7.6924481342638451</v>
      </c>
      <c r="L39" s="35">
        <f t="shared" si="15"/>
        <v>1.739631443714416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5.1851087191607799E-4</v>
      </c>
      <c r="D40" s="39">
        <v>2.6621301003615372E-2</v>
      </c>
      <c r="E40" s="39">
        <v>2.2874617570778355E-3</v>
      </c>
      <c r="F40" s="32">
        <f t="shared" si="9"/>
        <v>2.9427273632609285E-2</v>
      </c>
      <c r="G40" s="33">
        <f t="shared" si="10"/>
        <v>1.762007851592136</v>
      </c>
      <c r="H40" s="33">
        <f t="shared" si="11"/>
        <v>90.464721047468942</v>
      </c>
      <c r="I40" s="33">
        <f t="shared" si="12"/>
        <v>7.773271100938917</v>
      </c>
      <c r="J40" s="34">
        <f t="shared" si="13"/>
        <v>99.999999999999986</v>
      </c>
      <c r="K40" s="35">
        <f t="shared" si="14"/>
        <v>8.6542750267349859</v>
      </c>
      <c r="L40" s="35">
        <f t="shared" si="15"/>
        <v>1.762007851592136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5.7144282327499236E-4</v>
      </c>
      <c r="D41" s="39">
        <v>2.8771049346687505E-2</v>
      </c>
      <c r="E41" s="39">
        <v>2.7489769308886025E-3</v>
      </c>
      <c r="F41" s="32">
        <f t="shared" si="9"/>
        <v>3.2091469100851103E-2</v>
      </c>
      <c r="G41" s="33">
        <f t="shared" si="10"/>
        <v>1.7806689418897217</v>
      </c>
      <c r="H41" s="33">
        <f t="shared" si="11"/>
        <v>89.653263477191402</v>
      </c>
      <c r="I41" s="33">
        <f t="shared" si="12"/>
        <v>8.5660675809188689</v>
      </c>
      <c r="J41" s="34">
        <f t="shared" si="13"/>
        <v>99.999999999999986</v>
      </c>
      <c r="K41" s="35">
        <f t="shared" si="14"/>
        <v>9.45640205186373</v>
      </c>
      <c r="L41" s="35">
        <f t="shared" si="15"/>
        <v>1.7806689418897217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6.2437477463390674E-4</v>
      </c>
      <c r="D42" s="39">
        <v>3.0920797689759638E-2</v>
      </c>
      <c r="E42" s="39">
        <v>3.2104922865983099E-3</v>
      </c>
      <c r="F42" s="32">
        <f t="shared" si="9"/>
        <v>3.4755664750991858E-2</v>
      </c>
      <c r="G42" s="33">
        <f t="shared" si="10"/>
        <v>1.7964690910309473</v>
      </c>
      <c r="H42" s="33">
        <f t="shared" si="11"/>
        <v>88.966210001427811</v>
      </c>
      <c r="I42" s="33">
        <f t="shared" si="12"/>
        <v>9.2373209075412337</v>
      </c>
      <c r="J42" s="34">
        <f t="shared" si="13"/>
        <v>99.999999999999986</v>
      </c>
      <c r="K42" s="35">
        <f t="shared" si="14"/>
        <v>10.135555453056707</v>
      </c>
      <c r="L42" s="35">
        <f t="shared" si="15"/>
        <v>1.7964690910309473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6.7730671144090599E-4</v>
      </c>
      <c r="D43" s="39">
        <v>3.307054539618548E-2</v>
      </c>
      <c r="E43" s="39">
        <v>3.6720074604090769E-3</v>
      </c>
      <c r="F43" s="32">
        <f t="shared" si="9"/>
        <v>3.7419859568035466E-2</v>
      </c>
      <c r="G43" s="33">
        <f t="shared" si="10"/>
        <v>1.8100193834491838</v>
      </c>
      <c r="H43" s="33">
        <f t="shared" si="11"/>
        <v>88.37698959307366</v>
      </c>
      <c r="I43" s="33">
        <f t="shared" si="12"/>
        <v>9.8129910234771529</v>
      </c>
      <c r="J43" s="34">
        <f t="shared" si="13"/>
        <v>100</v>
      </c>
      <c r="K43" s="35">
        <f t="shared" si="14"/>
        <v>10.718000715201745</v>
      </c>
      <c r="L43" s="35">
        <f t="shared" si="15"/>
        <v>1.8100193834491838</v>
      </c>
    </row>
    <row r="44" spans="1:12" x14ac:dyDescent="0.3">
      <c r="A44" s="30" t="str">
        <v>Biomass</v>
      </c>
      <c r="B44" s="30" t="str">
        <v>Biomass_high_price_petroleum</v>
      </c>
      <c r="C44" s="39">
        <v>3.5311502552036456E-4</v>
      </c>
      <c r="D44" s="39">
        <v>0.52697122735808954</v>
      </c>
      <c r="E44" s="39">
        <v>4.6838772141301619E-3</v>
      </c>
      <c r="F44" s="32">
        <f t="shared" si="9"/>
        <v>0.53200821959774014</v>
      </c>
      <c r="G44" s="33">
        <f t="shared" si="10"/>
        <v>6.6373979294410232E-2</v>
      </c>
      <c r="H44" s="33">
        <f t="shared" si="11"/>
        <v>99.053211575667177</v>
      </c>
      <c r="I44" s="33">
        <f t="shared" si="12"/>
        <v>0.8804144450384086</v>
      </c>
      <c r="J44" s="34">
        <f t="shared" si="13"/>
        <v>100</v>
      </c>
      <c r="K44" s="35">
        <f t="shared" si="14"/>
        <v>0.91360143468561372</v>
      </c>
      <c r="L44" s="35">
        <f t="shared" si="15"/>
        <v>6.6373979294410232E-2</v>
      </c>
    </row>
    <row r="45" spans="1:12" x14ac:dyDescent="0.3">
      <c r="A45" s="30" t="str">
        <v>Biomass</v>
      </c>
      <c r="B45" s="30" t="str">
        <v>Biomass_mid-high_price_petroleum</v>
      </c>
      <c r="C45" s="39">
        <v>3.5016164716421104E-4</v>
      </c>
      <c r="D45" s="39">
        <v>0.5266555561033911</v>
      </c>
      <c r="E45" s="39">
        <v>4.663101068457901E-3</v>
      </c>
      <c r="F45" s="32">
        <f t="shared" si="9"/>
        <v>0.53166881881901318</v>
      </c>
      <c r="G45" s="33">
        <f t="shared" si="10"/>
        <v>6.5860858257969515E-2</v>
      </c>
      <c r="H45" s="33">
        <f t="shared" si="11"/>
        <v>99.057070390782371</v>
      </c>
      <c r="I45" s="33">
        <f t="shared" si="12"/>
        <v>0.87706875095966086</v>
      </c>
      <c r="J45" s="34">
        <f t="shared" si="13"/>
        <v>100</v>
      </c>
      <c r="K45" s="35">
        <f t="shared" si="14"/>
        <v>0.90999918008864566</v>
      </c>
      <c r="L45" s="35">
        <f t="shared" si="15"/>
        <v>6.5860858257969515E-2</v>
      </c>
    </row>
    <row r="46" spans="1:12" x14ac:dyDescent="0.3">
      <c r="A46" s="30" t="str">
        <v>Biomass</v>
      </c>
      <c r="B46" s="30" t="str">
        <v>Biomass_mid_price_petroleum</v>
      </c>
      <c r="C46" s="39">
        <v>3.4720826529818235E-4</v>
      </c>
      <c r="D46" s="39">
        <v>0.52633988447362423</v>
      </c>
      <c r="E46" s="39">
        <v>4.6423248980741157E-3</v>
      </c>
      <c r="F46" s="32">
        <f t="shared" si="9"/>
        <v>0.53132941763699659</v>
      </c>
      <c r="G46" s="33">
        <f t="shared" si="10"/>
        <v>6.534708107116223E-2</v>
      </c>
      <c r="H46" s="33">
        <f t="shared" si="11"/>
        <v>99.060934140337551</v>
      </c>
      <c r="I46" s="33">
        <f t="shared" si="12"/>
        <v>0.87371877859127778</v>
      </c>
      <c r="J46" s="34">
        <f t="shared" si="13"/>
        <v>100</v>
      </c>
      <c r="K46" s="35">
        <f t="shared" si="14"/>
        <v>0.90639231912685891</v>
      </c>
      <c r="L46" s="35">
        <f t="shared" si="15"/>
        <v>6.534708107116223E-2</v>
      </c>
    </row>
    <row r="47" spans="1:12" x14ac:dyDescent="0.3">
      <c r="A47" s="30" t="str">
        <v>Biomass</v>
      </c>
      <c r="B47" s="30" t="str">
        <v>Biomass_mid-low_price_petroleum</v>
      </c>
      <c r="C47" s="39">
        <v>3.4425487992281538E-4</v>
      </c>
      <c r="D47" s="39">
        <v>0.52602421246872222</v>
      </c>
      <c r="E47" s="39">
        <v>4.6215487030291371E-3</v>
      </c>
      <c r="F47" s="32">
        <f t="shared" si="9"/>
        <v>0.53099001605167417</v>
      </c>
      <c r="G47" s="33">
        <f t="shared" si="10"/>
        <v>6.4832646474715191E-2</v>
      </c>
      <c r="H47" s="33">
        <f t="shared" si="11"/>
        <v>99.064802833794019</v>
      </c>
      <c r="I47" s="33">
        <f t="shared" si="12"/>
        <v>0.87036451973126805</v>
      </c>
      <c r="J47" s="34">
        <f t="shared" si="13"/>
        <v>100</v>
      </c>
      <c r="K47" s="35">
        <f t="shared" si="14"/>
        <v>0.9027808429686256</v>
      </c>
      <c r="L47" s="35">
        <f t="shared" si="15"/>
        <v>6.4832646474715191E-2</v>
      </c>
    </row>
    <row r="48" spans="1:12" x14ac:dyDescent="0.3">
      <c r="A48" s="30" t="str">
        <v>Biomass</v>
      </c>
      <c r="B48" s="30" t="str">
        <v>Biomass_low_price_petroleum</v>
      </c>
      <c r="C48" s="39">
        <v>3.4130149103972073E-4</v>
      </c>
      <c r="D48" s="39">
        <v>0.52570854008873513</v>
      </c>
      <c r="E48" s="39">
        <v>4.6007724832810232E-3</v>
      </c>
      <c r="F48" s="32">
        <f t="shared" si="9"/>
        <v>0.53065061406305591</v>
      </c>
      <c r="G48" s="33">
        <f t="shared" si="10"/>
        <v>6.4317553206329606E-2</v>
      </c>
      <c r="H48" s="33">
        <f t="shared" si="11"/>
        <v>99.06867648065446</v>
      </c>
      <c r="I48" s="33">
        <f t="shared" si="12"/>
        <v>0.86700596613920522</v>
      </c>
      <c r="J48" s="34">
        <f t="shared" si="13"/>
        <v>100</v>
      </c>
      <c r="K48" s="35">
        <f t="shared" si="14"/>
        <v>0.89916474274237002</v>
      </c>
      <c r="L48" s="35">
        <f t="shared" si="15"/>
        <v>6.4317553206329606E-2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9"/>
        <v>0</v>
      </c>
      <c r="G49" s="33" t="e">
        <f t="shared" si="10"/>
        <v>#DIV/0!</v>
      </c>
      <c r="H49" s="33" t="e">
        <f t="shared" si="11"/>
        <v>#DIV/0!</v>
      </c>
      <c r="I49" s="33" t="e">
        <f t="shared" si="12"/>
        <v>#DIV/0!</v>
      </c>
      <c r="J49" s="34" t="e">
        <f t="shared" si="13"/>
        <v>#DIV/0!</v>
      </c>
      <c r="K49" s="35" t="e">
        <f t="shared" si="14"/>
        <v>#DIV/0!</v>
      </c>
      <c r="L49" s="35" t="e">
        <f t="shared" si="15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9"/>
        <v>0</v>
      </c>
      <c r="G50" s="33" t="e">
        <f t="shared" si="10"/>
        <v>#DIV/0!</v>
      </c>
      <c r="H50" s="33" t="e">
        <f t="shared" si="11"/>
        <v>#DIV/0!</v>
      </c>
      <c r="I50" s="33" t="e">
        <f t="shared" si="12"/>
        <v>#DIV/0!</v>
      </c>
      <c r="J50" s="34" t="e">
        <f t="shared" si="13"/>
        <v>#DIV/0!</v>
      </c>
      <c r="K50" s="35" t="e">
        <f t="shared" si="14"/>
        <v>#DIV/0!</v>
      </c>
      <c r="L50" s="35" t="e">
        <f t="shared" si="15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9"/>
        <v>0</v>
      </c>
      <c r="G51" s="33" t="e">
        <f t="shared" si="10"/>
        <v>#DIV/0!</v>
      </c>
      <c r="H51" s="33" t="e">
        <f t="shared" si="11"/>
        <v>#DIV/0!</v>
      </c>
      <c r="I51" s="33" t="e">
        <f t="shared" si="12"/>
        <v>#DIV/0!</v>
      </c>
      <c r="J51" s="34" t="e">
        <f t="shared" si="13"/>
        <v>#DIV/0!</v>
      </c>
      <c r="K51" s="35" t="e">
        <f t="shared" si="14"/>
        <v>#DIV/0!</v>
      </c>
      <c r="L51" s="35" t="e">
        <f t="shared" si="15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9"/>
        <v>0</v>
      </c>
      <c r="G52" s="33" t="e">
        <f t="shared" si="10"/>
        <v>#DIV/0!</v>
      </c>
      <c r="H52" s="33" t="e">
        <f t="shared" si="11"/>
        <v>#DIV/0!</v>
      </c>
      <c r="I52" s="33" t="e">
        <f t="shared" si="12"/>
        <v>#DIV/0!</v>
      </c>
      <c r="J52" s="34" t="e">
        <f t="shared" si="13"/>
        <v>#DIV/0!</v>
      </c>
      <c r="K52" s="35" t="e">
        <f t="shared" si="14"/>
        <v>#DIV/0!</v>
      </c>
      <c r="L52" s="35" t="e">
        <f t="shared" si="15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9"/>
        <v>0</v>
      </c>
      <c r="G53" s="33" t="e">
        <f t="shared" si="10"/>
        <v>#DIV/0!</v>
      </c>
      <c r="H53" s="33" t="e">
        <f t="shared" si="11"/>
        <v>#DIV/0!</v>
      </c>
      <c r="I53" s="33" t="e">
        <f t="shared" si="12"/>
        <v>#DIV/0!</v>
      </c>
      <c r="J53" s="34" t="e">
        <f t="shared" si="13"/>
        <v>#DIV/0!</v>
      </c>
      <c r="K53" s="35" t="e">
        <f t="shared" si="14"/>
        <v>#DIV/0!</v>
      </c>
      <c r="L53" s="35" t="e">
        <f t="shared" si="15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9"/>
        <v>0</v>
      </c>
      <c r="G54" s="33" t="e">
        <f t="shared" si="10"/>
        <v>#DIV/0!</v>
      </c>
      <c r="H54" s="33" t="e">
        <f t="shared" si="11"/>
        <v>#DIV/0!</v>
      </c>
      <c r="I54" s="33" t="e">
        <f t="shared" si="12"/>
        <v>#DIV/0!</v>
      </c>
      <c r="J54" s="34" t="e">
        <f t="shared" si="13"/>
        <v>#DIV/0!</v>
      </c>
      <c r="K54" s="35" t="e">
        <f t="shared" si="14"/>
        <v>#DIV/0!</v>
      </c>
      <c r="L54" s="35" t="e">
        <f t="shared" si="15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9"/>
        <v>0</v>
      </c>
      <c r="G55" s="33" t="e">
        <f t="shared" si="10"/>
        <v>#DIV/0!</v>
      </c>
      <c r="H55" s="33" t="e">
        <f t="shared" si="11"/>
        <v>#DIV/0!</v>
      </c>
      <c r="I55" s="33" t="e">
        <f t="shared" si="12"/>
        <v>#DIV/0!</v>
      </c>
      <c r="J55" s="34" t="e">
        <f t="shared" si="13"/>
        <v>#DIV/0!</v>
      </c>
      <c r="K55" s="35" t="e">
        <f t="shared" si="14"/>
        <v>#DIV/0!</v>
      </c>
      <c r="L55" s="35" t="e">
        <f t="shared" si="15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9"/>
        <v>0</v>
      </c>
      <c r="G56" s="33" t="e">
        <f t="shared" si="10"/>
        <v>#DIV/0!</v>
      </c>
      <c r="H56" s="33" t="e">
        <f t="shared" si="11"/>
        <v>#DIV/0!</v>
      </c>
      <c r="I56" s="33" t="e">
        <f t="shared" si="12"/>
        <v>#DIV/0!</v>
      </c>
      <c r="J56" s="34" t="e">
        <f t="shared" si="13"/>
        <v>#DIV/0!</v>
      </c>
      <c r="K56" s="35" t="e">
        <f t="shared" si="14"/>
        <v>#DIV/0!</v>
      </c>
      <c r="L56" s="35" t="e">
        <f t="shared" si="15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9"/>
        <v>0</v>
      </c>
      <c r="G57" s="33" t="e">
        <f t="shared" si="10"/>
        <v>#DIV/0!</v>
      </c>
      <c r="H57" s="33" t="e">
        <f t="shared" si="11"/>
        <v>#DIV/0!</v>
      </c>
      <c r="I57" s="33" t="e">
        <f t="shared" si="12"/>
        <v>#DIV/0!</v>
      </c>
      <c r="J57" s="34" t="e">
        <f t="shared" si="13"/>
        <v>#DIV/0!</v>
      </c>
      <c r="K57" s="35" t="e">
        <f t="shared" si="14"/>
        <v>#DIV/0!</v>
      </c>
      <c r="L57" s="35" t="e">
        <f t="shared" si="15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9"/>
        <v>0</v>
      </c>
      <c r="G58" s="33" t="e">
        <f t="shared" si="10"/>
        <v>#DIV/0!</v>
      </c>
      <c r="H58" s="33" t="e">
        <f t="shared" si="11"/>
        <v>#DIV/0!</v>
      </c>
      <c r="I58" s="33" t="e">
        <f t="shared" si="12"/>
        <v>#DIV/0!</v>
      </c>
      <c r="J58" s="34" t="e">
        <f t="shared" si="13"/>
        <v>#DIV/0!</v>
      </c>
      <c r="K58" s="35" t="e">
        <f t="shared" si="14"/>
        <v>#DIV/0!</v>
      </c>
      <c r="L58" s="35" t="e">
        <f t="shared" si="15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9"/>
        <v>0</v>
      </c>
      <c r="G59" s="33" t="e">
        <f t="shared" si="10"/>
        <v>#DIV/0!</v>
      </c>
      <c r="H59" s="33" t="e">
        <f t="shared" si="11"/>
        <v>#DIV/0!</v>
      </c>
      <c r="I59" s="33" t="e">
        <f t="shared" si="12"/>
        <v>#DIV/0!</v>
      </c>
      <c r="J59" s="34" t="e">
        <f t="shared" si="13"/>
        <v>#DIV/0!</v>
      </c>
      <c r="K59" s="35" t="e">
        <f t="shared" si="14"/>
        <v>#DIV/0!</v>
      </c>
      <c r="L59" s="35" t="e">
        <f t="shared" si="15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9"/>
        <v>0</v>
      </c>
      <c r="G60" s="33" t="e">
        <f t="shared" si="10"/>
        <v>#DIV/0!</v>
      </c>
      <c r="H60" s="33" t="e">
        <f t="shared" si="11"/>
        <v>#DIV/0!</v>
      </c>
      <c r="I60" s="33" t="e">
        <f t="shared" si="12"/>
        <v>#DIV/0!</v>
      </c>
      <c r="J60" s="34" t="e">
        <f t="shared" si="13"/>
        <v>#DIV/0!</v>
      </c>
      <c r="K60" s="35" t="e">
        <f t="shared" si="14"/>
        <v>#DIV/0!</v>
      </c>
      <c r="L60" s="35" t="e">
        <f t="shared" si="15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9"/>
        <v>0</v>
      </c>
      <c r="G61" s="33" t="e">
        <f t="shared" si="10"/>
        <v>#DIV/0!</v>
      </c>
      <c r="H61" s="33" t="e">
        <f t="shared" si="11"/>
        <v>#DIV/0!</v>
      </c>
      <c r="I61" s="33" t="e">
        <f t="shared" si="12"/>
        <v>#DIV/0!</v>
      </c>
      <c r="J61" s="34" t="e">
        <f t="shared" si="13"/>
        <v>#DIV/0!</v>
      </c>
      <c r="K61" s="35" t="e">
        <f t="shared" si="14"/>
        <v>#DIV/0!</v>
      </c>
      <c r="L61" s="35" t="e">
        <f t="shared" si="15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9"/>
        <v>0</v>
      </c>
      <c r="G62" s="33" t="e">
        <f t="shared" si="10"/>
        <v>#DIV/0!</v>
      </c>
      <c r="H62" s="33" t="e">
        <f t="shared" si="11"/>
        <v>#DIV/0!</v>
      </c>
      <c r="I62" s="33" t="e">
        <f t="shared" si="12"/>
        <v>#DIV/0!</v>
      </c>
      <c r="J62" s="34" t="e">
        <f t="shared" si="13"/>
        <v>#DIV/0!</v>
      </c>
      <c r="K62" s="35" t="e">
        <f t="shared" si="14"/>
        <v>#DIV/0!</v>
      </c>
      <c r="L62" s="35" t="e">
        <f t="shared" si="15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9"/>
        <v>0</v>
      </c>
      <c r="G63" s="33" t="e">
        <f t="shared" si="10"/>
        <v>#DIV/0!</v>
      </c>
      <c r="H63" s="33" t="e">
        <f t="shared" si="11"/>
        <v>#DIV/0!</v>
      </c>
      <c r="I63" s="33" t="e">
        <f t="shared" si="12"/>
        <v>#DIV/0!</v>
      </c>
      <c r="J63" s="34" t="e">
        <f t="shared" si="13"/>
        <v>#DIV/0!</v>
      </c>
      <c r="K63" s="35" t="e">
        <f t="shared" si="14"/>
        <v>#DIV/0!</v>
      </c>
      <c r="L63" s="35" t="e">
        <f t="shared" si="15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9"/>
        <v>0</v>
      </c>
      <c r="G64" s="33" t="e">
        <f t="shared" si="10"/>
        <v>#DIV/0!</v>
      </c>
      <c r="H64" s="33" t="e">
        <f t="shared" si="11"/>
        <v>#DIV/0!</v>
      </c>
      <c r="I64" s="33" t="e">
        <f t="shared" si="12"/>
        <v>#DIV/0!</v>
      </c>
      <c r="J64" s="34" t="e">
        <f t="shared" si="13"/>
        <v>#DIV/0!</v>
      </c>
      <c r="K64" s="35" t="e">
        <f t="shared" si="14"/>
        <v>#DIV/0!</v>
      </c>
      <c r="L64" s="35" t="e">
        <f t="shared" si="15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9"/>
        <v>0</v>
      </c>
      <c r="G65" s="33" t="e">
        <f t="shared" si="10"/>
        <v>#DIV/0!</v>
      </c>
      <c r="H65" s="33" t="e">
        <f t="shared" si="11"/>
        <v>#DIV/0!</v>
      </c>
      <c r="I65" s="33" t="e">
        <f t="shared" si="12"/>
        <v>#DIV/0!</v>
      </c>
      <c r="J65" s="34" t="e">
        <f t="shared" si="13"/>
        <v>#DIV/0!</v>
      </c>
      <c r="K65" s="35" t="e">
        <f t="shared" si="14"/>
        <v>#DIV/0!</v>
      </c>
      <c r="L65" s="35" t="e">
        <f t="shared" si="15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9"/>
        <v>0</v>
      </c>
      <c r="G66" s="33" t="e">
        <f t="shared" si="10"/>
        <v>#DIV/0!</v>
      </c>
      <c r="H66" s="33" t="e">
        <f t="shared" si="11"/>
        <v>#DIV/0!</v>
      </c>
      <c r="I66" s="33" t="e">
        <f t="shared" si="12"/>
        <v>#DIV/0!</v>
      </c>
      <c r="J66" s="34" t="e">
        <f t="shared" si="13"/>
        <v>#DIV/0!</v>
      </c>
      <c r="K66" s="35" t="e">
        <f t="shared" si="14"/>
        <v>#DIV/0!</v>
      </c>
      <c r="L66" s="35" t="e">
        <f t="shared" si="15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9"/>
        <v>0</v>
      </c>
      <c r="G67" s="33" t="e">
        <f t="shared" si="10"/>
        <v>#DIV/0!</v>
      </c>
      <c r="H67" s="33" t="e">
        <f t="shared" si="11"/>
        <v>#DIV/0!</v>
      </c>
      <c r="I67" s="33" t="e">
        <f t="shared" si="12"/>
        <v>#DIV/0!</v>
      </c>
      <c r="J67" s="34" t="e">
        <f t="shared" si="13"/>
        <v>#DIV/0!</v>
      </c>
      <c r="K67" s="35" t="e">
        <f t="shared" si="14"/>
        <v>#DIV/0!</v>
      </c>
      <c r="L67" s="35" t="e">
        <f t="shared" si="15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9"/>
        <v>0</v>
      </c>
      <c r="G68" s="33" t="e">
        <f t="shared" si="10"/>
        <v>#DIV/0!</v>
      </c>
      <c r="H68" s="33" t="e">
        <f t="shared" si="11"/>
        <v>#DIV/0!</v>
      </c>
      <c r="I68" s="33" t="e">
        <f t="shared" si="12"/>
        <v>#DIV/0!</v>
      </c>
      <c r="J68" s="34" t="e">
        <f t="shared" si="13"/>
        <v>#DIV/0!</v>
      </c>
      <c r="K68" s="35" t="e">
        <f t="shared" si="14"/>
        <v>#DIV/0!</v>
      </c>
      <c r="L68" s="35" t="e">
        <f t="shared" si="15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9"/>
        <v>0</v>
      </c>
      <c r="G69" s="33" t="e">
        <f t="shared" si="10"/>
        <v>#DIV/0!</v>
      </c>
      <c r="H69" s="33" t="e">
        <f t="shared" si="11"/>
        <v>#DIV/0!</v>
      </c>
      <c r="I69" s="33" t="e">
        <f t="shared" si="12"/>
        <v>#DIV/0!</v>
      </c>
      <c r="J69" s="34" t="e">
        <f t="shared" si="13"/>
        <v>#DIV/0!</v>
      </c>
      <c r="K69" s="35" t="e">
        <f t="shared" si="14"/>
        <v>#DIV/0!</v>
      </c>
      <c r="L69" s="35" t="e">
        <f t="shared" si="15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9"/>
        <v>0</v>
      </c>
      <c r="G70" s="33" t="e">
        <f t="shared" si="10"/>
        <v>#DIV/0!</v>
      </c>
      <c r="H70" s="33" t="e">
        <f t="shared" si="11"/>
        <v>#DIV/0!</v>
      </c>
      <c r="I70" s="33" t="e">
        <f t="shared" si="12"/>
        <v>#DIV/0!</v>
      </c>
      <c r="J70" s="34" t="e">
        <f t="shared" si="13"/>
        <v>#DIV/0!</v>
      </c>
      <c r="K70" s="35" t="e">
        <f t="shared" si="14"/>
        <v>#DIV/0!</v>
      </c>
      <c r="L70" s="35" t="e">
        <f t="shared" si="15"/>
        <v>#DIV/0!</v>
      </c>
    </row>
    <row r="71" spans="1:12" x14ac:dyDescent="0.3">
      <c r="B71" s="30" t="str">
        <v/>
      </c>
      <c r="C71" s="39">
        <v>0</v>
      </c>
      <c r="D71" s="39">
        <v>0</v>
      </c>
      <c r="E71" s="39">
        <v>0</v>
      </c>
    </row>
    <row r="72" spans="1:12" x14ac:dyDescent="0.3">
      <c r="B72" s="30" t="str">
        <v/>
      </c>
      <c r="C72" s="39">
        <v>0</v>
      </c>
      <c r="D72" s="39">
        <v>0</v>
      </c>
      <c r="E72" s="39">
        <v>0</v>
      </c>
    </row>
    <row r="73" spans="1:12" x14ac:dyDescent="0.3">
      <c r="B73" s="30" t="str">
        <v/>
      </c>
      <c r="C73" s="39">
        <v>0</v>
      </c>
      <c r="D73" s="39">
        <v>0</v>
      </c>
      <c r="E73" s="39">
        <v>0</v>
      </c>
    </row>
    <row r="74" spans="1:12" x14ac:dyDescent="0.3">
      <c r="B74" s="30" t="str">
        <v/>
      </c>
      <c r="C74" s="39">
        <v>0</v>
      </c>
      <c r="D74" s="39">
        <v>0</v>
      </c>
      <c r="E74" s="39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topLeftCell="A4" zoomScale="145" zoomScaleNormal="145" workbookViewId="0">
      <selection activeCell="N39" sqref="N39:N41"/>
    </sheetView>
  </sheetViews>
  <sheetFormatPr defaultRowHeight="14.4" x14ac:dyDescent="0.3"/>
  <cols>
    <col min="1" max="1" width="14.44140625" customWidth="1"/>
    <col min="2" max="2" width="32.88671875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54</v>
      </c>
    </row>
    <row r="2" spans="1:27" ht="15" thickBot="1" x14ac:dyDescent="0.35">
      <c r="A2" t="s">
        <v>55</v>
      </c>
    </row>
    <row r="3" spans="1:27" x14ac:dyDescent="0.3">
      <c r="A3" t="s">
        <v>56</v>
      </c>
      <c r="J3" s="76" t="s">
        <v>57</v>
      </c>
      <c r="K3" s="77"/>
      <c r="L3" s="78"/>
      <c r="Y3" s="58" t="s">
        <v>58</v>
      </c>
      <c r="Z3" s="59"/>
      <c r="AA3" s="60"/>
    </row>
    <row r="4" spans="1:27" x14ac:dyDescent="0.3">
      <c r="A4" t="s">
        <v>59</v>
      </c>
      <c r="J4" s="17" t="s">
        <v>86</v>
      </c>
      <c r="K4" s="2">
        <v>0</v>
      </c>
      <c r="L4" s="18">
        <v>0</v>
      </c>
      <c r="Y4" s="19" t="s">
        <v>60</v>
      </c>
      <c r="Z4">
        <v>0</v>
      </c>
      <c r="AA4" s="20">
        <v>0</v>
      </c>
    </row>
    <row r="5" spans="1:27" x14ac:dyDescent="0.3">
      <c r="J5" s="17" t="s">
        <v>85</v>
      </c>
      <c r="K5" s="2">
        <v>50</v>
      </c>
      <c r="L5" s="18">
        <v>100</v>
      </c>
      <c r="Y5" s="19" t="s">
        <v>60</v>
      </c>
      <c r="Z5">
        <v>50</v>
      </c>
      <c r="AA5" s="20">
        <v>100</v>
      </c>
    </row>
    <row r="6" spans="1:27" ht="15" thickBot="1" x14ac:dyDescent="0.35">
      <c r="J6" s="21" t="s">
        <v>35</v>
      </c>
      <c r="K6" s="22">
        <v>100</v>
      </c>
      <c r="L6" s="23">
        <v>0</v>
      </c>
      <c r="Y6" s="19" t="s">
        <v>60</v>
      </c>
      <c r="Z6">
        <v>100</v>
      </c>
      <c r="AA6" s="20">
        <v>0</v>
      </c>
    </row>
    <row r="7" spans="1:27" x14ac:dyDescent="0.3">
      <c r="Y7" s="19" t="s">
        <v>60</v>
      </c>
      <c r="Z7">
        <v>0</v>
      </c>
      <c r="AA7" s="20">
        <v>0</v>
      </c>
    </row>
    <row r="8" spans="1:27" x14ac:dyDescent="0.3">
      <c r="Y8" s="24">
        <v>1</v>
      </c>
      <c r="Z8">
        <v>20</v>
      </c>
      <c r="AA8" s="20">
        <v>0</v>
      </c>
    </row>
    <row r="9" spans="1:27" x14ac:dyDescent="0.3">
      <c r="F9" s="61" t="s">
        <v>61</v>
      </c>
      <c r="G9" s="61"/>
      <c r="H9" s="61"/>
      <c r="I9" s="61"/>
      <c r="J9" s="61"/>
      <c r="K9" s="61"/>
      <c r="L9" s="61"/>
      <c r="Y9" s="24">
        <v>1</v>
      </c>
      <c r="Z9">
        <v>60</v>
      </c>
      <c r="AA9" s="20">
        <v>80</v>
      </c>
    </row>
    <row r="10" spans="1:27" x14ac:dyDescent="0.3">
      <c r="A10" s="62" t="s">
        <v>62</v>
      </c>
      <c r="B10" s="63"/>
      <c r="C10" s="63"/>
      <c r="D10" s="63"/>
      <c r="E10" s="64"/>
      <c r="G10" s="65" t="s">
        <v>63</v>
      </c>
      <c r="H10" s="66"/>
      <c r="I10" s="66"/>
      <c r="J10" s="67"/>
      <c r="K10" s="25" t="s">
        <v>64</v>
      </c>
      <c r="L10" s="26"/>
      <c r="Y10" s="24">
        <v>2</v>
      </c>
      <c r="Z10">
        <v>40</v>
      </c>
      <c r="AA10" s="20">
        <v>0</v>
      </c>
    </row>
    <row r="11" spans="1:27" x14ac:dyDescent="0.3">
      <c r="A11" s="68" t="s">
        <v>65</v>
      </c>
      <c r="B11" s="68" t="s">
        <v>66</v>
      </c>
      <c r="C11" s="70" t="s">
        <v>63</v>
      </c>
      <c r="D11" s="71"/>
      <c r="E11" s="72"/>
      <c r="F11" s="27"/>
      <c r="G11" s="73" t="s">
        <v>67</v>
      </c>
      <c r="H11" s="74"/>
      <c r="I11" s="74"/>
      <c r="J11" s="75"/>
      <c r="K11" s="28" t="s">
        <v>68</v>
      </c>
      <c r="L11" s="29" t="s">
        <v>69</v>
      </c>
      <c r="Y11" s="24">
        <v>2</v>
      </c>
      <c r="Z11">
        <v>70</v>
      </c>
      <c r="AA11" s="20">
        <v>60</v>
      </c>
    </row>
    <row r="12" spans="1:27" x14ac:dyDescent="0.3">
      <c r="A12" s="69"/>
      <c r="B12" s="69"/>
      <c r="C12" s="41" t="str">
        <f>$J$5</f>
        <v>Investment Jobs</v>
      </c>
      <c r="D12" s="41" t="str">
        <f>$J$4</f>
        <v>Annual Avoided Import</v>
      </c>
      <c r="E12" s="41" t="str">
        <f>$J$6</f>
        <v>PROI</v>
      </c>
      <c r="F12" s="42" t="s">
        <v>70</v>
      </c>
      <c r="G12" s="43" t="str">
        <f>$J$5</f>
        <v>Investment Jobs</v>
      </c>
      <c r="H12" s="43" t="str">
        <f>$J$4</f>
        <v>Annual Avoided Import</v>
      </c>
      <c r="I12" s="43" t="str">
        <f>$J$6</f>
        <v>PROI</v>
      </c>
      <c r="J12" s="43" t="s">
        <v>70</v>
      </c>
      <c r="K12" s="44" t="s">
        <v>71</v>
      </c>
      <c r="L12" s="44" t="s">
        <v>72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results!A3:A70</f>
        <v>Ecopulpers</v>
      </c>
      <c r="B13" s="30" t="str">
        <f t="array" ref="B13:B74">results!C3:C70</f>
        <v>Ecopulpers_prod_to_+2.5%</v>
      </c>
      <c r="C13" s="31">
        <f t="array" ref="C13:C74">results!V3:V70/(MAX(results!V3:V70))</f>
        <v>0.47447730132016236</v>
      </c>
      <c r="D13" s="31">
        <f t="array" ref="D13:D74">results!O3:O70/(MAX(results!O3:O70))</f>
        <v>0.18763871960822157</v>
      </c>
      <c r="E13" s="31">
        <f t="array" ref="E13:E74">results!J3:J70/(MAX(results!J3:J70))</f>
        <v>1</v>
      </c>
      <c r="F13" s="32">
        <f>SUM(C13:E13)</f>
        <v>1.6621160209283841</v>
      </c>
      <c r="G13" s="33">
        <f>C13/(F13/100)</f>
        <v>28.546581306348305</v>
      </c>
      <c r="H13" s="33">
        <f>D13/(F13/100)</f>
        <v>11.289146921489568</v>
      </c>
      <c r="I13" s="33">
        <f>E13/(F13/100)</f>
        <v>60.164271772162124</v>
      </c>
      <c r="J13" s="34">
        <f>SUM(G13:I13)</f>
        <v>100</v>
      </c>
      <c r="K13" s="35">
        <f t="shared" ref="K13" si="0">I13+(G13/2)</f>
        <v>74.437562425336282</v>
      </c>
      <c r="L13" s="35">
        <f t="shared" ref="L13" si="1">G13</f>
        <v>28.546581306348305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0.47447730132016236</v>
      </c>
      <c r="D14" s="31">
        <v>0.14639452010389281</v>
      </c>
      <c r="E14" s="31">
        <v>0.772095048022025</v>
      </c>
      <c r="F14" s="32">
        <f>SUM(C14:E14)</f>
        <v>1.3929668694460802</v>
      </c>
      <c r="G14" s="33">
        <f>C14/(F14/100)</f>
        <v>34.062353651586882</v>
      </c>
      <c r="H14" s="33">
        <f>D14/(F14/100)</f>
        <v>10.509547880496775</v>
      </c>
      <c r="I14" s="33">
        <f>E14/(F14/100)</f>
        <v>55.428098467916342</v>
      </c>
      <c r="J14" s="34">
        <f>SUM(G14:I14)</f>
        <v>100</v>
      </c>
      <c r="K14" s="35">
        <f>I14+(G14/2)</f>
        <v>72.45927529370978</v>
      </c>
      <c r="L14" s="35">
        <f>G14</f>
        <v>34.062353651586882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0.47447730132016236</v>
      </c>
      <c r="D15" s="31">
        <v>0.10515030370793731</v>
      </c>
      <c r="E15" s="31">
        <v>0.54419000244980931</v>
      </c>
      <c r="F15" s="32">
        <f>SUM(C15:E15)</f>
        <v>1.1238176074779089</v>
      </c>
      <c r="G15" s="33">
        <f>C15/(F15/100)</f>
        <v>42.220134135911302</v>
      </c>
      <c r="H15" s="33">
        <f>D15/(F15/100)</f>
        <v>9.3565275190800268</v>
      </c>
      <c r="I15" s="33">
        <f>E15/(F15/100)</f>
        <v>48.423338345008666</v>
      </c>
      <c r="J15" s="34">
        <f>SUM(G15:I15)</f>
        <v>100</v>
      </c>
      <c r="K15" s="35">
        <f>I15+(G15/2)</f>
        <v>69.533405412964314</v>
      </c>
      <c r="L15" s="35">
        <f>G15</f>
        <v>42.220134135911302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0.47447730132016236</v>
      </c>
      <c r="D16" s="31">
        <v>6.39060699084876E-2</v>
      </c>
      <c r="E16" s="31">
        <v>0.31628486228766972</v>
      </c>
      <c r="F16" s="32">
        <f>SUM(C16:E16)</f>
        <v>0.85466823351631971</v>
      </c>
      <c r="G16" s="33">
        <f>C16/(F16/100)</f>
        <v>55.515963120337773</v>
      </c>
      <c r="H16" s="33">
        <f>D16/(F16/100)</f>
        <v>7.4772955636319818</v>
      </c>
      <c r="I16" s="33">
        <f>E16/(F16/100)</f>
        <v>37.006741316030244</v>
      </c>
      <c r="J16" s="34">
        <f>SUM(G16:I16)</f>
        <v>100</v>
      </c>
      <c r="K16" s="35">
        <f>I16+(G16/2)</f>
        <v>64.76472287619913</v>
      </c>
      <c r="L16" s="35">
        <f>G16</f>
        <v>55.515963120337773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0.47447730132016236</v>
      </c>
      <c r="D17" s="39">
        <v>2.2661818705543693E-2</v>
      </c>
      <c r="E17" s="39">
        <v>8.8379628531289417E-2</v>
      </c>
      <c r="F17" s="32">
        <f t="shared" ref="F17:F70" si="2">SUM(C17:E17)</f>
        <v>0.58551874855699548</v>
      </c>
      <c r="G17" s="33">
        <f t="shared" ref="G17:G70" si="3">C17/(F17/100)</f>
        <v>81.035372904711679</v>
      </c>
      <c r="H17" s="33">
        <f t="shared" ref="H17:H70" si="4">D17/(F17/100)</f>
        <v>3.8703831024016733</v>
      </c>
      <c r="I17" s="33">
        <f t="shared" ref="I17:I70" si="5">E17/(F17/100)</f>
        <v>15.094243992886657</v>
      </c>
      <c r="J17" s="34">
        <f t="shared" ref="J17:J70" si="6">SUM(G17:I17)</f>
        <v>100.00000000000001</v>
      </c>
      <c r="K17" s="35">
        <f t="shared" ref="K17:K70" si="7">I17+(G17/2)</f>
        <v>55.611930445242493</v>
      </c>
      <c r="L17" s="35">
        <f t="shared" ref="L17:L70" si="8">G17</f>
        <v>81.035372904711679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0.47447730132016236</v>
      </c>
      <c r="D18" s="39">
        <v>0.10555921979088508</v>
      </c>
      <c r="E18" s="39">
        <v>0.54447921064465465</v>
      </c>
      <c r="F18" s="32">
        <f t="shared" si="2"/>
        <v>1.124515731755702</v>
      </c>
      <c r="G18" s="33">
        <f t="shared" si="3"/>
        <v>42.193922941332517</v>
      </c>
      <c r="H18" s="33">
        <f t="shared" si="4"/>
        <v>9.3870825289456725</v>
      </c>
      <c r="I18" s="33">
        <f t="shared" si="5"/>
        <v>48.418994529721822</v>
      </c>
      <c r="J18" s="34">
        <f t="shared" si="6"/>
        <v>100</v>
      </c>
      <c r="K18" s="35">
        <f t="shared" si="7"/>
        <v>69.515956000388087</v>
      </c>
      <c r="L18" s="35">
        <f t="shared" si="8"/>
        <v>42.193922941332517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0.47447730132016236</v>
      </c>
      <c r="D19" s="39">
        <v>0.10545699115404875</v>
      </c>
      <c r="E19" s="39">
        <v>0.54440690809810166</v>
      </c>
      <c r="F19" s="32">
        <f t="shared" si="2"/>
        <v>1.1243412005723128</v>
      </c>
      <c r="G19" s="33">
        <f t="shared" si="3"/>
        <v>42.200472692688273</v>
      </c>
      <c r="H19" s="33">
        <f t="shared" si="4"/>
        <v>9.379447368856443</v>
      </c>
      <c r="I19" s="33">
        <f t="shared" si="5"/>
        <v>48.420079938455281</v>
      </c>
      <c r="J19" s="34">
        <f t="shared" si="6"/>
        <v>100</v>
      </c>
      <c r="K19" s="35">
        <f t="shared" si="7"/>
        <v>69.520316284799421</v>
      </c>
      <c r="L19" s="35">
        <f t="shared" si="8"/>
        <v>42.200472692688273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0.47447730132016236</v>
      </c>
      <c r="D20" s="39">
        <v>0.10535476098160998</v>
      </c>
      <c r="E20" s="39">
        <v>0.54433460555154856</v>
      </c>
      <c r="F20" s="32">
        <f t="shared" si="2"/>
        <v>1.1241666678533209</v>
      </c>
      <c r="G20" s="33">
        <f t="shared" si="3"/>
        <v>42.207024535446493</v>
      </c>
      <c r="H20" s="33">
        <f t="shared" si="4"/>
        <v>9.3718097141941303</v>
      </c>
      <c r="I20" s="33">
        <f t="shared" si="5"/>
        <v>48.421165750359386</v>
      </c>
      <c r="J20" s="34">
        <f t="shared" si="6"/>
        <v>100</v>
      </c>
      <c r="K20" s="35">
        <f t="shared" si="7"/>
        <v>69.524678018082625</v>
      </c>
      <c r="L20" s="35">
        <f t="shared" si="8"/>
        <v>42.207024535446493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0.47447730132016236</v>
      </c>
      <c r="D21" s="39">
        <v>0.10525253285664112</v>
      </c>
      <c r="E21" s="39">
        <v>0.5442623049963623</v>
      </c>
      <c r="F21" s="32">
        <f t="shared" si="2"/>
        <v>1.1239921391731658</v>
      </c>
      <c r="G21" s="33">
        <f t="shared" si="3"/>
        <v>42.213578261249999</v>
      </c>
      <c r="H21" s="33">
        <f t="shared" si="4"/>
        <v>9.3641698361046615</v>
      </c>
      <c r="I21" s="33">
        <f t="shared" si="5"/>
        <v>48.422251902645343</v>
      </c>
      <c r="J21" s="34">
        <f t="shared" si="6"/>
        <v>100</v>
      </c>
      <c r="K21" s="35">
        <f t="shared" si="7"/>
        <v>69.529041033270346</v>
      </c>
      <c r="L21" s="35">
        <f t="shared" si="8"/>
        <v>42.213578261249999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0.47447730132016236</v>
      </c>
      <c r="D22" s="39">
        <v>0.10515030370793731</v>
      </c>
      <c r="E22" s="39">
        <v>0.54419000244980931</v>
      </c>
      <c r="F22" s="32">
        <f t="shared" si="2"/>
        <v>1.1238176074779089</v>
      </c>
      <c r="G22" s="33">
        <f t="shared" si="3"/>
        <v>42.220134135911302</v>
      </c>
      <c r="H22" s="33">
        <f t="shared" si="4"/>
        <v>9.3565275190800268</v>
      </c>
      <c r="I22" s="33">
        <f t="shared" si="5"/>
        <v>48.423338345008666</v>
      </c>
      <c r="J22" s="34">
        <f t="shared" si="6"/>
        <v>100</v>
      </c>
      <c r="K22" s="35">
        <f t="shared" si="7"/>
        <v>69.533405412964314</v>
      </c>
      <c r="L22" s="35">
        <f t="shared" si="8"/>
        <v>42.220134135911302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0.3339779195445774</v>
      </c>
      <c r="D23" s="39">
        <v>0.12220513631148416</v>
      </c>
      <c r="E23" s="39">
        <v>0.60585359097009139</v>
      </c>
      <c r="F23" s="32">
        <f t="shared" si="2"/>
        <v>1.0620366468261531</v>
      </c>
      <c r="G23" s="33">
        <f t="shared" si="3"/>
        <v>31.446929872208724</v>
      </c>
      <c r="H23" s="33">
        <f t="shared" si="4"/>
        <v>11.506677917065151</v>
      </c>
      <c r="I23" s="33">
        <f t="shared" si="5"/>
        <v>57.046392210726111</v>
      </c>
      <c r="J23" s="34">
        <f t="shared" si="6"/>
        <v>99.999999999999986</v>
      </c>
      <c r="K23" s="35">
        <f t="shared" si="7"/>
        <v>72.769857146830475</v>
      </c>
      <c r="L23" s="35">
        <f t="shared" si="8"/>
        <v>31.446929872208724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0.3339779195445774</v>
      </c>
      <c r="D24" s="39">
        <v>9.7764120515018815E-2</v>
      </c>
      <c r="E24" s="39">
        <v>0.48468293245008154</v>
      </c>
      <c r="F24" s="32">
        <f t="shared" si="2"/>
        <v>0.9164249725096778</v>
      </c>
      <c r="G24" s="33">
        <f t="shared" si="3"/>
        <v>36.443563800969038</v>
      </c>
      <c r="H24" s="33">
        <f t="shared" si="4"/>
        <v>10.667989573362087</v>
      </c>
      <c r="I24" s="33">
        <f t="shared" si="5"/>
        <v>52.888446625668863</v>
      </c>
      <c r="J24" s="34">
        <f t="shared" si="6"/>
        <v>99.999999999999986</v>
      </c>
      <c r="K24" s="35">
        <f t="shared" si="7"/>
        <v>71.110228526153378</v>
      </c>
      <c r="L24" s="35">
        <f t="shared" si="8"/>
        <v>36.443563800969038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0.3339779195445774</v>
      </c>
      <c r="D25" s="39">
        <v>7.3323099088011212E-2</v>
      </c>
      <c r="E25" s="39">
        <v>0.36351224445039682</v>
      </c>
      <c r="F25" s="32">
        <f t="shared" si="2"/>
        <v>0.77081326308298537</v>
      </c>
      <c r="G25" s="33">
        <f t="shared" si="3"/>
        <v>43.327993372711532</v>
      </c>
      <c r="H25" s="33">
        <f t="shared" si="4"/>
        <v>9.5124335036405938</v>
      </c>
      <c r="I25" s="33">
        <f t="shared" si="5"/>
        <v>47.159573123647881</v>
      </c>
      <c r="J25" s="34">
        <f t="shared" si="6"/>
        <v>100</v>
      </c>
      <c r="K25" s="35">
        <f t="shared" si="7"/>
        <v>68.823569810003647</v>
      </c>
      <c r="L25" s="35">
        <f t="shared" si="8"/>
        <v>43.327993372711532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0.3339779195445774</v>
      </c>
      <c r="D26" s="39">
        <v>4.8882072030461368E-2</v>
      </c>
      <c r="E26" s="39">
        <v>0.24234152607771386</v>
      </c>
      <c r="F26" s="32">
        <f t="shared" si="2"/>
        <v>0.62520151765275256</v>
      </c>
      <c r="G26" s="33">
        <f t="shared" si="3"/>
        <v>53.419243254312498</v>
      </c>
      <c r="H26" s="33">
        <f t="shared" si="4"/>
        <v>7.8186105839895434</v>
      </c>
      <c r="I26" s="33">
        <f t="shared" si="5"/>
        <v>38.762146161697963</v>
      </c>
      <c r="J26" s="34">
        <f t="shared" si="6"/>
        <v>100</v>
      </c>
      <c r="K26" s="35">
        <f t="shared" si="7"/>
        <v>65.471767788854208</v>
      </c>
      <c r="L26" s="35">
        <f t="shared" si="8"/>
        <v>53.419243254312498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0.3339779195445774</v>
      </c>
      <c r="D27" s="39">
        <v>2.4441038318634326E-2</v>
      </c>
      <c r="E27" s="39">
        <v>0.12117077822535616</v>
      </c>
      <c r="F27" s="32">
        <f t="shared" si="2"/>
        <v>0.47958973608856786</v>
      </c>
      <c r="G27" s="33">
        <f t="shared" si="3"/>
        <v>69.638254202108342</v>
      </c>
      <c r="H27" s="33">
        <f t="shared" si="4"/>
        <v>5.0962388223672699</v>
      </c>
      <c r="I27" s="33">
        <f t="shared" si="5"/>
        <v>25.265506975524396</v>
      </c>
      <c r="J27" s="34">
        <f t="shared" si="6"/>
        <v>100</v>
      </c>
      <c r="K27" s="35">
        <f t="shared" si="7"/>
        <v>60.084634076578567</v>
      </c>
      <c r="L27" s="35">
        <f t="shared" si="8"/>
        <v>69.638254202108342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Shading_nets_cover_50%</v>
      </c>
      <c r="C28" s="39">
        <v>0.31212889661886778</v>
      </c>
      <c r="D28" s="39">
        <v>9.0943371218326602E-2</v>
      </c>
      <c r="E28" s="39">
        <v>0.48242860998750114</v>
      </c>
      <c r="F28" s="32">
        <f t="shared" si="2"/>
        <v>0.88550087782469555</v>
      </c>
      <c r="G28" s="33">
        <f t="shared" si="3"/>
        <v>35.248852308948315</v>
      </c>
      <c r="H28" s="33">
        <f t="shared" si="4"/>
        <v>10.270274541312295</v>
      </c>
      <c r="I28" s="33">
        <f t="shared" si="5"/>
        <v>54.480873149739388</v>
      </c>
      <c r="J28" s="34">
        <f t="shared" si="6"/>
        <v>100</v>
      </c>
      <c r="K28" s="35">
        <f t="shared" si="7"/>
        <v>72.105299304213545</v>
      </c>
      <c r="L28" s="35">
        <f t="shared" si="8"/>
        <v>35.248852308948315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Shading_nets_cover_60%</v>
      </c>
      <c r="C29" s="39">
        <v>0.31212889661886778</v>
      </c>
      <c r="D29" s="39">
        <v>7.5786148568414827E-2</v>
      </c>
      <c r="E29" s="39">
        <v>0.40202387304019382</v>
      </c>
      <c r="F29" s="32">
        <f t="shared" si="2"/>
        <v>0.78993891822747642</v>
      </c>
      <c r="G29" s="33">
        <f t="shared" si="3"/>
        <v>39.513042010798223</v>
      </c>
      <c r="H29" s="33">
        <f t="shared" si="4"/>
        <v>9.5939251529054186</v>
      </c>
      <c r="I29" s="33">
        <f t="shared" si="5"/>
        <v>50.893032836296356</v>
      </c>
      <c r="J29" s="34">
        <f t="shared" si="6"/>
        <v>100</v>
      </c>
      <c r="K29" s="35">
        <f t="shared" si="7"/>
        <v>70.649553841695464</v>
      </c>
      <c r="L29" s="35">
        <f t="shared" si="8"/>
        <v>39.513042010798223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Shading_nets_cover_70%</v>
      </c>
      <c r="C30" s="39">
        <v>0.31212889661886778</v>
      </c>
      <c r="D30" s="39">
        <v>6.4959559718228227E-2</v>
      </c>
      <c r="E30" s="39">
        <v>0.3445919097482279</v>
      </c>
      <c r="F30" s="32">
        <f t="shared" si="2"/>
        <v>0.72168036608532393</v>
      </c>
      <c r="G30" s="33">
        <f t="shared" si="3"/>
        <v>43.250296292800201</v>
      </c>
      <c r="H30" s="33">
        <f t="shared" si="4"/>
        <v>9.0011538031156704</v>
      </c>
      <c r="I30" s="33">
        <f t="shared" si="5"/>
        <v>47.748549904084122</v>
      </c>
      <c r="J30" s="34">
        <f t="shared" si="6"/>
        <v>100</v>
      </c>
      <c r="K30" s="35">
        <f t="shared" si="7"/>
        <v>69.373698050484222</v>
      </c>
      <c r="L30" s="35">
        <f t="shared" si="8"/>
        <v>43.250296292800201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Shading_nets_cover_80%</v>
      </c>
      <c r="C31" s="39">
        <v>0.31212889661886778</v>
      </c>
      <c r="D31" s="39">
        <v>5.6839616033118393E-2</v>
      </c>
      <c r="E31" s="39">
        <v>0.30151793297790103</v>
      </c>
      <c r="F31" s="32">
        <f t="shared" si="2"/>
        <v>0.67048644562988713</v>
      </c>
      <c r="G31" s="33">
        <f t="shared" si="3"/>
        <v>46.552603509477201</v>
      </c>
      <c r="H31" s="33">
        <f t="shared" si="4"/>
        <v>8.4773698862354365</v>
      </c>
      <c r="I31" s="33">
        <f t="shared" si="5"/>
        <v>44.970026604287369</v>
      </c>
      <c r="J31" s="34">
        <f t="shared" si="6"/>
        <v>100</v>
      </c>
      <c r="K31" s="35">
        <f t="shared" si="7"/>
        <v>68.246328359025966</v>
      </c>
      <c r="L31" s="35">
        <f t="shared" si="8"/>
        <v>46.552603509477201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Shading_nets_cover_90%</v>
      </c>
      <c r="C32" s="39">
        <v>0.31212889661886778</v>
      </c>
      <c r="D32" s="39">
        <v>5.0524104505529625E-2</v>
      </c>
      <c r="E32" s="39">
        <v>0.26801595008956841</v>
      </c>
      <c r="F32" s="32">
        <f t="shared" si="2"/>
        <v>0.63066895121396582</v>
      </c>
      <c r="G32" s="33">
        <f t="shared" si="3"/>
        <v>49.491717646485569</v>
      </c>
      <c r="H32" s="33">
        <f t="shared" si="4"/>
        <v>8.0111926246371397</v>
      </c>
      <c r="I32" s="33">
        <f t="shared" si="5"/>
        <v>42.497089728877292</v>
      </c>
      <c r="J32" s="34">
        <f t="shared" si="6"/>
        <v>100</v>
      </c>
      <c r="K32" s="35">
        <f t="shared" si="7"/>
        <v>67.242948552120083</v>
      </c>
      <c r="L32" s="35">
        <f t="shared" si="8"/>
        <v>49.491717646485569</v>
      </c>
      <c r="N32" s="40"/>
    </row>
    <row r="33" spans="1:12" x14ac:dyDescent="0.3">
      <c r="A33" s="30" t="str">
        <v>Shading_nets</v>
      </c>
      <c r="B33" s="30" t="str">
        <v>Shading_nets_cover_100%</v>
      </c>
      <c r="C33" s="39">
        <v>0.31212889661886778</v>
      </c>
      <c r="D33" s="39">
        <v>4.5471696102446557E-2</v>
      </c>
      <c r="E33" s="39">
        <v>0.24121435995547766</v>
      </c>
      <c r="F33" s="32">
        <f t="shared" si="2"/>
        <v>0.59881495267679197</v>
      </c>
      <c r="G33" s="33">
        <f t="shared" si="3"/>
        <v>52.124432635425208</v>
      </c>
      <c r="H33" s="33">
        <f t="shared" si="4"/>
        <v>7.5936140036552704</v>
      </c>
      <c r="I33" s="33">
        <f t="shared" si="5"/>
        <v>40.281953360919523</v>
      </c>
      <c r="J33" s="34">
        <f t="shared" si="6"/>
        <v>100</v>
      </c>
      <c r="K33" s="35">
        <f t="shared" si="7"/>
        <v>66.344169678632127</v>
      </c>
      <c r="L33" s="35">
        <f t="shared" si="8"/>
        <v>52.124432635425208</v>
      </c>
    </row>
    <row r="34" spans="1:12" x14ac:dyDescent="0.3">
      <c r="A34" s="30" t="str">
        <v>Shading_trees</v>
      </c>
      <c r="B34" s="30" t="str">
        <v>Shading_trees_1800_cplant_ha</v>
      </c>
      <c r="C34" s="39">
        <v>0.76271186337464736</v>
      </c>
      <c r="D34" s="39">
        <v>0.10656753831954532</v>
      </c>
      <c r="E34" s="39">
        <v>0.61876847463127782</v>
      </c>
      <c r="F34" s="32">
        <f t="shared" si="2"/>
        <v>1.4880478763254705</v>
      </c>
      <c r="G34" s="33">
        <f t="shared" si="3"/>
        <v>51.255868544905915</v>
      </c>
      <c r="H34" s="33">
        <f t="shared" si="4"/>
        <v>7.1615665070333083</v>
      </c>
      <c r="I34" s="33">
        <f t="shared" si="5"/>
        <v>41.582564948060771</v>
      </c>
      <c r="J34" s="34">
        <f t="shared" si="6"/>
        <v>100</v>
      </c>
      <c r="K34" s="35">
        <f t="shared" si="7"/>
        <v>67.210499220513725</v>
      </c>
      <c r="L34" s="35">
        <f t="shared" si="8"/>
        <v>51.255868544905915</v>
      </c>
    </row>
    <row r="35" spans="1:12" x14ac:dyDescent="0.3">
      <c r="A35" s="30" t="str">
        <v>Shading_trees</v>
      </c>
      <c r="B35" s="30" t="str">
        <v>Shading_trees_1940_cplant_ha</v>
      </c>
      <c r="C35" s="39">
        <v>0.82203389854591569</v>
      </c>
      <c r="D35" s="39">
        <v>0.11541544047899857</v>
      </c>
      <c r="E35" s="39">
        <v>0.62461253296733932</v>
      </c>
      <c r="F35" s="32">
        <f t="shared" si="2"/>
        <v>1.5620618719922534</v>
      </c>
      <c r="G35" s="33">
        <f t="shared" si="3"/>
        <v>52.624925637388088</v>
      </c>
      <c r="H35" s="33">
        <f t="shared" si="4"/>
        <v>7.3886599851386006</v>
      </c>
      <c r="I35" s="33">
        <f t="shared" si="5"/>
        <v>39.986414377473324</v>
      </c>
      <c r="J35" s="34">
        <f t="shared" si="6"/>
        <v>100.00000000000001</v>
      </c>
      <c r="K35" s="35">
        <f t="shared" si="7"/>
        <v>66.298877196167368</v>
      </c>
      <c r="L35" s="35">
        <f t="shared" si="8"/>
        <v>52.624925637388088</v>
      </c>
    </row>
    <row r="36" spans="1:12" x14ac:dyDescent="0.3">
      <c r="A36" s="30" t="str">
        <v>Shading_trees</v>
      </c>
      <c r="B36" s="30" t="str">
        <v>Shading_trees_2080_cplant_ha</v>
      </c>
      <c r="C36" s="39">
        <v>0.88135593371718446</v>
      </c>
      <c r="D36" s="39">
        <v>0.1242633421265843</v>
      </c>
      <c r="E36" s="39">
        <v>0.62966988674268143</v>
      </c>
      <c r="F36" s="32">
        <f t="shared" si="2"/>
        <v>1.6352891625864503</v>
      </c>
      <c r="G36" s="33">
        <f t="shared" si="3"/>
        <v>53.896029759237834</v>
      </c>
      <c r="H36" s="33">
        <f t="shared" si="4"/>
        <v>7.5988604932746906</v>
      </c>
      <c r="I36" s="33">
        <f t="shared" si="5"/>
        <v>38.505109747487467</v>
      </c>
      <c r="J36" s="34">
        <f t="shared" si="6"/>
        <v>100</v>
      </c>
      <c r="K36" s="35">
        <f t="shared" si="7"/>
        <v>65.453124627106376</v>
      </c>
      <c r="L36" s="35">
        <f t="shared" si="8"/>
        <v>53.896029759237834</v>
      </c>
    </row>
    <row r="37" spans="1:12" x14ac:dyDescent="0.3">
      <c r="A37" s="30" t="str">
        <v>Shading_trees</v>
      </c>
      <c r="B37" s="30" t="str">
        <v>Shading_trees_2220_cplant_ha</v>
      </c>
      <c r="C37" s="39">
        <v>0.94067796888845256</v>
      </c>
      <c r="D37" s="39">
        <v>0.13311124377417005</v>
      </c>
      <c r="E37" s="39">
        <v>0.6340893712449539</v>
      </c>
      <c r="F37" s="32">
        <f t="shared" si="2"/>
        <v>1.7078785839075765</v>
      </c>
      <c r="G37" s="33">
        <f t="shared" si="3"/>
        <v>55.078737900454769</v>
      </c>
      <c r="H37" s="33">
        <f t="shared" si="4"/>
        <v>7.7939523938297413</v>
      </c>
      <c r="I37" s="33">
        <f t="shared" si="5"/>
        <v>37.127309705715483</v>
      </c>
      <c r="J37" s="34">
        <f t="shared" si="6"/>
        <v>100</v>
      </c>
      <c r="K37" s="35">
        <f t="shared" si="7"/>
        <v>64.66667865594286</v>
      </c>
      <c r="L37" s="35">
        <f t="shared" si="8"/>
        <v>55.078737900454769</v>
      </c>
    </row>
    <row r="38" spans="1:12" x14ac:dyDescent="0.3">
      <c r="A38" s="30" t="str">
        <v>Shading_trees</v>
      </c>
      <c r="B38" s="30" t="str">
        <v>Shading_trees_2360_cplant_ha</v>
      </c>
      <c r="C38" s="39">
        <v>1</v>
      </c>
      <c r="D38" s="39">
        <v>0.14195914388615338</v>
      </c>
      <c r="E38" s="39">
        <v>0.63798450476201252</v>
      </c>
      <c r="F38" s="32">
        <f t="shared" si="2"/>
        <v>1.7799436486481659</v>
      </c>
      <c r="G38" s="33">
        <f t="shared" si="3"/>
        <v>56.181553880061394</v>
      </c>
      <c r="H38" s="33">
        <f t="shared" si="4"/>
        <v>7.9754852910073142</v>
      </c>
      <c r="I38" s="33">
        <f t="shared" si="5"/>
        <v>35.84296082893129</v>
      </c>
      <c r="J38" s="34">
        <f t="shared" si="6"/>
        <v>100</v>
      </c>
      <c r="K38" s="35">
        <f t="shared" si="7"/>
        <v>63.93373776896199</v>
      </c>
      <c r="L38" s="35">
        <f t="shared" si="8"/>
        <v>56.181553880061394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0.84745762732507068</v>
      </c>
      <c r="D39" s="39">
        <v>0.11920739876670743</v>
      </c>
      <c r="E39" s="39">
        <v>0.62686666863440554</v>
      </c>
      <c r="F39" s="32">
        <f t="shared" si="2"/>
        <v>1.5935316947261837</v>
      </c>
      <c r="G39" s="33">
        <f t="shared" si="3"/>
        <v>53.181096436910799</v>
      </c>
      <c r="H39" s="33">
        <f t="shared" si="4"/>
        <v>7.480704598548372</v>
      </c>
      <c r="I39" s="33">
        <f t="shared" si="5"/>
        <v>39.33819896454083</v>
      </c>
      <c r="J39" s="34">
        <f t="shared" si="6"/>
        <v>100</v>
      </c>
      <c r="K39" s="35">
        <f t="shared" si="7"/>
        <v>65.928747182996233</v>
      </c>
      <c r="L39" s="35">
        <f t="shared" si="8"/>
        <v>53.181096436910799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0.84745762732507068</v>
      </c>
      <c r="D40" s="39">
        <v>0.12974061486758548</v>
      </c>
      <c r="E40" s="39">
        <v>0.68517919530725691</v>
      </c>
      <c r="F40" s="32">
        <f t="shared" si="2"/>
        <v>1.662377437499913</v>
      </c>
      <c r="G40" s="33">
        <f t="shared" si="3"/>
        <v>50.97865311499784</v>
      </c>
      <c r="H40" s="33">
        <f t="shared" si="4"/>
        <v>7.8045221224071302</v>
      </c>
      <c r="I40" s="33">
        <f t="shared" si="5"/>
        <v>41.216824762595031</v>
      </c>
      <c r="J40" s="34">
        <f t="shared" si="6"/>
        <v>100</v>
      </c>
      <c r="K40" s="35">
        <f t="shared" si="7"/>
        <v>66.706151320093952</v>
      </c>
      <c r="L40" s="35">
        <f t="shared" si="8"/>
        <v>50.97865311499784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0.84745762732507068</v>
      </c>
      <c r="D41" s="39">
        <v>0.1402738289209936</v>
      </c>
      <c r="E41" s="39">
        <v>0.74349171433326178</v>
      </c>
      <c r="F41" s="32">
        <f t="shared" si="2"/>
        <v>1.7312231705793262</v>
      </c>
      <c r="G41" s="33">
        <f t="shared" si="3"/>
        <v>48.951379679228907</v>
      </c>
      <c r="H41" s="33">
        <f t="shared" si="4"/>
        <v>8.1025849991398395</v>
      </c>
      <c r="I41" s="33">
        <f t="shared" si="5"/>
        <v>42.94603532163125</v>
      </c>
      <c r="J41" s="34">
        <f t="shared" si="6"/>
        <v>100</v>
      </c>
      <c r="K41" s="35">
        <f t="shared" si="7"/>
        <v>67.421725161245703</v>
      </c>
      <c r="L41" s="35">
        <f t="shared" si="8"/>
        <v>48.951379679228907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0.84745762732507068</v>
      </c>
      <c r="D42" s="39">
        <v>0.15080704246253426</v>
      </c>
      <c r="E42" s="39">
        <v>0.80180422571241983</v>
      </c>
      <c r="F42" s="32">
        <f t="shared" si="2"/>
        <v>1.8000688955000248</v>
      </c>
      <c r="G42" s="33">
        <f t="shared" si="3"/>
        <v>47.079177327246867</v>
      </c>
      <c r="H42" s="33">
        <f t="shared" si="4"/>
        <v>8.3778483612230268</v>
      </c>
      <c r="I42" s="33">
        <f t="shared" si="5"/>
        <v>44.542974311530116</v>
      </c>
      <c r="J42" s="34">
        <f t="shared" si="6"/>
        <v>100.00000000000001</v>
      </c>
      <c r="K42" s="35">
        <f t="shared" si="7"/>
        <v>68.08256297515355</v>
      </c>
      <c r="L42" s="35">
        <f t="shared" si="8"/>
        <v>47.079177327246867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0.84745762732507068</v>
      </c>
      <c r="D43" s="39">
        <v>0.16134025498033996</v>
      </c>
      <c r="E43" s="39">
        <v>0.86011673326815441</v>
      </c>
      <c r="F43" s="32">
        <f t="shared" si="2"/>
        <v>1.8689146155735652</v>
      </c>
      <c r="G43" s="33">
        <f t="shared" si="3"/>
        <v>45.344908764865544</v>
      </c>
      <c r="H43" s="33">
        <f t="shared" si="4"/>
        <v>8.6328317856739041</v>
      </c>
      <c r="I43" s="33">
        <f t="shared" si="5"/>
        <v>46.022259449460556</v>
      </c>
      <c r="J43" s="34">
        <f t="shared" si="6"/>
        <v>100</v>
      </c>
      <c r="K43" s="35">
        <f t="shared" si="7"/>
        <v>68.694713831893324</v>
      </c>
      <c r="L43" s="35">
        <f t="shared" si="8"/>
        <v>45.344908764865544</v>
      </c>
    </row>
    <row r="44" spans="1:12" x14ac:dyDescent="0.3">
      <c r="A44" s="30" t="str">
        <v>Biomass</v>
      </c>
      <c r="B44" s="30" t="str">
        <v>Biomass_high_price_petroleum</v>
      </c>
      <c r="C44" s="39">
        <v>0.44710424918558372</v>
      </c>
      <c r="D44" s="39">
        <v>1</v>
      </c>
      <c r="E44" s="39">
        <v>0.60885424917696662</v>
      </c>
      <c r="F44" s="32">
        <f t="shared" si="2"/>
        <v>2.0559584983625503</v>
      </c>
      <c r="G44" s="33">
        <f t="shared" si="3"/>
        <v>21.746754593620246</v>
      </c>
      <c r="H44" s="33">
        <f t="shared" si="4"/>
        <v>48.639114106458912</v>
      </c>
      <c r="I44" s="33">
        <f t="shared" si="5"/>
        <v>29.614131299920846</v>
      </c>
      <c r="J44" s="34">
        <f t="shared" si="6"/>
        <v>100</v>
      </c>
      <c r="K44" s="35">
        <f t="shared" si="7"/>
        <v>40.487508596730969</v>
      </c>
      <c r="L44" s="35">
        <f t="shared" si="8"/>
        <v>21.746754593620246</v>
      </c>
    </row>
    <row r="45" spans="1:12" x14ac:dyDescent="0.3">
      <c r="A45" s="30" t="str">
        <v>Biomass</v>
      </c>
      <c r="B45" s="30" t="str">
        <v>Biomass_mid-high_price_petroleum</v>
      </c>
      <c r="C45" s="39">
        <v>0.44710424918558372</v>
      </c>
      <c r="D45" s="39">
        <v>0.99264700942541817</v>
      </c>
      <c r="E45" s="39">
        <v>0.60386181227321156</v>
      </c>
      <c r="F45" s="32">
        <f t="shared" si="2"/>
        <v>2.0436130708842137</v>
      </c>
      <c r="G45" s="33">
        <f t="shared" si="3"/>
        <v>21.87812632222666</v>
      </c>
      <c r="H45" s="33">
        <f t="shared" si="4"/>
        <v>48.573138602794693</v>
      </c>
      <c r="I45" s="33">
        <f t="shared" si="5"/>
        <v>29.54873507497863</v>
      </c>
      <c r="J45" s="34">
        <f t="shared" si="6"/>
        <v>99.999999999999972</v>
      </c>
      <c r="K45" s="35">
        <f t="shared" si="7"/>
        <v>40.487798236091962</v>
      </c>
      <c r="L45" s="35">
        <f t="shared" si="8"/>
        <v>21.87812632222666</v>
      </c>
    </row>
    <row r="46" spans="1:12" x14ac:dyDescent="0.3">
      <c r="A46" s="30" t="str">
        <v>Biomass</v>
      </c>
      <c r="B46" s="30" t="str">
        <v>Biomass_mid_price_petroleum</v>
      </c>
      <c r="C46" s="39">
        <v>0.44710424918558372</v>
      </c>
      <c r="D46" s="39">
        <v>0.98529401011312479</v>
      </c>
      <c r="E46" s="39">
        <v>0.59886936943681202</v>
      </c>
      <c r="F46" s="32">
        <f t="shared" si="2"/>
        <v>2.0312676287355207</v>
      </c>
      <c r="G46" s="33">
        <f t="shared" si="3"/>
        <v>22.011095084693959</v>
      </c>
      <c r="H46" s="33">
        <f t="shared" si="4"/>
        <v>48.506361061170345</v>
      </c>
      <c r="I46" s="33">
        <f t="shared" si="5"/>
        <v>29.482543854135688</v>
      </c>
      <c r="J46" s="34">
        <f t="shared" si="6"/>
        <v>99.999999999999986</v>
      </c>
      <c r="K46" s="35">
        <f t="shared" si="7"/>
        <v>40.488091396482666</v>
      </c>
      <c r="L46" s="35">
        <f t="shared" si="8"/>
        <v>22.011095084693959</v>
      </c>
    </row>
    <row r="47" spans="1:12" x14ac:dyDescent="0.3">
      <c r="A47" s="30" t="str">
        <v>Biomass</v>
      </c>
      <c r="B47" s="30" t="str">
        <v>Biomass_mid-low_price_petroleum</v>
      </c>
      <c r="C47" s="39">
        <v>0.44710424918558372</v>
      </c>
      <c r="D47" s="39">
        <v>0.97794100206311962</v>
      </c>
      <c r="E47" s="39">
        <v>0.59387692066776809</v>
      </c>
      <c r="F47" s="32">
        <f t="shared" si="2"/>
        <v>2.0189221719164712</v>
      </c>
      <c r="G47" s="33">
        <f t="shared" si="3"/>
        <v>22.145690180873491</v>
      </c>
      <c r="H47" s="33">
        <f t="shared" si="4"/>
        <v>48.438766767061885</v>
      </c>
      <c r="I47" s="33">
        <f t="shared" si="5"/>
        <v>29.415543052064642</v>
      </c>
      <c r="J47" s="34">
        <f t="shared" si="6"/>
        <v>100.00000000000003</v>
      </c>
      <c r="K47" s="35">
        <f t="shared" si="7"/>
        <v>40.488388142501385</v>
      </c>
      <c r="L47" s="35">
        <f t="shared" si="8"/>
        <v>22.145690180873491</v>
      </c>
    </row>
    <row r="48" spans="1:12" x14ac:dyDescent="0.3">
      <c r="A48" s="30" t="str">
        <v>Biomass</v>
      </c>
      <c r="B48" s="30" t="str">
        <v>Biomass_low_price_petroleum</v>
      </c>
      <c r="C48" s="39">
        <v>0.44710424918558372</v>
      </c>
      <c r="D48" s="39">
        <v>0.97058798527559176</v>
      </c>
      <c r="E48" s="39">
        <v>0.58888446596643229</v>
      </c>
      <c r="F48" s="32">
        <f t="shared" si="2"/>
        <v>2.0065767004276078</v>
      </c>
      <c r="G48" s="33">
        <f t="shared" si="3"/>
        <v>22.281941631750453</v>
      </c>
      <c r="H48" s="33">
        <f t="shared" si="4"/>
        <v>48.370340643781844</v>
      </c>
      <c r="I48" s="33">
        <f t="shared" si="5"/>
        <v>29.347717724467707</v>
      </c>
      <c r="J48" s="34">
        <f t="shared" si="6"/>
        <v>100</v>
      </c>
      <c r="K48" s="35">
        <f t="shared" si="7"/>
        <v>40.488688540342935</v>
      </c>
      <c r="L48" s="35">
        <f t="shared" si="8"/>
        <v>22.281941631750453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2"/>
        <v>0</v>
      </c>
      <c r="G49" s="33" t="e">
        <f t="shared" si="3"/>
        <v>#DIV/0!</v>
      </c>
      <c r="H49" s="33" t="e">
        <f t="shared" si="4"/>
        <v>#DIV/0!</v>
      </c>
      <c r="I49" s="33" t="e">
        <f t="shared" si="5"/>
        <v>#DIV/0!</v>
      </c>
      <c r="J49" s="34" t="e">
        <f t="shared" si="6"/>
        <v>#DIV/0!</v>
      </c>
      <c r="K49" s="35" t="e">
        <f t="shared" si="7"/>
        <v>#DIV/0!</v>
      </c>
      <c r="L49" s="35" t="e">
        <f t="shared" si="8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2"/>
        <v>0</v>
      </c>
      <c r="G50" s="33" t="e">
        <f t="shared" si="3"/>
        <v>#DIV/0!</v>
      </c>
      <c r="H50" s="33" t="e">
        <f t="shared" si="4"/>
        <v>#DIV/0!</v>
      </c>
      <c r="I50" s="33" t="e">
        <f t="shared" si="5"/>
        <v>#DIV/0!</v>
      </c>
      <c r="J50" s="34" t="e">
        <f t="shared" si="6"/>
        <v>#DIV/0!</v>
      </c>
      <c r="K50" s="35" t="e">
        <f t="shared" si="7"/>
        <v>#DIV/0!</v>
      </c>
      <c r="L50" s="35" t="e">
        <f t="shared" si="8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2"/>
        <v>0</v>
      </c>
      <c r="G51" s="33" t="e">
        <f t="shared" si="3"/>
        <v>#DIV/0!</v>
      </c>
      <c r="H51" s="33" t="e">
        <f t="shared" si="4"/>
        <v>#DIV/0!</v>
      </c>
      <c r="I51" s="33" t="e">
        <f t="shared" si="5"/>
        <v>#DIV/0!</v>
      </c>
      <c r="J51" s="34" t="e">
        <f t="shared" si="6"/>
        <v>#DIV/0!</v>
      </c>
      <c r="K51" s="35" t="e">
        <f t="shared" si="7"/>
        <v>#DIV/0!</v>
      </c>
      <c r="L51" s="35" t="e">
        <f t="shared" si="8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2"/>
        <v>0</v>
      </c>
      <c r="G52" s="33" t="e">
        <f t="shared" si="3"/>
        <v>#DIV/0!</v>
      </c>
      <c r="H52" s="33" t="e">
        <f t="shared" si="4"/>
        <v>#DIV/0!</v>
      </c>
      <c r="I52" s="33" t="e">
        <f t="shared" si="5"/>
        <v>#DIV/0!</v>
      </c>
      <c r="J52" s="34" t="e">
        <f t="shared" si="6"/>
        <v>#DIV/0!</v>
      </c>
      <c r="K52" s="35" t="e">
        <f t="shared" si="7"/>
        <v>#DIV/0!</v>
      </c>
      <c r="L52" s="35" t="e">
        <f t="shared" si="8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2"/>
        <v>0</v>
      </c>
      <c r="G53" s="33" t="e">
        <f t="shared" si="3"/>
        <v>#DIV/0!</v>
      </c>
      <c r="H53" s="33" t="e">
        <f t="shared" si="4"/>
        <v>#DIV/0!</v>
      </c>
      <c r="I53" s="33" t="e">
        <f t="shared" si="5"/>
        <v>#DIV/0!</v>
      </c>
      <c r="J53" s="34" t="e">
        <f t="shared" si="6"/>
        <v>#DIV/0!</v>
      </c>
      <c r="K53" s="35" t="e">
        <f t="shared" si="7"/>
        <v>#DIV/0!</v>
      </c>
      <c r="L53" s="35" t="e">
        <f t="shared" si="8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2"/>
        <v>0</v>
      </c>
      <c r="G54" s="33" t="e">
        <f t="shared" si="3"/>
        <v>#DIV/0!</v>
      </c>
      <c r="H54" s="33" t="e">
        <f t="shared" si="4"/>
        <v>#DIV/0!</v>
      </c>
      <c r="I54" s="33" t="e">
        <f t="shared" si="5"/>
        <v>#DIV/0!</v>
      </c>
      <c r="J54" s="34" t="e">
        <f t="shared" si="6"/>
        <v>#DIV/0!</v>
      </c>
      <c r="K54" s="35" t="e">
        <f t="shared" si="7"/>
        <v>#DIV/0!</v>
      </c>
      <c r="L54" s="35" t="e">
        <f t="shared" si="8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2"/>
        <v>0</v>
      </c>
      <c r="G55" s="33" t="e">
        <f t="shared" si="3"/>
        <v>#DIV/0!</v>
      </c>
      <c r="H55" s="33" t="e">
        <f t="shared" si="4"/>
        <v>#DIV/0!</v>
      </c>
      <c r="I55" s="33" t="e">
        <f t="shared" si="5"/>
        <v>#DIV/0!</v>
      </c>
      <c r="J55" s="34" t="e">
        <f t="shared" si="6"/>
        <v>#DIV/0!</v>
      </c>
      <c r="K55" s="35" t="e">
        <f t="shared" si="7"/>
        <v>#DIV/0!</v>
      </c>
      <c r="L55" s="35" t="e">
        <f t="shared" si="8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2"/>
        <v>0</v>
      </c>
      <c r="G56" s="33" t="e">
        <f t="shared" si="3"/>
        <v>#DIV/0!</v>
      </c>
      <c r="H56" s="33" t="e">
        <f t="shared" si="4"/>
        <v>#DIV/0!</v>
      </c>
      <c r="I56" s="33" t="e">
        <f t="shared" si="5"/>
        <v>#DIV/0!</v>
      </c>
      <c r="J56" s="34" t="e">
        <f t="shared" si="6"/>
        <v>#DIV/0!</v>
      </c>
      <c r="K56" s="35" t="e">
        <f t="shared" si="7"/>
        <v>#DIV/0!</v>
      </c>
      <c r="L56" s="35" t="e">
        <f t="shared" si="8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2"/>
        <v>0</v>
      </c>
      <c r="G57" s="33" t="e">
        <f t="shared" si="3"/>
        <v>#DIV/0!</v>
      </c>
      <c r="H57" s="33" t="e">
        <f t="shared" si="4"/>
        <v>#DIV/0!</v>
      </c>
      <c r="I57" s="33" t="e">
        <f t="shared" si="5"/>
        <v>#DIV/0!</v>
      </c>
      <c r="J57" s="34" t="e">
        <f t="shared" si="6"/>
        <v>#DIV/0!</v>
      </c>
      <c r="K57" s="35" t="e">
        <f t="shared" si="7"/>
        <v>#DIV/0!</v>
      </c>
      <c r="L57" s="35" t="e">
        <f t="shared" si="8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2"/>
        <v>0</v>
      </c>
      <c r="G58" s="33" t="e">
        <f t="shared" si="3"/>
        <v>#DIV/0!</v>
      </c>
      <c r="H58" s="33" t="e">
        <f t="shared" si="4"/>
        <v>#DIV/0!</v>
      </c>
      <c r="I58" s="33" t="e">
        <f t="shared" si="5"/>
        <v>#DIV/0!</v>
      </c>
      <c r="J58" s="34" t="e">
        <f t="shared" si="6"/>
        <v>#DIV/0!</v>
      </c>
      <c r="K58" s="35" t="e">
        <f t="shared" si="7"/>
        <v>#DIV/0!</v>
      </c>
      <c r="L58" s="35" t="e">
        <f t="shared" si="8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2"/>
        <v>0</v>
      </c>
      <c r="G59" s="33" t="e">
        <f t="shared" si="3"/>
        <v>#DIV/0!</v>
      </c>
      <c r="H59" s="33" t="e">
        <f t="shared" si="4"/>
        <v>#DIV/0!</v>
      </c>
      <c r="I59" s="33" t="e">
        <f t="shared" si="5"/>
        <v>#DIV/0!</v>
      </c>
      <c r="J59" s="34" t="e">
        <f t="shared" si="6"/>
        <v>#DIV/0!</v>
      </c>
      <c r="K59" s="35" t="e">
        <f t="shared" si="7"/>
        <v>#DIV/0!</v>
      </c>
      <c r="L59" s="35" t="e">
        <f t="shared" si="8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2"/>
        <v>0</v>
      </c>
      <c r="G60" s="33" t="e">
        <f t="shared" si="3"/>
        <v>#DIV/0!</v>
      </c>
      <c r="H60" s="33" t="e">
        <f t="shared" si="4"/>
        <v>#DIV/0!</v>
      </c>
      <c r="I60" s="33" t="e">
        <f t="shared" si="5"/>
        <v>#DIV/0!</v>
      </c>
      <c r="J60" s="34" t="e">
        <f t="shared" si="6"/>
        <v>#DIV/0!</v>
      </c>
      <c r="K60" s="35" t="e">
        <f t="shared" si="7"/>
        <v>#DIV/0!</v>
      </c>
      <c r="L60" s="35" t="e">
        <f t="shared" si="8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2"/>
        <v>0</v>
      </c>
      <c r="G61" s="33" t="e">
        <f t="shared" si="3"/>
        <v>#DIV/0!</v>
      </c>
      <c r="H61" s="33" t="e">
        <f t="shared" si="4"/>
        <v>#DIV/0!</v>
      </c>
      <c r="I61" s="33" t="e">
        <f t="shared" si="5"/>
        <v>#DIV/0!</v>
      </c>
      <c r="J61" s="34" t="e">
        <f t="shared" si="6"/>
        <v>#DIV/0!</v>
      </c>
      <c r="K61" s="35" t="e">
        <f t="shared" si="7"/>
        <v>#DIV/0!</v>
      </c>
      <c r="L61" s="35" t="e">
        <f t="shared" si="8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2"/>
        <v>0</v>
      </c>
      <c r="G62" s="33" t="e">
        <f t="shared" si="3"/>
        <v>#DIV/0!</v>
      </c>
      <c r="H62" s="33" t="e">
        <f t="shared" si="4"/>
        <v>#DIV/0!</v>
      </c>
      <c r="I62" s="33" t="e">
        <f t="shared" si="5"/>
        <v>#DIV/0!</v>
      </c>
      <c r="J62" s="34" t="e">
        <f t="shared" si="6"/>
        <v>#DIV/0!</v>
      </c>
      <c r="K62" s="35" t="e">
        <f t="shared" si="7"/>
        <v>#DIV/0!</v>
      </c>
      <c r="L62" s="35" t="e">
        <f t="shared" si="8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2"/>
        <v>0</v>
      </c>
      <c r="G63" s="33" t="e">
        <f t="shared" si="3"/>
        <v>#DIV/0!</v>
      </c>
      <c r="H63" s="33" t="e">
        <f t="shared" si="4"/>
        <v>#DIV/0!</v>
      </c>
      <c r="I63" s="33" t="e">
        <f t="shared" si="5"/>
        <v>#DIV/0!</v>
      </c>
      <c r="J63" s="34" t="e">
        <f t="shared" si="6"/>
        <v>#DIV/0!</v>
      </c>
      <c r="K63" s="35" t="e">
        <f t="shared" si="7"/>
        <v>#DIV/0!</v>
      </c>
      <c r="L63" s="35" t="e">
        <f t="shared" si="8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2"/>
        <v>0</v>
      </c>
      <c r="G64" s="33" t="e">
        <f t="shared" si="3"/>
        <v>#DIV/0!</v>
      </c>
      <c r="H64" s="33" t="e">
        <f t="shared" si="4"/>
        <v>#DIV/0!</v>
      </c>
      <c r="I64" s="33" t="e">
        <f t="shared" si="5"/>
        <v>#DIV/0!</v>
      </c>
      <c r="J64" s="34" t="e">
        <f t="shared" si="6"/>
        <v>#DIV/0!</v>
      </c>
      <c r="K64" s="35" t="e">
        <f t="shared" si="7"/>
        <v>#DIV/0!</v>
      </c>
      <c r="L64" s="35" t="e">
        <f t="shared" si="8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2"/>
        <v>0</v>
      </c>
      <c r="G65" s="33" t="e">
        <f t="shared" si="3"/>
        <v>#DIV/0!</v>
      </c>
      <c r="H65" s="33" t="e">
        <f t="shared" si="4"/>
        <v>#DIV/0!</v>
      </c>
      <c r="I65" s="33" t="e">
        <f t="shared" si="5"/>
        <v>#DIV/0!</v>
      </c>
      <c r="J65" s="34" t="e">
        <f t="shared" si="6"/>
        <v>#DIV/0!</v>
      </c>
      <c r="K65" s="35" t="e">
        <f t="shared" si="7"/>
        <v>#DIV/0!</v>
      </c>
      <c r="L65" s="35" t="e">
        <f t="shared" si="8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2"/>
        <v>0</v>
      </c>
      <c r="G66" s="33" t="e">
        <f t="shared" si="3"/>
        <v>#DIV/0!</v>
      </c>
      <c r="H66" s="33" t="e">
        <f t="shared" si="4"/>
        <v>#DIV/0!</v>
      </c>
      <c r="I66" s="33" t="e">
        <f t="shared" si="5"/>
        <v>#DIV/0!</v>
      </c>
      <c r="J66" s="34" t="e">
        <f t="shared" si="6"/>
        <v>#DIV/0!</v>
      </c>
      <c r="K66" s="35" t="e">
        <f t="shared" si="7"/>
        <v>#DIV/0!</v>
      </c>
      <c r="L66" s="35" t="e">
        <f t="shared" si="8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2"/>
        <v>0</v>
      </c>
      <c r="G67" s="33" t="e">
        <f t="shared" si="3"/>
        <v>#DIV/0!</v>
      </c>
      <c r="H67" s="33" t="e">
        <f t="shared" si="4"/>
        <v>#DIV/0!</v>
      </c>
      <c r="I67" s="33" t="e">
        <f t="shared" si="5"/>
        <v>#DIV/0!</v>
      </c>
      <c r="J67" s="34" t="e">
        <f t="shared" si="6"/>
        <v>#DIV/0!</v>
      </c>
      <c r="K67" s="35" t="e">
        <f t="shared" si="7"/>
        <v>#DIV/0!</v>
      </c>
      <c r="L67" s="35" t="e">
        <f t="shared" si="8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2"/>
        <v>0</v>
      </c>
      <c r="G68" s="33" t="e">
        <f t="shared" si="3"/>
        <v>#DIV/0!</v>
      </c>
      <c r="H68" s="33" t="e">
        <f t="shared" si="4"/>
        <v>#DIV/0!</v>
      </c>
      <c r="I68" s="33" t="e">
        <f t="shared" si="5"/>
        <v>#DIV/0!</v>
      </c>
      <c r="J68" s="34" t="e">
        <f t="shared" si="6"/>
        <v>#DIV/0!</v>
      </c>
      <c r="K68" s="35" t="e">
        <f t="shared" si="7"/>
        <v>#DIV/0!</v>
      </c>
      <c r="L68" s="35" t="e">
        <f t="shared" si="8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2"/>
        <v>0</v>
      </c>
      <c r="G69" s="33" t="e">
        <f t="shared" si="3"/>
        <v>#DIV/0!</v>
      </c>
      <c r="H69" s="33" t="e">
        <f t="shared" si="4"/>
        <v>#DIV/0!</v>
      </c>
      <c r="I69" s="33" t="e">
        <f t="shared" si="5"/>
        <v>#DIV/0!</v>
      </c>
      <c r="J69" s="34" t="e">
        <f t="shared" si="6"/>
        <v>#DIV/0!</v>
      </c>
      <c r="K69" s="35" t="e">
        <f t="shared" si="7"/>
        <v>#DIV/0!</v>
      </c>
      <c r="L69" s="35" t="e">
        <f t="shared" si="8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2"/>
        <v>0</v>
      </c>
      <c r="G70" s="33" t="e">
        <f t="shared" si="3"/>
        <v>#DIV/0!</v>
      </c>
      <c r="H70" s="33" t="e">
        <f t="shared" si="4"/>
        <v>#DIV/0!</v>
      </c>
      <c r="I70" s="33" t="e">
        <f t="shared" si="5"/>
        <v>#DIV/0!</v>
      </c>
      <c r="J70" s="34" t="e">
        <f t="shared" si="6"/>
        <v>#DIV/0!</v>
      </c>
      <c r="K70" s="35" t="e">
        <f t="shared" si="7"/>
        <v>#DIV/0!</v>
      </c>
      <c r="L70" s="35" t="e">
        <f t="shared" si="8"/>
        <v>#DIV/0!</v>
      </c>
    </row>
    <row r="71" spans="1:12" x14ac:dyDescent="0.3">
      <c r="B71" s="30" t="str">
        <v/>
      </c>
      <c r="C71" s="39">
        <v>0</v>
      </c>
      <c r="D71" s="39">
        <v>0</v>
      </c>
      <c r="E71" s="39">
        <v>0</v>
      </c>
    </row>
    <row r="72" spans="1:12" x14ac:dyDescent="0.3">
      <c r="B72" s="30" t="str">
        <v/>
      </c>
      <c r="C72" s="39">
        <v>0</v>
      </c>
      <c r="D72" s="39">
        <v>0</v>
      </c>
      <c r="E72" s="39">
        <v>0</v>
      </c>
    </row>
    <row r="73" spans="1:12" x14ac:dyDescent="0.3">
      <c r="B73" s="30" t="str">
        <v/>
      </c>
      <c r="C73" s="39">
        <v>0</v>
      </c>
      <c r="D73" s="39">
        <v>0</v>
      </c>
      <c r="E73" s="39">
        <v>0</v>
      </c>
    </row>
    <row r="74" spans="1:12" x14ac:dyDescent="0.3">
      <c r="B74" s="30" t="str">
        <v/>
      </c>
      <c r="C74" s="39">
        <v>0</v>
      </c>
      <c r="D74" s="39">
        <v>0</v>
      </c>
      <c r="E74" s="39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B19"/>
  <sheetViews>
    <sheetView showGridLines="0" tabSelected="1" zoomScale="145" zoomScaleNormal="145" workbookViewId="0">
      <selection activeCell="K16" sqref="K16"/>
    </sheetView>
  </sheetViews>
  <sheetFormatPr defaultRowHeight="14.4" x14ac:dyDescent="0.3"/>
  <cols>
    <col min="1" max="1" width="5.44140625" customWidth="1"/>
    <col min="2" max="2" width="19.6640625" bestFit="1" customWidth="1"/>
    <col min="3" max="3" width="18.88671875" bestFit="1" customWidth="1"/>
    <col min="4" max="4" width="12.44140625" bestFit="1" customWidth="1"/>
    <col min="5" max="5" width="8.6640625" bestFit="1" customWidth="1"/>
    <col min="6" max="6" width="12.44140625" bestFit="1" customWidth="1"/>
    <col min="7" max="7" width="10.5546875" customWidth="1"/>
    <col min="8" max="8" width="10.44140625" customWidth="1"/>
    <col min="9" max="9" width="9.44140625" bestFit="1" customWidth="1"/>
    <col min="10" max="10" width="5.554687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5" width="12.77734375" bestFit="1" customWidth="1"/>
    <col min="16" max="16" width="16" bestFit="1" customWidth="1"/>
    <col min="17" max="17" width="16.21875" bestFit="1" customWidth="1"/>
    <col min="18" max="18" width="18.5546875" bestFit="1" customWidth="1"/>
    <col min="19" max="19" width="15.21875" bestFit="1" customWidth="1"/>
    <col min="20" max="20" width="16.88671875" bestFit="1" customWidth="1"/>
    <col min="21" max="21" width="20.109375" bestFit="1" customWidth="1"/>
    <col min="22" max="22" width="16.88671875" bestFit="1" customWidth="1"/>
    <col min="23" max="23" width="17.33203125" bestFit="1" customWidth="1"/>
    <col min="24" max="24" width="19.5546875" bestFit="1" customWidth="1"/>
    <col min="25" max="25" width="16.21875" bestFit="1" customWidth="1"/>
    <col min="26" max="26" width="18" bestFit="1" customWidth="1"/>
    <col min="27" max="27" width="21.109375" bestFit="1" customWidth="1"/>
    <col min="28" max="28" width="18" bestFit="1" customWidth="1"/>
  </cols>
  <sheetData>
    <row r="1" spans="1:28" x14ac:dyDescent="0.3">
      <c r="A1" s="13"/>
      <c r="B1" s="13"/>
      <c r="C1" s="12"/>
      <c r="D1" s="3" t="s">
        <v>1</v>
      </c>
      <c r="E1" s="4" t="s">
        <v>2</v>
      </c>
      <c r="F1" s="3" t="s">
        <v>5</v>
      </c>
      <c r="G1" s="3" t="s">
        <v>25</v>
      </c>
      <c r="H1" s="3" t="s">
        <v>50</v>
      </c>
      <c r="I1" s="5" t="s">
        <v>35</v>
      </c>
      <c r="J1" s="3" t="s">
        <v>36</v>
      </c>
      <c r="K1" s="3" t="s">
        <v>7</v>
      </c>
      <c r="L1" s="3" t="s">
        <v>8</v>
      </c>
      <c r="M1" s="3" t="s">
        <v>9</v>
      </c>
      <c r="N1" s="3" t="s">
        <v>39</v>
      </c>
      <c r="O1" s="3" t="s">
        <v>46</v>
      </c>
      <c r="P1" s="3" t="s">
        <v>22</v>
      </c>
      <c r="Q1" s="3" t="s">
        <v>19</v>
      </c>
      <c r="R1" s="3" t="s">
        <v>20</v>
      </c>
      <c r="S1" s="3" t="s">
        <v>21</v>
      </c>
      <c r="T1" s="3" t="s">
        <v>40</v>
      </c>
      <c r="U1" s="3" t="s">
        <v>23</v>
      </c>
      <c r="V1" s="3" t="s">
        <v>47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48</v>
      </c>
    </row>
    <row r="2" spans="1:28" x14ac:dyDescent="0.3">
      <c r="A2" s="2"/>
      <c r="B2" s="4" t="s">
        <v>0</v>
      </c>
      <c r="C2" s="4" t="s">
        <v>3</v>
      </c>
      <c r="D2" s="7" t="s">
        <v>17</v>
      </c>
      <c r="E2" s="3" t="s">
        <v>4</v>
      </c>
      <c r="F2" s="3" t="s">
        <v>26</v>
      </c>
      <c r="G2" s="3" t="s">
        <v>26</v>
      </c>
      <c r="H2" s="3" t="s">
        <v>17</v>
      </c>
      <c r="I2" s="3" t="s">
        <v>17</v>
      </c>
      <c r="J2" s="3" t="s">
        <v>18</v>
      </c>
      <c r="K2" s="3" t="s">
        <v>107</v>
      </c>
      <c r="L2" s="3" t="s">
        <v>29</v>
      </c>
      <c r="M2" s="3" t="s">
        <v>90</v>
      </c>
      <c r="N2" s="3" t="s">
        <v>17</v>
      </c>
      <c r="O2" s="3" t="s">
        <v>17</v>
      </c>
      <c r="P2" s="3" t="s">
        <v>17</v>
      </c>
      <c r="Q2" s="3" t="s">
        <v>107</v>
      </c>
      <c r="R2" s="7" t="s">
        <v>29</v>
      </c>
      <c r="S2" s="3" t="s">
        <v>90</v>
      </c>
      <c r="T2" s="3" t="s">
        <v>17</v>
      </c>
      <c r="U2" s="3" t="s">
        <v>17</v>
      </c>
      <c r="V2" s="3" t="s">
        <v>17</v>
      </c>
      <c r="W2" s="3" t="s">
        <v>107</v>
      </c>
      <c r="X2" s="7" t="s">
        <v>29</v>
      </c>
      <c r="Y2" s="3" t="s">
        <v>90</v>
      </c>
      <c r="Z2" s="3" t="s">
        <v>17</v>
      </c>
      <c r="AA2" s="3" t="s">
        <v>17</v>
      </c>
      <c r="AB2" s="3" t="s">
        <v>17</v>
      </c>
    </row>
    <row r="3" spans="1:28" x14ac:dyDescent="0.3">
      <c r="A3" s="3">
        <v>1</v>
      </c>
      <c r="B3" s="2" t="s">
        <v>31</v>
      </c>
      <c r="C3" s="2" t="s">
        <v>16</v>
      </c>
      <c r="D3" s="6">
        <v>1</v>
      </c>
      <c r="E3" s="6">
        <v>0</v>
      </c>
      <c r="F3" s="55">
        <v>275.58999999999997</v>
      </c>
      <c r="G3" s="10">
        <f t="array" ref="G3:AB3">results!H5:AC5</f>
        <v>0.95999991986900568</v>
      </c>
      <c r="H3" s="11">
        <v>0.5090136369690299</v>
      </c>
      <c r="I3" s="11">
        <v>0.53022258276697154</v>
      </c>
      <c r="J3" s="11">
        <v>1.8860003939882961</v>
      </c>
      <c r="K3" s="11">
        <v>3.7483443373785121</v>
      </c>
      <c r="L3" s="11">
        <v>2.409537919447757E-4</v>
      </c>
      <c r="M3" s="11">
        <v>1.2753847195199339E-3</v>
      </c>
      <c r="N3" s="11">
        <v>4.782920191064477E-2</v>
      </c>
      <c r="O3" s="11">
        <v>1.4209085609763861E-2</v>
      </c>
      <c r="P3" s="11">
        <v>5.5674966424703598E-2</v>
      </c>
      <c r="Q3" s="11">
        <v>4.2535808170214304E-3</v>
      </c>
      <c r="R3" s="11">
        <v>1.9797964305325881E-3</v>
      </c>
      <c r="S3" s="11">
        <v>2.8880196623504158E-5</v>
      </c>
      <c r="T3" s="11">
        <v>0.28020749241113663</v>
      </c>
      <c r="U3" s="11">
        <v>5.4423870053142309E-2</v>
      </c>
      <c r="V3" s="11">
        <v>0.50728149595670402</v>
      </c>
      <c r="W3" s="11">
        <v>-37.4791897929681</v>
      </c>
      <c r="X3" s="11">
        <v>-4.2974148891516961E-4</v>
      </c>
      <c r="Y3" s="11">
        <v>-1.2724966998575841E-2</v>
      </c>
      <c r="Z3" s="11">
        <v>-0.1980845266953111</v>
      </c>
      <c r="AA3" s="11">
        <v>-0.50232579419389367</v>
      </c>
      <c r="AB3" s="11">
        <v>0.36519063985906541</v>
      </c>
    </row>
    <row r="4" spans="1:28" x14ac:dyDescent="0.3">
      <c r="A4" s="3">
        <v>2</v>
      </c>
      <c r="B4" s="2" t="s">
        <v>33</v>
      </c>
      <c r="C4" s="2" t="s">
        <v>16</v>
      </c>
      <c r="D4" s="6">
        <v>1</v>
      </c>
      <c r="E4" s="6">
        <v>0</v>
      </c>
      <c r="F4" s="55">
        <v>467.04256100921816</v>
      </c>
      <c r="G4" s="10" cm="1">
        <f t="array" ref="G4:AB4">results!H16:AC16</f>
        <v>1.0699998559430239</v>
      </c>
      <c r="H4" s="11">
        <v>0.2526499517261982</v>
      </c>
      <c r="I4" s="11">
        <v>0.23612148200106989</v>
      </c>
      <c r="J4" s="11">
        <v>4.2351080957363667</v>
      </c>
      <c r="K4" s="11">
        <v>5.7643713516881689E-3</v>
      </c>
      <c r="L4" s="11">
        <v>1.8019234812527429E-4</v>
      </c>
      <c r="M4" s="11">
        <v>5.0467215351090999E-4</v>
      </c>
      <c r="N4" s="11">
        <v>2.223474788479507E-2</v>
      </c>
      <c r="O4" s="11">
        <v>9.0511329472064972E-3</v>
      </c>
      <c r="P4" s="11">
        <v>2.8522497043013569E-2</v>
      </c>
      <c r="Q4" s="11">
        <v>8.0016645370051265E-5</v>
      </c>
      <c r="R4" s="11">
        <v>3.8259961256699171E-3</v>
      </c>
      <c r="S4" s="11">
        <v>7.2594866651343182E-7</v>
      </c>
      <c r="T4" s="11">
        <v>0.83683080179616809</v>
      </c>
      <c r="U4" s="11">
        <v>3.8308199029415853E-2</v>
      </c>
      <c r="V4" s="11">
        <v>5.5005974136292927E-2</v>
      </c>
      <c r="W4" s="11">
        <v>-5.6843547063181177E-3</v>
      </c>
      <c r="X4" s="11">
        <v>3.6458037775446428E-3</v>
      </c>
      <c r="Y4" s="11">
        <v>-5.0394620484439656E-4</v>
      </c>
      <c r="Z4" s="11">
        <v>0.81459605391137302</v>
      </c>
      <c r="AA4" s="11">
        <v>9.7857019864022732E-3</v>
      </c>
      <c r="AB4" s="11">
        <v>4.5954841189086437E-2</v>
      </c>
    </row>
    <row r="5" spans="1:28" x14ac:dyDescent="0.3">
      <c r="A5" s="3">
        <v>3</v>
      </c>
      <c r="B5" s="2" t="s">
        <v>34</v>
      </c>
      <c r="C5" s="2" t="s">
        <v>16</v>
      </c>
      <c r="D5" s="6">
        <v>1</v>
      </c>
      <c r="E5" s="6">
        <v>0</v>
      </c>
      <c r="F5" s="55">
        <f>6797.406</f>
        <v>6797.4059999999999</v>
      </c>
      <c r="G5" s="10" cm="1">
        <f t="array" ref="G5:AB5">results!H26:AC26</f>
        <v>1.0400001648813491</v>
      </c>
      <c r="H5" s="11">
        <v>0.63804894406348467</v>
      </c>
      <c r="I5" s="11">
        <v>0.61350850279555325</v>
      </c>
      <c r="J5" s="11">
        <v>1.629969259502247</v>
      </c>
      <c r="K5" s="11">
        <v>2.4549312511226158E-3</v>
      </c>
      <c r="L5" s="11">
        <v>5.1006863577640615E-4</v>
      </c>
      <c r="M5" s="11">
        <v>4.0949473259388469E-5</v>
      </c>
      <c r="N5" s="11">
        <v>5.6523055769503117E-2</v>
      </c>
      <c r="O5" s="11">
        <v>5.4514363640919328E-2</v>
      </c>
      <c r="P5" s="11">
        <v>3.3463079482316971E-2</v>
      </c>
      <c r="Q5" s="11">
        <v>6.4280029619112611E-4</v>
      </c>
      <c r="R5" s="11">
        <v>9.5531002807547338E-4</v>
      </c>
      <c r="S5" s="11">
        <v>1.7909810594574079E-5</v>
      </c>
      <c r="T5" s="11">
        <v>6.7510504508391023E-2</v>
      </c>
      <c r="U5" s="11">
        <v>0.10109398420900111</v>
      </c>
      <c r="V5" s="11">
        <v>4.2551434598863116E-3</v>
      </c>
      <c r="W5" s="11">
        <v>-4.8455824726261199E-2</v>
      </c>
      <c r="X5" s="11">
        <v>-9.2460626874526497E-3</v>
      </c>
      <c r="Y5" s="11">
        <v>-8.010796545931953E-4</v>
      </c>
      <c r="Z5" s="11">
        <v>-1.0629506108816711</v>
      </c>
      <c r="AA5" s="11">
        <v>-0.56816760543733835</v>
      </c>
      <c r="AB5" s="11">
        <v>-1.0860321293585</v>
      </c>
    </row>
    <row r="6" spans="1:28" x14ac:dyDescent="0.3">
      <c r="A6" s="3">
        <v>4</v>
      </c>
      <c r="B6" s="2" t="s">
        <v>32</v>
      </c>
      <c r="C6" s="2" t="s">
        <v>27</v>
      </c>
      <c r="D6" s="6">
        <v>1</v>
      </c>
      <c r="E6" s="6">
        <v>0</v>
      </c>
      <c r="F6" s="55">
        <v>5421.2995378701016</v>
      </c>
      <c r="G6" s="10" cm="1">
        <f t="array" ref="G6:AB6">results!H36:AC36</f>
        <v>1</v>
      </c>
      <c r="H6" s="11">
        <v>0.58349852509850242</v>
      </c>
      <c r="I6" s="11">
        <v>0.58349852509850231</v>
      </c>
      <c r="J6" s="11">
        <v>1.713800390208676</v>
      </c>
      <c r="K6" s="79">
        <v>1.7360413264909118E-3</v>
      </c>
      <c r="L6" s="11">
        <v>1.0526797689472485E-2</v>
      </c>
      <c r="M6" s="11">
        <v>9.2846497961482323E-5</v>
      </c>
      <c r="N6" s="11">
        <v>0.44817584437934638</v>
      </c>
      <c r="O6" s="11">
        <v>2.2089254235224304E-2</v>
      </c>
      <c r="P6" s="11">
        <v>1.3659947605999898E-2</v>
      </c>
      <c r="Q6" s="11">
        <v>4.4882945517118857E-3</v>
      </c>
      <c r="R6" s="11">
        <v>1.9323308260079349E-3</v>
      </c>
      <c r="S6" s="11">
        <v>2.9396147773717926E-5</v>
      </c>
      <c r="T6" s="11">
        <v>0.29779893556448872</v>
      </c>
      <c r="U6" s="11">
        <v>5.1284104614026049E-2</v>
      </c>
      <c r="V6" s="11">
        <v>0.52539698562922765</v>
      </c>
      <c r="W6" s="11">
        <v>-1.2872118713197232E-2</v>
      </c>
      <c r="X6" s="11">
        <v>-0.10333564606871692</v>
      </c>
      <c r="Y6" s="11">
        <v>-8.9906883184110527E-4</v>
      </c>
      <c r="Z6" s="11">
        <v>-4.1839595082289751</v>
      </c>
      <c r="AA6" s="11">
        <v>-8.5315371445972926E-2</v>
      </c>
      <c r="AB6" s="11">
        <v>0.30450444327698439</v>
      </c>
    </row>
    <row r="10" spans="1:28" x14ac:dyDescent="0.3">
      <c r="D10" s="1" t="s">
        <v>11</v>
      </c>
      <c r="E10" s="1" t="s">
        <v>12</v>
      </c>
      <c r="F10" s="1" t="s">
        <v>5</v>
      </c>
      <c r="G10" s="7" t="s">
        <v>24</v>
      </c>
    </row>
    <row r="11" spans="1:28" x14ac:dyDescent="0.3">
      <c r="B11" t="s">
        <v>10</v>
      </c>
      <c r="C11" t="s">
        <v>28</v>
      </c>
      <c r="D11" s="56" cm="1">
        <f t="array" ref="D11">SUM(D3:D6*G11:G14)</f>
        <v>11999.99999</v>
      </c>
      <c r="E11" s="8">
        <v>12000</v>
      </c>
      <c r="F11" s="57">
        <f t="array" ref="F11:F14">-D3:D6*G11:G14+F3:F6</f>
        <v>68.853609999999975</v>
      </c>
      <c r="G11" s="9">
        <v>206.73639</v>
      </c>
      <c r="H11" s="2" t="str">
        <f t="array" ref="H11:H14">B3:B6</f>
        <v>Ecopulpers</v>
      </c>
    </row>
    <row r="12" spans="1:28" x14ac:dyDescent="0.3">
      <c r="B12" t="s">
        <v>13</v>
      </c>
      <c r="C12" t="s">
        <v>30</v>
      </c>
      <c r="D12" s="56" cm="1">
        <f t="array" ref="D12">SUM(L3:L6*G11:G14)</f>
        <v>59.999999939213637</v>
      </c>
      <c r="E12" s="8">
        <v>60</v>
      </c>
      <c r="F12" s="57">
        <v>467.04256100921816</v>
      </c>
      <c r="G12" s="9">
        <v>0</v>
      </c>
      <c r="H12" s="2" t="str">
        <v>Shading nets</v>
      </c>
    </row>
    <row r="13" spans="1:28" x14ac:dyDescent="0.3">
      <c r="B13" t="s">
        <v>14</v>
      </c>
      <c r="C13" t="s">
        <v>109</v>
      </c>
      <c r="D13" s="56" cm="1">
        <f t="array" ref="D13">SUM(M3:M6*G11:G14)</f>
        <v>1.0260345194411029</v>
      </c>
      <c r="E13" s="8">
        <v>1</v>
      </c>
      <c r="F13" s="57">
        <v>388.61589999999978</v>
      </c>
      <c r="G13" s="9">
        <v>6408.7901000000002</v>
      </c>
      <c r="H13" s="2" t="str">
        <v>Shading trees</v>
      </c>
    </row>
    <row r="14" spans="1:28" x14ac:dyDescent="0.3">
      <c r="B14" t="s">
        <v>15</v>
      </c>
      <c r="C14" t="s">
        <v>108</v>
      </c>
      <c r="D14" s="56" cm="1">
        <f t="array" ref="D14">SUM(K3:K6*G11:G14)</f>
        <v>799.99998440234606</v>
      </c>
      <c r="E14" s="8">
        <v>800</v>
      </c>
      <c r="F14" s="57">
        <v>36.826037870101572</v>
      </c>
      <c r="G14" s="9">
        <v>5384.4735000000001</v>
      </c>
      <c r="H14" s="2" t="str">
        <v>Biomass</v>
      </c>
    </row>
    <row r="18" spans="2:4" x14ac:dyDescent="0.3">
      <c r="B18" t="s">
        <v>6</v>
      </c>
      <c r="D18" s="57">
        <f t="array" ref="D18">SUM(H3:H6*G11:G14)</f>
        <v>7336.1857434792328</v>
      </c>
    </row>
    <row r="19" spans="2:4" x14ac:dyDescent="0.3">
      <c r="B19" t="s">
        <v>110</v>
      </c>
      <c r="D19" s="57">
        <f>E11*0.00928174</f>
        <v>111.38088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results</vt:lpstr>
      <vt:lpstr>ternary_env</vt:lpstr>
      <vt:lpstr>ternary_eco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2020-07-30T14:36:06Z</dcterms:modified>
</cp:coreProperties>
</file>