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llinucci\Documents\GitHub\CIVICS_Kenya\Shading Trees\sens_Number of coffee plants per hectare\"/>
    </mc:Choice>
  </mc:AlternateContent>
  <xr:revisionPtr revIDLastSave="0" documentId="13_ncr:1_{94FED4EE-140D-478E-898D-302294725788}" xr6:coauthVersionLast="45" xr6:coauthVersionMax="45" xr10:uidLastSave="{00000000-0000-0000-0000-000000000000}"/>
  <bookViews>
    <workbookView xWindow="2688" yWindow="2688" windowWidth="17280" windowHeight="8964" activeTab="5" xr2:uid="{00000000-000D-0000-FFFF-FFFF00000000}"/>
  </bookViews>
  <sheets>
    <sheet name="S" sheetId="1" r:id="rId1"/>
    <sheet name="Y" sheetId="2" r:id="rId2"/>
    <sheet name="Z" sheetId="3" r:id="rId3"/>
    <sheet name="VA" sheetId="4" r:id="rId4"/>
    <sheet name="Indeces" sheetId="5" r:id="rId5"/>
    <sheet name="main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5" i="6" l="1"/>
  <c r="E2" i="1" s="1"/>
  <c r="C33" i="6"/>
  <c r="C32" i="6"/>
  <c r="C30" i="6"/>
  <c r="G2" i="3" s="1"/>
  <c r="C29" i="6"/>
  <c r="C2" i="2" s="1"/>
  <c r="C28" i="6"/>
  <c r="C27" i="6"/>
  <c r="C26" i="6"/>
  <c r="C25" i="6"/>
  <c r="C24" i="6"/>
  <c r="C34" i="6" s="1"/>
  <c r="G3" i="3" s="1"/>
  <c r="C23" i="6"/>
  <c r="C21" i="6"/>
  <c r="C20" i="6"/>
  <c r="C9" i="6"/>
  <c r="F3" i="4"/>
  <c r="F2" i="4"/>
</calcChain>
</file>

<file path=xl/sharedStrings.xml><?xml version="1.0" encoding="utf-8"?>
<sst xmlns="http://schemas.openxmlformats.org/spreadsheetml/2006/main" count="329" uniqueCount="268">
  <si>
    <t>row</t>
  </si>
  <si>
    <t>col</t>
  </si>
  <si>
    <t>type</t>
  </si>
  <si>
    <t>value</t>
  </si>
  <si>
    <t>Residential</t>
  </si>
  <si>
    <t>High Rainfall (commercial production)</t>
  </si>
  <si>
    <t>Absolute</t>
  </si>
  <si>
    <t>Forestry (commodity)</t>
  </si>
  <si>
    <t>level_row</t>
  </si>
  <si>
    <t>level_col</t>
  </si>
  <si>
    <t>aggregated</t>
  </si>
  <si>
    <t>Activities</t>
  </si>
  <si>
    <t>Commodities</t>
  </si>
  <si>
    <t>Coffee (commodity)</t>
  </si>
  <si>
    <t>Percentage</t>
  </si>
  <si>
    <t>No</t>
  </si>
  <si>
    <t>Fruits (home consumed)</t>
  </si>
  <si>
    <t>High Rainfall (household production)</t>
  </si>
  <si>
    <t>Capital - Machines</t>
  </si>
  <si>
    <t>Yes</t>
  </si>
  <si>
    <t>Semi0skilled labour 0 High Rainfall</t>
  </si>
  <si>
    <t>VA</t>
  </si>
  <si>
    <t>Commodities (Aggreggated)</t>
  </si>
  <si>
    <t>VA (Aggregated)</t>
  </si>
  <si>
    <t>Maize (home consumed)</t>
  </si>
  <si>
    <t>Nairobi</t>
  </si>
  <si>
    <t>Skilled labour 0 Nairobi</t>
  </si>
  <si>
    <t>food</t>
  </si>
  <si>
    <t>Labor - Nairobi</t>
  </si>
  <si>
    <t>Wheat (home consumed)</t>
  </si>
  <si>
    <t>Mombasa</t>
  </si>
  <si>
    <t>Semi0skilled labour 0 Nairobi</t>
  </si>
  <si>
    <t>other primary</t>
  </si>
  <si>
    <t>Labor - Mombasa</t>
  </si>
  <si>
    <t>Rice (home consumed)</t>
  </si>
  <si>
    <t>Unskilled labour 0 Nairobi</t>
  </si>
  <si>
    <t>coffee</t>
  </si>
  <si>
    <t>Labor -  High Rainfall</t>
  </si>
  <si>
    <t>Other cereals (home consumed)</t>
  </si>
  <si>
    <t>Semi0Arid North (household production)</t>
  </si>
  <si>
    <t>Skilled labour 0 Mombasa</t>
  </si>
  <si>
    <t>secondary</t>
  </si>
  <si>
    <t>Labor - Rest of Kenya</t>
  </si>
  <si>
    <t>Roots &amp; tubers (home consumed)</t>
  </si>
  <si>
    <t>Semi0Arid South (household production)</t>
  </si>
  <si>
    <t>Semi0skilled labour 0 Mombasa</t>
  </si>
  <si>
    <t>mining</t>
  </si>
  <si>
    <t>Labor - Rest of World</t>
  </si>
  <si>
    <t>Pulses &amp; oil seeds (home consumed)</t>
  </si>
  <si>
    <t>Coast</t>
  </si>
  <si>
    <t>Unskilled labour 0 Mombasa</t>
  </si>
  <si>
    <t>petroleum</t>
  </si>
  <si>
    <t>Capital - Land</t>
  </si>
  <si>
    <t>Arid North</t>
  </si>
  <si>
    <t>Skilled labour 0 High Rainfall</t>
  </si>
  <si>
    <t>chemicals</t>
  </si>
  <si>
    <t>Capital - Livestock</t>
  </si>
  <si>
    <t>Vegetables (home consumed)</t>
  </si>
  <si>
    <t>Arid South</t>
  </si>
  <si>
    <t>fertilizers</t>
  </si>
  <si>
    <t>Capital - Others</t>
  </si>
  <si>
    <t>Beef (home consumed)</t>
  </si>
  <si>
    <t>Unskilled labour 0 High Rainfall</t>
  </si>
  <si>
    <t>industrial</t>
  </si>
  <si>
    <t>Dairy (home consumed)</t>
  </si>
  <si>
    <t>Semi0Arid North (commercial production)</t>
  </si>
  <si>
    <t>Skilled labour 0 Semi0Arid North</t>
  </si>
  <si>
    <t>water</t>
  </si>
  <si>
    <t>Poultry (home consumed)</t>
  </si>
  <si>
    <t>Semi0Arid South (commercial production)</t>
  </si>
  <si>
    <t>Semi0skilled labour 0 Semi0Arid North</t>
  </si>
  <si>
    <t>electricity</t>
  </si>
  <si>
    <t>Sheep, goat and lamb for slaughter (home consumed)</t>
  </si>
  <si>
    <t>Food crops (production)</t>
  </si>
  <si>
    <t>Unskilled labour 0 Semi0Arid North</t>
  </si>
  <si>
    <t>service</t>
  </si>
  <si>
    <t>Other livestock (home consumed)</t>
  </si>
  <si>
    <t>Cotton (production)</t>
  </si>
  <si>
    <t>Skilled labour 0 Semi0Arid South</t>
  </si>
  <si>
    <t>Fishing (home consumed)</t>
  </si>
  <si>
    <t>Sugarcane (production)</t>
  </si>
  <si>
    <t>Semi0skilled labour 0 Semi0Arid South</t>
  </si>
  <si>
    <t>Sugar &amp; bakery &amp; confectionary (home consumed)</t>
  </si>
  <si>
    <t>Coffee (production)</t>
  </si>
  <si>
    <t>Unskilled labour 0 Semi0Arid South</t>
  </si>
  <si>
    <t>Beverages &amp; tobacco (home consumed)</t>
  </si>
  <si>
    <t>Tea (production)</t>
  </si>
  <si>
    <t>Skilled labour 0 Coast</t>
  </si>
  <si>
    <t>Other manufactured food (home consumed)</t>
  </si>
  <si>
    <t>Tobacco (production)</t>
  </si>
  <si>
    <t>Semi0skilled labour 0 Coast</t>
  </si>
  <si>
    <t>Water (home consumed)</t>
  </si>
  <si>
    <t>Others crops (production)</t>
  </si>
  <si>
    <t>Unskilled labour 0 Coast</t>
  </si>
  <si>
    <t>Maize (marketed commodity)</t>
  </si>
  <si>
    <t>Livestock (production)</t>
  </si>
  <si>
    <t>Skilled labour 0 Arid North</t>
  </si>
  <si>
    <t>Wheat (marketed commodity)</t>
  </si>
  <si>
    <t>Dairy (production)</t>
  </si>
  <si>
    <t>Semi0skilled labour 0 Arid North</t>
  </si>
  <si>
    <t>Rice (marketed commodity)</t>
  </si>
  <si>
    <t>Fishing (production)</t>
  </si>
  <si>
    <t>Unskilled labour 0 Arid North</t>
  </si>
  <si>
    <t>Other cereals (marketed commodity)</t>
  </si>
  <si>
    <t>Forestry (production)</t>
  </si>
  <si>
    <t>Skilled labour 0 Arid South</t>
  </si>
  <si>
    <t>Roots &amp; tubers (marketed commodity)</t>
  </si>
  <si>
    <t>Mining (production)</t>
  </si>
  <si>
    <t>Semi0skilled labour 0 Arid South</t>
  </si>
  <si>
    <t>Pulses &amp; oil seeds (marketed commodity)</t>
  </si>
  <si>
    <t>Meat &amp; dairy (production)</t>
  </si>
  <si>
    <t>Unskilled labour 0 Arid South</t>
  </si>
  <si>
    <t>Fruits (marketed commodity)</t>
  </si>
  <si>
    <t>Grain milling (production)</t>
  </si>
  <si>
    <t>Skilled labour 0 RoW</t>
  </si>
  <si>
    <t>Vegetables (marketed commodity)</t>
  </si>
  <si>
    <t>Sugar &amp; bakery &amp; confectionary (production)</t>
  </si>
  <si>
    <t>Semi0skilled labour 0 RoW</t>
  </si>
  <si>
    <t>Cotton (commodity)</t>
  </si>
  <si>
    <t>Beverages &amp; tobacco (production)</t>
  </si>
  <si>
    <t>Unskilled labour 0 RoW</t>
  </si>
  <si>
    <t>Sugarcane (commodity)</t>
  </si>
  <si>
    <t>Other manufactured food (production)</t>
  </si>
  <si>
    <t>Land 0 irrigated (land factor)</t>
  </si>
  <si>
    <t>Textile &amp; clothing (production)</t>
  </si>
  <si>
    <t>Land 0 non0irrigated (land factor)</t>
  </si>
  <si>
    <t>Tea (commodity)</t>
  </si>
  <si>
    <t>Leather &amp; footwear (production)</t>
  </si>
  <si>
    <t>Livestock (factor)</t>
  </si>
  <si>
    <t>Tobacco (commodity)</t>
  </si>
  <si>
    <t>Wood &amp; paper (production)</t>
  </si>
  <si>
    <t>Capital (agricultural)</t>
  </si>
  <si>
    <t>Others crops (commodity)</t>
  </si>
  <si>
    <t>Printing and publishing (production)</t>
  </si>
  <si>
    <t>Capital (non agricultural)</t>
  </si>
  <si>
    <t>Beef (marketed commodity)</t>
  </si>
  <si>
    <t>Petroleum (production)</t>
  </si>
  <si>
    <t>Direct taxes</t>
  </si>
  <si>
    <t>Dairy (marketed commodity)</t>
  </si>
  <si>
    <t>Chemicals (production)</t>
  </si>
  <si>
    <t>Indirect taxes</t>
  </si>
  <si>
    <t>Poultry (marketed commodity)</t>
  </si>
  <si>
    <t>Fertilizers 0 Nitrogen (production)</t>
  </si>
  <si>
    <t>Tariff on Africa</t>
  </si>
  <si>
    <t>Sheep, goat and lamb for slaughter (marketed commodity)</t>
  </si>
  <si>
    <t>Fertilizers 0 Phosphorus (production)</t>
  </si>
  <si>
    <t>Tariff on ROW</t>
  </si>
  <si>
    <t>Other livestock (marketed commodity)</t>
  </si>
  <si>
    <t>Fertilizers 0 Potassium (production)</t>
  </si>
  <si>
    <t>Fishing (marketed commodity)</t>
  </si>
  <si>
    <t>Metals and machines (production)</t>
  </si>
  <si>
    <t>Non metallic products (production)</t>
  </si>
  <si>
    <t>Mining (commodity)</t>
  </si>
  <si>
    <t>Other manufacturers (production)</t>
  </si>
  <si>
    <t>Meat &amp; dairy (commodity)</t>
  </si>
  <si>
    <t>Water (production)</t>
  </si>
  <si>
    <t>Grain milling (commodity)</t>
  </si>
  <si>
    <t>Electricity (production)</t>
  </si>
  <si>
    <t>Sugar &amp; bakery &amp; confectionary (marketed commodity)</t>
  </si>
  <si>
    <t>Construction (production)</t>
  </si>
  <si>
    <t>Beverages &amp; tobacco (marketed commodity)</t>
  </si>
  <si>
    <t>Trade (production)</t>
  </si>
  <si>
    <t>Other manufactured food (marketed commodity)</t>
  </si>
  <si>
    <t>Hotels (production)</t>
  </si>
  <si>
    <t>Textile &amp; clothing (commodity)</t>
  </si>
  <si>
    <t>Transport (production)</t>
  </si>
  <si>
    <t>Leather &amp; footwear (commodity)</t>
  </si>
  <si>
    <t>Communication (production)</t>
  </si>
  <si>
    <t>Wood &amp; paper (commodity)</t>
  </si>
  <si>
    <t>Finance (production)</t>
  </si>
  <si>
    <t>Printing and publishing (commodity)</t>
  </si>
  <si>
    <t>Real estate (production)</t>
  </si>
  <si>
    <t>Petroleum (commodity)</t>
  </si>
  <si>
    <t>Other services (production)</t>
  </si>
  <si>
    <t>Chemicals (commodity)</t>
  </si>
  <si>
    <t>Administration (production)</t>
  </si>
  <si>
    <t>Fertilizers 0 Nitrogen (commodity)</t>
  </si>
  <si>
    <t>Health (production)</t>
  </si>
  <si>
    <t>Fertilizers 0 Phosphorus (commodity)</t>
  </si>
  <si>
    <t>Education (production)</t>
  </si>
  <si>
    <t>Fertilizers 0 Potassium (commodity)</t>
  </si>
  <si>
    <t>Extension services (production)</t>
  </si>
  <si>
    <t>Metals and machines (commodity)</t>
  </si>
  <si>
    <t>Non metallic products (commodity)</t>
  </si>
  <si>
    <t>Other manufacturers (commodity)</t>
  </si>
  <si>
    <t>Water (marketed commodity)</t>
  </si>
  <si>
    <t>Electricity (commodity)</t>
  </si>
  <si>
    <t>Construction (commodity)</t>
  </si>
  <si>
    <t>Trade (commodity)</t>
  </si>
  <si>
    <t>Hotels (commodity)</t>
  </si>
  <si>
    <t>Transport (commodity)</t>
  </si>
  <si>
    <t>Communication (commodity)</t>
  </si>
  <si>
    <t>Finance (commodity)</t>
  </si>
  <si>
    <t>Real estate (commodity)</t>
  </si>
  <si>
    <t>Other services (commodity)</t>
  </si>
  <si>
    <t>Administration (commodity)</t>
  </si>
  <si>
    <t>Health (commodity)</t>
  </si>
  <si>
    <t>Education (commodity)</t>
  </si>
  <si>
    <t>Extension services (commodity)</t>
  </si>
  <si>
    <t>Legenda</t>
  </si>
  <si>
    <t>Description</t>
  </si>
  <si>
    <t>Value</t>
  </si>
  <si>
    <t>Unit of measure</t>
  </si>
  <si>
    <t>Sensitivity</t>
  </si>
  <si>
    <t>Min</t>
  </si>
  <si>
    <t>Max</t>
  </si>
  <si>
    <t>Step</t>
  </si>
  <si>
    <t>Affected Parameters</t>
  </si>
  <si>
    <t>Reference matrix</t>
  </si>
  <si>
    <t>Reference</t>
  </si>
  <si>
    <t>Inputs</t>
  </si>
  <si>
    <t>Optimum shading level</t>
  </si>
  <si>
    <t>Exploring adaptation strategies of coffee production to climate change using a process_based model</t>
  </si>
  <si>
    <t>Fraction of shading trees to the coffee plants</t>
  </si>
  <si>
    <t>Required investment per smallholder</t>
  </si>
  <si>
    <t>kSh***</t>
  </si>
  <si>
    <t>Agroforestry coffee cultivation in combination with mulching, trenches and organic composting in Uganda, FAO (2017)</t>
  </si>
  <si>
    <t>hectare by smallholders</t>
  </si>
  <si>
    <t>ha</t>
  </si>
  <si>
    <t>International Coffee Organization</t>
  </si>
  <si>
    <t>Number of coffee plants per hectare</t>
  </si>
  <si>
    <t>Y</t>
  </si>
  <si>
    <t>Cost of purchasing a shading plant</t>
  </si>
  <si>
    <t>kSh</t>
  </si>
  <si>
    <t>https://www.perfectdailygrind.com/2015/06/uncovered-how-many-dollars-does-it-cost-a-farmer-to-plant-a-basic-plot-of-coffee/</t>
  </si>
  <si>
    <t>Banana yield</t>
  </si>
  <si>
    <t>kg/plant</t>
  </si>
  <si>
    <t>Z</t>
  </si>
  <si>
    <t>Banana-coffee system cropping guide</t>
  </si>
  <si>
    <t>Price of Banana</t>
  </si>
  <si>
    <t>Sh/kg</t>
  </si>
  <si>
    <t>numbeo</t>
  </si>
  <si>
    <t>Initial use of fruit of HR (HP)</t>
  </si>
  <si>
    <t>MSh</t>
  </si>
  <si>
    <t>V</t>
  </si>
  <si>
    <t>Increase in the N content of soil (min)</t>
  </si>
  <si>
    <t>Increase in the olsen p content of soil (min)</t>
  </si>
  <si>
    <t>Number of smallholders</t>
  </si>
  <si>
    <t>Country Coffee Profile: Kenya, International Coffee Organization (2019)</t>
  </si>
  <si>
    <t>Share of coffee to all products</t>
  </si>
  <si>
    <t>Reduction in the physical productivity based on opt level of shading</t>
  </si>
  <si>
    <t>Reduction in the monetary productivity considering potential price growth</t>
  </si>
  <si>
    <t>Increase in the total soil carbon stocks</t>
  </si>
  <si>
    <t>Coffee-Banana Intercropping: Implementation guidance for policymakers and investors</t>
  </si>
  <si>
    <t>Assumptions</t>
  </si>
  <si>
    <t>Percentage of the smallholders to be covered</t>
  </si>
  <si>
    <t>Cost of planting a shading plant</t>
  </si>
  <si>
    <t>ok</t>
  </si>
  <si>
    <t>Reduction in the Nitorgen Fertilizer</t>
  </si>
  <si>
    <t>Shade trees have higher impact on soil nutrient availability and food web in organic than conventional coffee agroforestry</t>
  </si>
  <si>
    <t>Reduction in Phosphorus fertilizer</t>
  </si>
  <si>
    <t>Reduction in Potassium fertilizer</t>
  </si>
  <si>
    <t>Calculated</t>
  </si>
  <si>
    <t>Total required forestry investment</t>
  </si>
  <si>
    <t>Additional income due to by products (fruits)</t>
  </si>
  <si>
    <t>Reduction in the monetary productivity considering potential price growth (covered portion)</t>
  </si>
  <si>
    <t>Shade: A key factor for coffee sustainability and quality</t>
  </si>
  <si>
    <t>Reduction in the Nitorgen Fertilizer weighted</t>
  </si>
  <si>
    <t>Reduction in Phosphorus fertilizer weighted</t>
  </si>
  <si>
    <t>Modeled (aggregated)</t>
  </si>
  <si>
    <t>Forestry Investment</t>
  </si>
  <si>
    <t>Reduction in inputs (weighted)</t>
  </si>
  <si>
    <t>Effects of shade and input management on economic performance of small-scale Peruvian coffee systems</t>
  </si>
  <si>
    <t>Reduction in capital (weighted)</t>
  </si>
  <si>
    <t>Growth in labor (weighted)</t>
  </si>
  <si>
    <t>Reduction in use of Fruits HR (HP)</t>
  </si>
  <si>
    <t>Reduction in carbon emissions (Direct soil emissions)</t>
  </si>
  <si>
    <t>*** here kSh mean killo kenyan shillings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</si>
</sst>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;\-;\-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2" fillId="0" borderId="0"/>
    <xf numFmtId="9" fontId="2" fillId="0" borderId="0"/>
    <xf numFmtId="0" fontId="9" fillId="0" borderId="0"/>
  </cellStyleXfs>
  <cellXfs count="53">
    <xf numFmtId="0" fontId="0" fillId="0" borderId="0" xfId="0"/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0" fillId="2" borderId="0" xfId="0" applyFill="1" applyAlignment="1">
      <alignment horizontal="center" vertical="center"/>
    </xf>
    <xf numFmtId="0" fontId="0" fillId="3" borderId="0" xfId="0" applyFill="1"/>
    <xf numFmtId="0" fontId="0" fillId="0" borderId="0" xfId="0" applyAlignment="1">
      <alignment horizontal="center" vertical="top"/>
    </xf>
    <xf numFmtId="0" fontId="3" fillId="5" borderId="0" xfId="0" applyFont="1" applyFill="1"/>
    <xf numFmtId="0" fontId="0" fillId="5" borderId="0" xfId="0" applyFill="1"/>
    <xf numFmtId="0" fontId="0" fillId="4" borderId="0" xfId="0" applyFill="1"/>
    <xf numFmtId="0" fontId="0" fillId="7" borderId="0" xfId="0" applyFill="1" applyAlignment="1">
      <alignment horizontal="left"/>
    </xf>
    <xf numFmtId="0" fontId="0" fillId="7" borderId="0" xfId="0" applyFill="1"/>
    <xf numFmtId="0" fontId="3" fillId="2" borderId="0" xfId="0" applyFont="1" applyFill="1"/>
    <xf numFmtId="0" fontId="0" fillId="2" borderId="0" xfId="0" applyFill="1"/>
    <xf numFmtId="0" fontId="5" fillId="4" borderId="0" xfId="1" applyNumberFormat="1" applyFont="1" applyFill="1" applyAlignment="1">
      <alignment horizontal="center" vertical="center"/>
    </xf>
    <xf numFmtId="0" fontId="5" fillId="5" borderId="0" xfId="2" applyNumberFormat="1" applyFon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5" fillId="7" borderId="0" xfId="1" applyNumberFormat="1" applyFont="1" applyFill="1" applyAlignment="1">
      <alignment horizontal="center" vertical="center"/>
    </xf>
    <xf numFmtId="0" fontId="9" fillId="0" borderId="0" xfId="3" applyAlignment="1">
      <alignment vertical="center"/>
    </xf>
    <xf numFmtId="0" fontId="9" fillId="5" borderId="0" xfId="3" applyFill="1"/>
    <xf numFmtId="0" fontId="0" fillId="6" borderId="0" xfId="0" applyFill="1"/>
    <xf numFmtId="164" fontId="0" fillId="2" borderId="0" xfId="0" applyNumberFormat="1" applyFill="1" applyAlignment="1">
      <alignment horizontal="center"/>
    </xf>
    <xf numFmtId="0" fontId="4" fillId="2" borderId="0" xfId="0" applyFont="1" applyFill="1" applyAlignment="1">
      <alignment horizontal="center" vertical="center"/>
    </xf>
    <xf numFmtId="0" fontId="5" fillId="8" borderId="0" xfId="1" applyNumberFormat="1" applyFont="1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8" borderId="0" xfId="0" applyFill="1"/>
    <xf numFmtId="0" fontId="0" fillId="0" borderId="0" xfId="0"/>
    <xf numFmtId="0" fontId="0" fillId="0" borderId="0" xfId="0" applyAlignment="1">
      <alignment horizontal="center" vertical="center"/>
    </xf>
    <xf numFmtId="0" fontId="11" fillId="5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5" borderId="0" xfId="0" applyFill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1" fillId="2" borderId="1" xfId="0" applyFont="1" applyFill="1" applyBorder="1"/>
    <xf numFmtId="10" fontId="5" fillId="4" borderId="0" xfId="1" applyNumberFormat="1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0" fillId="2" borderId="0" xfId="0" applyFill="1"/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numbeo.com/cost-of-living/compare_cities.jsp?country1=Kenya&amp;country2=Kenya&amp;city1=Bungoma&amp;city2=Nairobi&amp;tracking=getDispatchComparison" TargetMode="External"/><Relationship Id="rId1" Type="http://schemas.openxmlformats.org/officeDocument/2006/relationships/hyperlink" Target="https://www.perfectdailygrind.com/2015/06/uncovered-how-many-dollars-does-it-cost-a-farmer-to-plant-a-basic-plot-of-coffe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workbookViewId="0">
      <selection activeCell="I19" sqref="I19"/>
    </sheetView>
  </sheetViews>
  <sheetFormatPr defaultColWidth="9.109375" defaultRowHeight="14.4" x14ac:dyDescent="0.3"/>
  <cols>
    <col min="1" max="1" width="2" style="13" bestFit="1" customWidth="1"/>
    <col min="2" max="2" width="24.88671875" style="13" bestFit="1" customWidth="1"/>
    <col min="3" max="3" width="35.33203125" style="13" bestFit="1" customWidth="1"/>
    <col min="4" max="4" width="11" style="13" bestFit="1" customWidth="1"/>
    <col min="5" max="5" width="9.109375" style="13" customWidth="1"/>
    <col min="6" max="16384" width="9.109375" style="13"/>
  </cols>
  <sheetData>
    <row r="1" spans="1:5" x14ac:dyDescent="0.3">
      <c r="B1" s="2" t="s">
        <v>0</v>
      </c>
      <c r="C1" s="2" t="s">
        <v>1</v>
      </c>
      <c r="D1" s="2" t="s">
        <v>2</v>
      </c>
      <c r="E1" s="2" t="s">
        <v>3</v>
      </c>
    </row>
    <row r="2" spans="1:5" x14ac:dyDescent="0.3">
      <c r="A2" s="2">
        <v>1</v>
      </c>
      <c r="B2" s="6" t="s">
        <v>4</v>
      </c>
      <c r="C2" t="s">
        <v>5</v>
      </c>
      <c r="D2" s="4" t="s">
        <v>6</v>
      </c>
      <c r="E2" s="1">
        <f>main!C35</f>
        <v>-4.9350649350647327E-2</v>
      </c>
    </row>
    <row r="3" spans="1:5" x14ac:dyDescent="0.3">
      <c r="A3" s="2"/>
    </row>
    <row r="4" spans="1:5" x14ac:dyDescent="0.3">
      <c r="A4" s="2"/>
    </row>
    <row r="5" spans="1:5" x14ac:dyDescent="0.3">
      <c r="A5" s="2"/>
    </row>
    <row r="6" spans="1:5" x14ac:dyDescent="0.3">
      <c r="A6" s="2"/>
    </row>
  </sheetData>
  <dataValidations count="1">
    <dataValidation type="list" showInputMessage="1" showErrorMessage="1" sqref="D2" xr:uid="{00000000-0002-0000-0000-000000000000}">
      <formula1>"Percentage, Absolute"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"/>
  <sheetViews>
    <sheetView zoomScale="115" zoomScaleNormal="115" workbookViewId="0">
      <selection activeCell="E7" sqref="E7"/>
    </sheetView>
  </sheetViews>
  <sheetFormatPr defaultColWidth="9.109375" defaultRowHeight="14.4" x14ac:dyDescent="0.3"/>
  <cols>
    <col min="1" max="1" width="9.109375" style="13" customWidth="1"/>
    <col min="2" max="2" width="19" style="13" bestFit="1" customWidth="1"/>
    <col min="3" max="3" width="9.33203125" style="13" bestFit="1" customWidth="1"/>
    <col min="4" max="4" width="9.109375" style="13" customWidth="1"/>
    <col min="5" max="16384" width="9.109375" style="13"/>
  </cols>
  <sheetData>
    <row r="1" spans="1:3" x14ac:dyDescent="0.3">
      <c r="B1" s="37" t="s">
        <v>0</v>
      </c>
      <c r="C1" s="37" t="s">
        <v>3</v>
      </c>
    </row>
    <row r="2" spans="1:3" x14ac:dyDescent="0.3">
      <c r="A2" s="37">
        <v>1</v>
      </c>
      <c r="B2" s="39" t="s">
        <v>7</v>
      </c>
      <c r="C2" s="38">
        <f>main!C29</f>
        <v>0.8999999999999635</v>
      </c>
    </row>
    <row r="3" spans="1:3" x14ac:dyDescent="0.3">
      <c r="A3" s="2"/>
    </row>
    <row r="4" spans="1:3" x14ac:dyDescent="0.3">
      <c r="A4" s="2"/>
    </row>
    <row r="5" spans="1:3" x14ac:dyDescent="0.3">
      <c r="A5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3"/>
  <sheetViews>
    <sheetView workbookViewId="0">
      <selection activeCell="H10" sqref="H10"/>
    </sheetView>
  </sheetViews>
  <sheetFormatPr defaultColWidth="9.109375" defaultRowHeight="14.4" x14ac:dyDescent="0.3"/>
  <cols>
    <col min="1" max="1" width="9.109375" style="13" customWidth="1"/>
    <col min="2" max="2" width="11.77734375" style="13" bestFit="1" customWidth="1"/>
    <col min="3" max="3" width="32.109375" style="13" bestFit="1" customWidth="1"/>
    <col min="4" max="4" width="11.77734375" style="13" bestFit="1" customWidth="1"/>
    <col min="5" max="5" width="31" style="13" bestFit="1" customWidth="1"/>
    <col min="6" max="6" width="10.109375" style="13" bestFit="1" customWidth="1"/>
    <col min="7" max="7" width="12.6640625" style="13" bestFit="1" customWidth="1"/>
    <col min="8" max="8" width="10.44140625" style="13" bestFit="1" customWidth="1"/>
    <col min="9" max="9" width="9.109375" style="13" customWidth="1"/>
    <col min="10" max="16384" width="9.109375" style="13"/>
  </cols>
  <sheetData>
    <row r="1" spans="1:8" x14ac:dyDescent="0.3">
      <c r="B1" s="37" t="s">
        <v>8</v>
      </c>
      <c r="C1" s="37" t="s">
        <v>0</v>
      </c>
      <c r="D1" s="37" t="s">
        <v>9</v>
      </c>
      <c r="E1" s="37" t="s">
        <v>1</v>
      </c>
      <c r="F1" s="37" t="s">
        <v>2</v>
      </c>
      <c r="G1" s="37" t="s">
        <v>3</v>
      </c>
      <c r="H1" s="43" t="s">
        <v>10</v>
      </c>
    </row>
    <row r="2" spans="1:8" x14ac:dyDescent="0.3">
      <c r="A2" s="40">
        <v>1</v>
      </c>
      <c r="B2" s="38" t="s">
        <v>11</v>
      </c>
      <c r="C2" s="41" t="s">
        <v>5</v>
      </c>
      <c r="D2" s="38" t="s">
        <v>12</v>
      </c>
      <c r="E2" s="41" t="s">
        <v>13</v>
      </c>
      <c r="F2" s="38" t="s">
        <v>14</v>
      </c>
      <c r="G2" s="38">
        <f>-main!C30</f>
        <v>2.9422988710692263E-6</v>
      </c>
      <c r="H2" s="42" t="s">
        <v>15</v>
      </c>
    </row>
    <row r="3" spans="1:8" x14ac:dyDescent="0.3">
      <c r="A3" s="40">
        <v>2</v>
      </c>
      <c r="B3" s="38" t="s">
        <v>12</v>
      </c>
      <c r="C3" s="42" t="s">
        <v>16</v>
      </c>
      <c r="D3" s="38" t="s">
        <v>11</v>
      </c>
      <c r="E3" s="41" t="s">
        <v>17</v>
      </c>
      <c r="F3" s="38" t="s">
        <v>14</v>
      </c>
      <c r="G3" s="42">
        <f>main!C34</f>
        <v>-8.7016729668022952E-5</v>
      </c>
      <c r="H3" s="42" t="s">
        <v>15</v>
      </c>
    </row>
  </sheetData>
  <dataValidations count="2">
    <dataValidation type="list" showInputMessage="1" showErrorMessage="1" sqref="F2:F3" xr:uid="{00000000-0002-0000-0200-000000000000}">
      <formula1>"Percentage, Absolute"</formula1>
    </dataValidation>
    <dataValidation type="list" showInputMessage="1" showErrorMessage="1" sqref="D2:D3 B2:B3" xr:uid="{00000000-0002-0000-0200-000001000000}">
      <formula1>"Commodities,Activities"</formula1>
    </dataValidation>
  </dataValidations>
  <pageMargins left="0.7" right="0.7" top="0.75" bottom="0.75" header="0.3" footer="0.3"/>
  <pageSetup orientation="portrait" horizontalDpi="360" verticalDpi="36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5"/>
  <sheetViews>
    <sheetView workbookViewId="0">
      <selection activeCell="G10" sqref="G10"/>
    </sheetView>
  </sheetViews>
  <sheetFormatPr defaultColWidth="9.109375" defaultRowHeight="14.4" x14ac:dyDescent="0.3"/>
  <cols>
    <col min="1" max="1" width="9.109375" style="13" customWidth="1"/>
    <col min="2" max="2" width="29" style="13" bestFit="1" customWidth="1"/>
    <col min="3" max="3" width="8.33203125" style="13" bestFit="1" customWidth="1"/>
    <col min="4" max="4" width="32.109375" style="13" bestFit="1" customWidth="1"/>
    <col min="5" max="5" width="10.109375" style="13" bestFit="1" customWidth="1"/>
    <col min="6" max="6" width="12.6640625" style="13" bestFit="1" customWidth="1"/>
    <col min="7" max="7" width="10.44140625" style="13" bestFit="1" customWidth="1"/>
    <col min="8" max="8" width="9.109375" style="13" customWidth="1"/>
    <col min="9" max="16384" width="9.109375" style="13"/>
  </cols>
  <sheetData>
    <row r="1" spans="1:7" x14ac:dyDescent="0.3">
      <c r="B1" s="37" t="s">
        <v>0</v>
      </c>
      <c r="C1" s="37" t="s">
        <v>9</v>
      </c>
      <c r="D1" s="37" t="s">
        <v>1</v>
      </c>
      <c r="E1" s="37" t="s">
        <v>2</v>
      </c>
      <c r="F1" s="37" t="s">
        <v>3</v>
      </c>
      <c r="G1" s="43" t="s">
        <v>10</v>
      </c>
    </row>
    <row r="2" spans="1:7" x14ac:dyDescent="0.3">
      <c r="A2" s="37">
        <v>1</v>
      </c>
      <c r="B2" s="39" t="s">
        <v>18</v>
      </c>
      <c r="C2" s="38" t="s">
        <v>11</v>
      </c>
      <c r="D2" s="41" t="s">
        <v>5</v>
      </c>
      <c r="E2" s="38" t="s">
        <v>14</v>
      </c>
      <c r="F2" s="42">
        <f>main!C32</f>
        <v>-3.3158843793851883E-6</v>
      </c>
      <c r="G2" s="42" t="s">
        <v>19</v>
      </c>
    </row>
    <row r="3" spans="1:7" x14ac:dyDescent="0.3">
      <c r="A3" s="37">
        <v>2</v>
      </c>
      <c r="B3" s="39" t="s">
        <v>20</v>
      </c>
      <c r="C3" s="38" t="s">
        <v>11</v>
      </c>
      <c r="D3" s="41" t="s">
        <v>5</v>
      </c>
      <c r="E3" s="38" t="s">
        <v>14</v>
      </c>
      <c r="F3" s="42">
        <f>main!C33</f>
        <v>4.6668002376532274E-6</v>
      </c>
      <c r="G3" s="42" t="s">
        <v>15</v>
      </c>
    </row>
    <row r="4" spans="1:7" x14ac:dyDescent="0.3">
      <c r="A4" s="2"/>
    </row>
    <row r="5" spans="1:7" x14ac:dyDescent="0.3">
      <c r="A5" s="2"/>
    </row>
  </sheetData>
  <dataValidations count="2">
    <dataValidation type="list" showInputMessage="1" showErrorMessage="1" sqref="C2:C3" xr:uid="{00000000-0002-0000-0300-000000000000}">
      <formula1>"Commodities,Activities"</formula1>
    </dataValidation>
    <dataValidation type="list" showInputMessage="1" showErrorMessage="1" sqref="E2:E3" xr:uid="{00000000-0002-0000-0300-000001000000}">
      <formula1>"Percentage, Absolute"</formula1>
    </dataValidation>
  </dataValidations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72"/>
  <sheetViews>
    <sheetView topLeftCell="A48" workbookViewId="0">
      <selection activeCell="B53" sqref="B53"/>
    </sheetView>
  </sheetViews>
  <sheetFormatPr defaultRowHeight="14.4" x14ac:dyDescent="0.3"/>
  <cols>
    <col min="1" max="1" width="35" style="26" customWidth="1"/>
    <col min="2" max="2" width="56.88671875" style="26" customWidth="1"/>
    <col min="3" max="3" width="47.109375" style="26" customWidth="1"/>
    <col min="4" max="4" width="22.6640625" style="26" bestFit="1" customWidth="1"/>
    <col min="5" max="5" width="13.44140625" style="26" bestFit="1" customWidth="1"/>
  </cols>
  <sheetData>
    <row r="1" spans="1:10" x14ac:dyDescent="0.3">
      <c r="A1" s="5" t="s">
        <v>12</v>
      </c>
      <c r="B1" s="5" t="s">
        <v>11</v>
      </c>
      <c r="C1" s="5" t="s">
        <v>21</v>
      </c>
      <c r="D1" s="5" t="s">
        <v>22</v>
      </c>
      <c r="E1" s="5" t="s">
        <v>23</v>
      </c>
    </row>
    <row r="2" spans="1:10" x14ac:dyDescent="0.3">
      <c r="A2" t="s">
        <v>24</v>
      </c>
      <c r="B2" t="s">
        <v>25</v>
      </c>
      <c r="C2" t="s">
        <v>26</v>
      </c>
      <c r="D2" s="27" t="s">
        <v>27</v>
      </c>
      <c r="E2" t="s">
        <v>28</v>
      </c>
    </row>
    <row r="3" spans="1:10" x14ac:dyDescent="0.3">
      <c r="A3" t="s">
        <v>29</v>
      </c>
      <c r="B3" t="s">
        <v>30</v>
      </c>
      <c r="C3" t="s">
        <v>31</v>
      </c>
      <c r="D3" s="27" t="s">
        <v>32</v>
      </c>
      <c r="E3" t="s">
        <v>33</v>
      </c>
    </row>
    <row r="4" spans="1:10" x14ac:dyDescent="0.3">
      <c r="A4" t="s">
        <v>34</v>
      </c>
      <c r="B4" t="s">
        <v>17</v>
      </c>
      <c r="C4" t="s">
        <v>35</v>
      </c>
      <c r="D4" s="27" t="s">
        <v>36</v>
      </c>
      <c r="E4" t="s">
        <v>37</v>
      </c>
    </row>
    <row r="5" spans="1:10" x14ac:dyDescent="0.3">
      <c r="A5" t="s">
        <v>38</v>
      </c>
      <c r="B5" t="s">
        <v>39</v>
      </c>
      <c r="C5" t="s">
        <v>40</v>
      </c>
      <c r="D5" s="27" t="s">
        <v>41</v>
      </c>
      <c r="E5" t="s">
        <v>42</v>
      </c>
    </row>
    <row r="6" spans="1:10" x14ac:dyDescent="0.3">
      <c r="A6" t="s">
        <v>43</v>
      </c>
      <c r="B6" t="s">
        <v>44</v>
      </c>
      <c r="C6" t="s">
        <v>45</v>
      </c>
      <c r="D6" s="27" t="s">
        <v>46</v>
      </c>
      <c r="E6" t="s">
        <v>47</v>
      </c>
    </row>
    <row r="7" spans="1:10" x14ac:dyDescent="0.3">
      <c r="A7" t="s">
        <v>48</v>
      </c>
      <c r="B7" t="s">
        <v>49</v>
      </c>
      <c r="C7" t="s">
        <v>50</v>
      </c>
      <c r="D7" s="27" t="s">
        <v>51</v>
      </c>
      <c r="E7" t="s">
        <v>52</v>
      </c>
    </row>
    <row r="8" spans="1:10" x14ac:dyDescent="0.3">
      <c r="A8" t="s">
        <v>16</v>
      </c>
      <c r="B8" t="s">
        <v>53</v>
      </c>
      <c r="C8" t="s">
        <v>54</v>
      </c>
      <c r="D8" s="27" t="s">
        <v>55</v>
      </c>
      <c r="E8" t="s">
        <v>56</v>
      </c>
    </row>
    <row r="9" spans="1:10" x14ac:dyDescent="0.3">
      <c r="A9" t="s">
        <v>57</v>
      </c>
      <c r="B9" t="s">
        <v>58</v>
      </c>
      <c r="C9" t="s">
        <v>20</v>
      </c>
      <c r="D9" s="27" t="s">
        <v>59</v>
      </c>
      <c r="E9" t="s">
        <v>60</v>
      </c>
    </row>
    <row r="10" spans="1:10" x14ac:dyDescent="0.3">
      <c r="A10" t="s">
        <v>61</v>
      </c>
      <c r="B10" t="s">
        <v>5</v>
      </c>
      <c r="C10" t="s">
        <v>62</v>
      </c>
      <c r="D10" s="27" t="s">
        <v>63</v>
      </c>
    </row>
    <row r="11" spans="1:10" x14ac:dyDescent="0.3">
      <c r="A11" t="s">
        <v>64</v>
      </c>
      <c r="B11" t="s">
        <v>65</v>
      </c>
      <c r="C11" t="s">
        <v>66</v>
      </c>
      <c r="D11" s="27" t="s">
        <v>67</v>
      </c>
    </row>
    <row r="12" spans="1:10" x14ac:dyDescent="0.3">
      <c r="A12" t="s">
        <v>68</v>
      </c>
      <c r="B12" t="s">
        <v>69</v>
      </c>
      <c r="C12" t="s">
        <v>70</v>
      </c>
      <c r="D12" s="27" t="s">
        <v>71</v>
      </c>
    </row>
    <row r="13" spans="1:10" x14ac:dyDescent="0.3">
      <c r="A13" t="s">
        <v>72</v>
      </c>
      <c r="B13" t="s">
        <v>73</v>
      </c>
      <c r="C13" t="s">
        <v>74</v>
      </c>
      <c r="D13" s="27" t="s">
        <v>75</v>
      </c>
    </row>
    <row r="14" spans="1:10" x14ac:dyDescent="0.3">
      <c r="A14" t="s">
        <v>76</v>
      </c>
      <c r="B14" t="s">
        <v>77</v>
      </c>
      <c r="C14" t="s">
        <v>78</v>
      </c>
    </row>
    <row r="15" spans="1:10" x14ac:dyDescent="0.3">
      <c r="A15" t="s">
        <v>79</v>
      </c>
      <c r="B15" t="s">
        <v>80</v>
      </c>
      <c r="C15" t="s">
        <v>81</v>
      </c>
      <c r="G15" s="21"/>
      <c r="H15" s="21"/>
      <c r="I15" s="21"/>
      <c r="J15" s="21"/>
    </row>
    <row r="16" spans="1:10" x14ac:dyDescent="0.3">
      <c r="A16" t="s">
        <v>82</v>
      </c>
      <c r="B16" t="s">
        <v>83</v>
      </c>
      <c r="C16" t="s">
        <v>84</v>
      </c>
    </row>
    <row r="17" spans="1:3" x14ac:dyDescent="0.3">
      <c r="A17" t="s">
        <v>85</v>
      </c>
      <c r="B17" t="s">
        <v>86</v>
      </c>
      <c r="C17" t="s">
        <v>87</v>
      </c>
    </row>
    <row r="18" spans="1:3" x14ac:dyDescent="0.3">
      <c r="A18" t="s">
        <v>88</v>
      </c>
      <c r="B18" t="s">
        <v>89</v>
      </c>
      <c r="C18" t="s">
        <v>90</v>
      </c>
    </row>
    <row r="19" spans="1:3" x14ac:dyDescent="0.3">
      <c r="A19" t="s">
        <v>91</v>
      </c>
      <c r="B19" t="s">
        <v>92</v>
      </c>
      <c r="C19" t="s">
        <v>93</v>
      </c>
    </row>
    <row r="20" spans="1:3" x14ac:dyDescent="0.3">
      <c r="A20" t="s">
        <v>94</v>
      </c>
      <c r="B20" t="s">
        <v>95</v>
      </c>
      <c r="C20" t="s">
        <v>96</v>
      </c>
    </row>
    <row r="21" spans="1:3" x14ac:dyDescent="0.3">
      <c r="A21" t="s">
        <v>97</v>
      </c>
      <c r="B21" t="s">
        <v>98</v>
      </c>
      <c r="C21" t="s">
        <v>99</v>
      </c>
    </row>
    <row r="22" spans="1:3" x14ac:dyDescent="0.3">
      <c r="A22" t="s">
        <v>100</v>
      </c>
      <c r="B22" t="s">
        <v>101</v>
      </c>
      <c r="C22" t="s">
        <v>102</v>
      </c>
    </row>
    <row r="23" spans="1:3" x14ac:dyDescent="0.3">
      <c r="A23" t="s">
        <v>103</v>
      </c>
      <c r="B23" t="s">
        <v>104</v>
      </c>
      <c r="C23" t="s">
        <v>105</v>
      </c>
    </row>
    <row r="24" spans="1:3" x14ac:dyDescent="0.3">
      <c r="A24" t="s">
        <v>106</v>
      </c>
      <c r="B24" t="s">
        <v>107</v>
      </c>
      <c r="C24" t="s">
        <v>108</v>
      </c>
    </row>
    <row r="25" spans="1:3" x14ac:dyDescent="0.3">
      <c r="A25" t="s">
        <v>109</v>
      </c>
      <c r="B25" t="s">
        <v>110</v>
      </c>
      <c r="C25" t="s">
        <v>111</v>
      </c>
    </row>
    <row r="26" spans="1:3" x14ac:dyDescent="0.3">
      <c r="A26" t="s">
        <v>112</v>
      </c>
      <c r="B26" t="s">
        <v>113</v>
      </c>
      <c r="C26" t="s">
        <v>114</v>
      </c>
    </row>
    <row r="27" spans="1:3" x14ac:dyDescent="0.3">
      <c r="A27" t="s">
        <v>115</v>
      </c>
      <c r="B27" t="s">
        <v>116</v>
      </c>
      <c r="C27" t="s">
        <v>117</v>
      </c>
    </row>
    <row r="28" spans="1:3" x14ac:dyDescent="0.3">
      <c r="A28" t="s">
        <v>118</v>
      </c>
      <c r="B28" t="s">
        <v>119</v>
      </c>
      <c r="C28" t="s">
        <v>120</v>
      </c>
    </row>
    <row r="29" spans="1:3" x14ac:dyDescent="0.3">
      <c r="A29" t="s">
        <v>121</v>
      </c>
      <c r="B29" t="s">
        <v>122</v>
      </c>
      <c r="C29" t="s">
        <v>123</v>
      </c>
    </row>
    <row r="30" spans="1:3" x14ac:dyDescent="0.3">
      <c r="A30" t="s">
        <v>13</v>
      </c>
      <c r="B30" t="s">
        <v>124</v>
      </c>
      <c r="C30" t="s">
        <v>125</v>
      </c>
    </row>
    <row r="31" spans="1:3" x14ac:dyDescent="0.3">
      <c r="A31" t="s">
        <v>126</v>
      </c>
      <c r="B31" t="s">
        <v>127</v>
      </c>
      <c r="C31" t="s">
        <v>128</v>
      </c>
    </row>
    <row r="32" spans="1:3" x14ac:dyDescent="0.3">
      <c r="A32" t="s">
        <v>129</v>
      </c>
      <c r="B32" t="s">
        <v>130</v>
      </c>
      <c r="C32" t="s">
        <v>131</v>
      </c>
    </row>
    <row r="33" spans="1:3" x14ac:dyDescent="0.3">
      <c r="A33" t="s">
        <v>132</v>
      </c>
      <c r="B33" t="s">
        <v>133</v>
      </c>
      <c r="C33" t="s">
        <v>134</v>
      </c>
    </row>
    <row r="34" spans="1:3" x14ac:dyDescent="0.3">
      <c r="A34" t="s">
        <v>135</v>
      </c>
      <c r="B34" t="s">
        <v>136</v>
      </c>
      <c r="C34" t="s">
        <v>137</v>
      </c>
    </row>
    <row r="35" spans="1:3" x14ac:dyDescent="0.3">
      <c r="A35" t="s">
        <v>138</v>
      </c>
      <c r="B35" t="s">
        <v>139</v>
      </c>
      <c r="C35" t="s">
        <v>140</v>
      </c>
    </row>
    <row r="36" spans="1:3" x14ac:dyDescent="0.3">
      <c r="A36" t="s">
        <v>141</v>
      </c>
      <c r="B36" t="s">
        <v>142</v>
      </c>
      <c r="C36" t="s">
        <v>143</v>
      </c>
    </row>
    <row r="37" spans="1:3" x14ac:dyDescent="0.3">
      <c r="A37" t="s">
        <v>144</v>
      </c>
      <c r="B37" t="s">
        <v>145</v>
      </c>
      <c r="C37" t="s">
        <v>146</v>
      </c>
    </row>
    <row r="38" spans="1:3" x14ac:dyDescent="0.3">
      <c r="A38" t="s">
        <v>147</v>
      </c>
      <c r="B38" t="s">
        <v>148</v>
      </c>
    </row>
    <row r="39" spans="1:3" x14ac:dyDescent="0.3">
      <c r="A39" t="s">
        <v>149</v>
      </c>
      <c r="B39" t="s">
        <v>150</v>
      </c>
    </row>
    <row r="40" spans="1:3" x14ac:dyDescent="0.3">
      <c r="A40" t="s">
        <v>7</v>
      </c>
      <c r="B40" t="s">
        <v>151</v>
      </c>
    </row>
    <row r="41" spans="1:3" x14ac:dyDescent="0.3">
      <c r="A41" t="s">
        <v>152</v>
      </c>
      <c r="B41" t="s">
        <v>153</v>
      </c>
    </row>
    <row r="42" spans="1:3" x14ac:dyDescent="0.3">
      <c r="A42" t="s">
        <v>154</v>
      </c>
      <c r="B42" t="s">
        <v>155</v>
      </c>
    </row>
    <row r="43" spans="1:3" x14ac:dyDescent="0.3">
      <c r="A43" t="s">
        <v>156</v>
      </c>
      <c r="B43" t="s">
        <v>157</v>
      </c>
    </row>
    <row r="44" spans="1:3" x14ac:dyDescent="0.3">
      <c r="A44" t="s">
        <v>158</v>
      </c>
      <c r="B44" t="s">
        <v>159</v>
      </c>
    </row>
    <row r="45" spans="1:3" x14ac:dyDescent="0.3">
      <c r="A45" t="s">
        <v>160</v>
      </c>
      <c r="B45" t="s">
        <v>161</v>
      </c>
    </row>
    <row r="46" spans="1:3" x14ac:dyDescent="0.3">
      <c r="A46" t="s">
        <v>162</v>
      </c>
      <c r="B46" t="s">
        <v>163</v>
      </c>
    </row>
    <row r="47" spans="1:3" x14ac:dyDescent="0.3">
      <c r="A47" t="s">
        <v>164</v>
      </c>
      <c r="B47" t="s">
        <v>165</v>
      </c>
    </row>
    <row r="48" spans="1:3" x14ac:dyDescent="0.3">
      <c r="A48" t="s">
        <v>166</v>
      </c>
      <c r="B48" t="s">
        <v>167</v>
      </c>
    </row>
    <row r="49" spans="1:2" x14ac:dyDescent="0.3">
      <c r="A49" t="s">
        <v>168</v>
      </c>
      <c r="B49" t="s">
        <v>169</v>
      </c>
    </row>
    <row r="50" spans="1:2" x14ac:dyDescent="0.3">
      <c r="A50" t="s">
        <v>170</v>
      </c>
      <c r="B50" t="s">
        <v>171</v>
      </c>
    </row>
    <row r="51" spans="1:2" x14ac:dyDescent="0.3">
      <c r="A51" t="s">
        <v>172</v>
      </c>
      <c r="B51" t="s">
        <v>173</v>
      </c>
    </row>
    <row r="52" spans="1:2" x14ac:dyDescent="0.3">
      <c r="A52" t="s">
        <v>174</v>
      </c>
      <c r="B52" t="s">
        <v>175</v>
      </c>
    </row>
    <row r="53" spans="1:2" x14ac:dyDescent="0.3">
      <c r="A53" t="s">
        <v>176</v>
      </c>
      <c r="B53" t="s">
        <v>177</v>
      </c>
    </row>
    <row r="54" spans="1:2" x14ac:dyDescent="0.3">
      <c r="A54" t="s">
        <v>178</v>
      </c>
      <c r="B54" t="s">
        <v>179</v>
      </c>
    </row>
    <row r="55" spans="1:2" x14ac:dyDescent="0.3">
      <c r="A55" t="s">
        <v>180</v>
      </c>
      <c r="B55" t="s">
        <v>181</v>
      </c>
    </row>
    <row r="56" spans="1:2" x14ac:dyDescent="0.3">
      <c r="A56" t="s">
        <v>182</v>
      </c>
    </row>
    <row r="57" spans="1:2" x14ac:dyDescent="0.3">
      <c r="A57" t="s">
        <v>183</v>
      </c>
    </row>
    <row r="58" spans="1:2" x14ac:dyDescent="0.3">
      <c r="A58" t="s">
        <v>184</v>
      </c>
    </row>
    <row r="59" spans="1:2" x14ac:dyDescent="0.3">
      <c r="A59" t="s">
        <v>185</v>
      </c>
    </row>
    <row r="60" spans="1:2" x14ac:dyDescent="0.3">
      <c r="A60" t="s">
        <v>186</v>
      </c>
    </row>
    <row r="61" spans="1:2" x14ac:dyDescent="0.3">
      <c r="A61" t="s">
        <v>187</v>
      </c>
    </row>
    <row r="62" spans="1:2" x14ac:dyDescent="0.3">
      <c r="A62" t="s">
        <v>188</v>
      </c>
    </row>
    <row r="63" spans="1:2" x14ac:dyDescent="0.3">
      <c r="A63" t="s">
        <v>189</v>
      </c>
    </row>
    <row r="64" spans="1:2" x14ac:dyDescent="0.3">
      <c r="A64" t="s">
        <v>190</v>
      </c>
    </row>
    <row r="65" spans="1:1" x14ac:dyDescent="0.3">
      <c r="A65" t="s">
        <v>191</v>
      </c>
    </row>
    <row r="66" spans="1:1" x14ac:dyDescent="0.3">
      <c r="A66" t="s">
        <v>192</v>
      </c>
    </row>
    <row r="67" spans="1:1" x14ac:dyDescent="0.3">
      <c r="A67" t="s">
        <v>193</v>
      </c>
    </row>
    <row r="68" spans="1:1" x14ac:dyDescent="0.3">
      <c r="A68" t="s">
        <v>194</v>
      </c>
    </row>
    <row r="69" spans="1:1" x14ac:dyDescent="0.3">
      <c r="A69" t="s">
        <v>195</v>
      </c>
    </row>
    <row r="70" spans="1:1" x14ac:dyDescent="0.3">
      <c r="A70" t="s">
        <v>196</v>
      </c>
    </row>
    <row r="71" spans="1:1" x14ac:dyDescent="0.3">
      <c r="A71" t="s">
        <v>197</v>
      </c>
    </row>
    <row r="72" spans="1:1" x14ac:dyDescent="0.3">
      <c r="A72" t="s">
        <v>198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38"/>
  <sheetViews>
    <sheetView tabSelected="1"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9" sqref="C9"/>
    </sheetView>
  </sheetViews>
  <sheetFormatPr defaultColWidth="9.109375" defaultRowHeight="14.4" x14ac:dyDescent="0.3"/>
  <cols>
    <col min="1" max="1" width="11.88671875" style="13" customWidth="1"/>
    <col min="2" max="2" width="74.5546875" style="13" customWidth="1"/>
    <col min="3" max="3" width="12.6640625" style="13" bestFit="1" customWidth="1"/>
    <col min="4" max="4" width="14.5546875" style="13" bestFit="1" customWidth="1"/>
    <col min="5" max="5" width="14.5546875" style="1" customWidth="1"/>
    <col min="6" max="9" width="14.5546875" style="13" customWidth="1"/>
    <col min="10" max="10" width="15.33203125" style="13" bestFit="1" customWidth="1"/>
    <col min="11" max="11" width="186.44140625" style="13" bestFit="1" customWidth="1"/>
    <col min="12" max="12" width="20.5546875" style="13" customWidth="1"/>
    <col min="13" max="13" width="9.109375" style="13" customWidth="1"/>
    <col min="14" max="16384" width="9.109375" style="13"/>
  </cols>
  <sheetData>
    <row r="1" spans="1:12" x14ac:dyDescent="0.3">
      <c r="A1" s="12" t="s">
        <v>199</v>
      </c>
      <c r="B1" s="12" t="s">
        <v>200</v>
      </c>
      <c r="C1" s="12" t="s">
        <v>201</v>
      </c>
      <c r="D1" s="12" t="s">
        <v>202</v>
      </c>
      <c r="E1" s="29" t="s">
        <v>203</v>
      </c>
      <c r="F1" s="12" t="s">
        <v>204</v>
      </c>
      <c r="G1" s="12" t="s">
        <v>205</v>
      </c>
      <c r="H1" s="12" t="s">
        <v>206</v>
      </c>
      <c r="I1" s="12" t="s">
        <v>207</v>
      </c>
      <c r="J1" s="12" t="s">
        <v>208</v>
      </c>
      <c r="K1" s="12" t="s">
        <v>209</v>
      </c>
    </row>
    <row r="2" spans="1:12" x14ac:dyDescent="0.3">
      <c r="A2" s="50" t="s">
        <v>210</v>
      </c>
      <c r="B2" s="8" t="s">
        <v>211</v>
      </c>
      <c r="C2" s="36">
        <v>0.5</v>
      </c>
      <c r="D2" s="7"/>
      <c r="E2" s="30"/>
      <c r="F2" s="7"/>
      <c r="G2" s="7"/>
      <c r="H2" s="7"/>
      <c r="I2" s="7"/>
      <c r="J2" s="7"/>
      <c r="K2" s="8" t="s">
        <v>212</v>
      </c>
    </row>
    <row r="3" spans="1:12" x14ac:dyDescent="0.3">
      <c r="A3" s="49"/>
      <c r="B3" s="8" t="s">
        <v>213</v>
      </c>
      <c r="C3" s="28">
        <v>0.25</v>
      </c>
      <c r="D3" s="7"/>
      <c r="E3" s="31"/>
      <c r="F3" s="8"/>
      <c r="G3" s="8"/>
      <c r="H3" s="8"/>
      <c r="I3" s="8"/>
      <c r="J3" s="7"/>
      <c r="K3" s="8" t="s">
        <v>212</v>
      </c>
    </row>
    <row r="4" spans="1:12" x14ac:dyDescent="0.3">
      <c r="A4" s="49"/>
      <c r="B4" s="8" t="s">
        <v>214</v>
      </c>
      <c r="C4" s="36">
        <v>0.26500000000000001</v>
      </c>
      <c r="D4" s="8" t="s">
        <v>215</v>
      </c>
      <c r="E4" s="31"/>
      <c r="F4" s="8"/>
      <c r="G4" s="8"/>
      <c r="H4" s="8"/>
      <c r="I4" s="8"/>
      <c r="J4" s="7"/>
      <c r="K4" s="8" t="s">
        <v>216</v>
      </c>
    </row>
    <row r="5" spans="1:12" x14ac:dyDescent="0.3">
      <c r="A5" s="49"/>
      <c r="B5" s="8" t="s">
        <v>217</v>
      </c>
      <c r="C5" s="36">
        <v>88278</v>
      </c>
      <c r="D5" s="8" t="s">
        <v>218</v>
      </c>
      <c r="E5" s="31"/>
      <c r="F5" s="8"/>
      <c r="G5" s="8"/>
      <c r="H5" s="8"/>
      <c r="I5" s="8"/>
      <c r="J5" s="7"/>
      <c r="K5" s="8" t="s">
        <v>219</v>
      </c>
    </row>
    <row r="6" spans="1:12" x14ac:dyDescent="0.3">
      <c r="A6" s="49"/>
      <c r="B6" s="8" t="s">
        <v>220</v>
      </c>
      <c r="C6" s="28">
        <v>1800</v>
      </c>
      <c r="D6" s="7"/>
      <c r="E6" s="31" t="s">
        <v>19</v>
      </c>
      <c r="F6" s="36">
        <v>1800</v>
      </c>
      <c r="G6" s="36">
        <v>2360</v>
      </c>
      <c r="H6" s="36">
        <v>140</v>
      </c>
      <c r="I6" s="36" t="s">
        <v>221</v>
      </c>
      <c r="J6" s="7"/>
      <c r="K6" s="7"/>
    </row>
    <row r="7" spans="1:12" x14ac:dyDescent="0.3">
      <c r="A7" s="49"/>
      <c r="B7" s="8" t="s">
        <v>222</v>
      </c>
      <c r="C7" s="36">
        <v>0.14000000000000001</v>
      </c>
      <c r="D7" s="8" t="s">
        <v>223</v>
      </c>
      <c r="E7" s="31"/>
      <c r="F7" s="36"/>
      <c r="G7" s="36"/>
      <c r="H7" s="36"/>
      <c r="I7" s="36"/>
      <c r="J7" s="7"/>
      <c r="K7" s="19" t="s">
        <v>224</v>
      </c>
      <c r="L7" s="18"/>
    </row>
    <row r="8" spans="1:12" x14ac:dyDescent="0.3">
      <c r="A8" s="49"/>
      <c r="B8" s="8" t="s">
        <v>225</v>
      </c>
      <c r="C8" s="36">
        <v>1</v>
      </c>
      <c r="D8" s="8" t="s">
        <v>226</v>
      </c>
      <c r="E8" s="31" t="s">
        <v>19</v>
      </c>
      <c r="F8" s="36">
        <v>15</v>
      </c>
      <c r="G8" s="36">
        <v>20</v>
      </c>
      <c r="H8" s="36">
        <v>1</v>
      </c>
      <c r="I8" s="36" t="s">
        <v>227</v>
      </c>
      <c r="J8" s="7"/>
      <c r="K8" s="19" t="s">
        <v>228</v>
      </c>
      <c r="L8" s="18"/>
    </row>
    <row r="9" spans="1:12" x14ac:dyDescent="0.3">
      <c r="A9" s="49"/>
      <c r="B9" s="8" t="s">
        <v>229</v>
      </c>
      <c r="C9" s="36">
        <f>162-7</f>
        <v>155</v>
      </c>
      <c r="D9" s="8" t="s">
        <v>230</v>
      </c>
      <c r="E9" s="31"/>
      <c r="F9" s="36"/>
      <c r="G9" s="36"/>
      <c r="H9" s="36"/>
      <c r="I9" s="36"/>
      <c r="J9" s="7"/>
      <c r="K9" s="19" t="s">
        <v>231</v>
      </c>
      <c r="L9" s="18"/>
    </row>
    <row r="10" spans="1:12" x14ac:dyDescent="0.3">
      <c r="A10" s="49"/>
      <c r="B10" s="8" t="s">
        <v>232</v>
      </c>
      <c r="C10" s="36">
        <v>10410</v>
      </c>
      <c r="D10" s="8" t="s">
        <v>233</v>
      </c>
      <c r="E10" s="30"/>
      <c r="F10" s="7"/>
      <c r="G10" s="7"/>
      <c r="H10" s="7"/>
      <c r="I10" s="7"/>
      <c r="J10" s="8" t="s">
        <v>234</v>
      </c>
      <c r="K10" s="8"/>
    </row>
    <row r="11" spans="1:12" x14ac:dyDescent="0.3">
      <c r="A11" s="49"/>
      <c r="B11" s="8" t="s">
        <v>235</v>
      </c>
      <c r="C11" s="36">
        <v>1.4</v>
      </c>
      <c r="D11" s="8"/>
      <c r="E11" s="31"/>
      <c r="F11" s="8"/>
      <c r="G11" s="8"/>
      <c r="H11" s="8"/>
      <c r="I11" s="8"/>
      <c r="J11" s="7"/>
      <c r="K11" s="7"/>
    </row>
    <row r="12" spans="1:12" x14ac:dyDescent="0.3">
      <c r="A12" s="49"/>
      <c r="B12" s="8" t="s">
        <v>236</v>
      </c>
      <c r="C12" s="36">
        <v>1.4</v>
      </c>
      <c r="D12" s="8"/>
      <c r="E12" s="31"/>
      <c r="F12" s="8"/>
      <c r="G12" s="8"/>
      <c r="H12" s="8"/>
      <c r="I12" s="8"/>
      <c r="J12" s="7"/>
      <c r="K12" s="7"/>
    </row>
    <row r="13" spans="1:12" x14ac:dyDescent="0.3">
      <c r="A13" s="49"/>
      <c r="B13" s="8" t="s">
        <v>237</v>
      </c>
      <c r="C13" s="15">
        <v>800000</v>
      </c>
      <c r="D13" s="8"/>
      <c r="E13" s="31"/>
      <c r="F13" s="8"/>
      <c r="G13" s="8"/>
      <c r="H13" s="8"/>
      <c r="I13" s="8"/>
      <c r="J13" s="8"/>
      <c r="K13" s="8" t="s">
        <v>238</v>
      </c>
    </row>
    <row r="14" spans="1:12" x14ac:dyDescent="0.3">
      <c r="A14" s="49"/>
      <c r="B14" s="8" t="s">
        <v>239</v>
      </c>
      <c r="C14" s="15">
        <v>8.3479305095333606E-2</v>
      </c>
      <c r="D14" s="8"/>
      <c r="E14" s="31"/>
      <c r="F14" s="8"/>
      <c r="G14" s="8"/>
      <c r="H14" s="8"/>
      <c r="I14" s="8"/>
      <c r="J14" s="8"/>
      <c r="K14" s="8"/>
    </row>
    <row r="15" spans="1:12" x14ac:dyDescent="0.3">
      <c r="A15" s="46"/>
      <c r="B15" s="8" t="s">
        <v>240</v>
      </c>
      <c r="C15" s="15">
        <v>-0.08</v>
      </c>
      <c r="D15" s="8"/>
      <c r="E15" s="31"/>
      <c r="F15" s="8"/>
      <c r="G15" s="8"/>
      <c r="H15" s="8"/>
      <c r="I15" s="8"/>
      <c r="J15" s="8"/>
      <c r="K15" s="8" t="s">
        <v>212</v>
      </c>
    </row>
    <row r="16" spans="1:12" x14ac:dyDescent="0.3">
      <c r="A16" s="46"/>
      <c r="B16" s="8" t="s">
        <v>241</v>
      </c>
      <c r="C16" s="15">
        <v>-0.02</v>
      </c>
      <c r="D16" s="8"/>
      <c r="E16" s="31"/>
      <c r="F16" s="8"/>
      <c r="G16" s="8"/>
      <c r="H16" s="8"/>
      <c r="I16" s="8"/>
      <c r="J16" s="8"/>
      <c r="K16" s="8"/>
    </row>
    <row r="17" spans="1:11" x14ac:dyDescent="0.3">
      <c r="A17" s="46"/>
      <c r="B17" s="8" t="s">
        <v>242</v>
      </c>
      <c r="C17" s="15">
        <v>3.8</v>
      </c>
      <c r="D17" s="8"/>
      <c r="E17" s="31"/>
      <c r="F17" s="8"/>
      <c r="G17" s="8"/>
      <c r="H17" s="8"/>
      <c r="I17" s="8"/>
      <c r="J17" s="8"/>
      <c r="K17" s="8" t="s">
        <v>243</v>
      </c>
    </row>
    <row r="18" spans="1:11" x14ac:dyDescent="0.3">
      <c r="A18" s="48" t="s">
        <v>244</v>
      </c>
      <c r="B18" s="9" t="s">
        <v>245</v>
      </c>
      <c r="C18" s="44">
        <v>1.471149435534613E-4</v>
      </c>
      <c r="D18" s="9"/>
      <c r="E18" s="32"/>
      <c r="F18" s="9"/>
      <c r="G18" s="9"/>
      <c r="H18" s="9"/>
      <c r="I18" s="9"/>
      <c r="J18" s="9"/>
      <c r="K18" s="9"/>
    </row>
    <row r="19" spans="1:11" x14ac:dyDescent="0.3">
      <c r="A19" s="49"/>
      <c r="B19" s="9" t="s">
        <v>246</v>
      </c>
      <c r="C19" s="14">
        <v>1.4E-2</v>
      </c>
      <c r="D19" s="9"/>
      <c r="E19" s="32"/>
      <c r="F19" s="9"/>
      <c r="G19" s="9"/>
      <c r="H19" s="9"/>
      <c r="I19" s="9"/>
      <c r="J19" s="9" t="s">
        <v>247</v>
      </c>
      <c r="K19" s="9" t="s">
        <v>224</v>
      </c>
    </row>
    <row r="20" spans="1:11" x14ac:dyDescent="0.3">
      <c r="A20" s="49"/>
      <c r="B20" s="9" t="s">
        <v>248</v>
      </c>
      <c r="C20" s="14">
        <f>1-C11</f>
        <v>-0.39999999999999991</v>
      </c>
      <c r="D20" s="9"/>
      <c r="E20" s="32"/>
      <c r="F20" s="9"/>
      <c r="G20" s="9"/>
      <c r="H20" s="9"/>
      <c r="I20" s="9"/>
      <c r="J20" s="9" t="s">
        <v>227</v>
      </c>
      <c r="K20" s="9" t="s">
        <v>249</v>
      </c>
    </row>
    <row r="21" spans="1:11" x14ac:dyDescent="0.3">
      <c r="A21" s="49"/>
      <c r="B21" s="9" t="s">
        <v>250</v>
      </c>
      <c r="C21" s="14">
        <f>1-C12</f>
        <v>-0.39999999999999991</v>
      </c>
      <c r="D21" s="9"/>
      <c r="E21" s="32"/>
      <c r="F21" s="9"/>
      <c r="G21" s="9"/>
      <c r="H21" s="9"/>
      <c r="I21" s="9"/>
      <c r="J21" s="9" t="s">
        <v>227</v>
      </c>
      <c r="K21" s="9" t="s">
        <v>249</v>
      </c>
    </row>
    <row r="22" spans="1:11" x14ac:dyDescent="0.3">
      <c r="A22" s="45"/>
      <c r="B22" s="9" t="s">
        <v>251</v>
      </c>
      <c r="C22" s="14">
        <v>-0.4</v>
      </c>
      <c r="D22" s="9"/>
      <c r="E22" s="32"/>
      <c r="F22" s="9"/>
      <c r="G22" s="9"/>
      <c r="H22" s="9"/>
      <c r="I22" s="9"/>
      <c r="J22" s="9"/>
      <c r="K22" s="9"/>
    </row>
    <row r="23" spans="1:11" x14ac:dyDescent="0.3">
      <c r="A23" s="22" t="s">
        <v>252</v>
      </c>
      <c r="B23" s="10" t="s">
        <v>253</v>
      </c>
      <c r="C23" s="17">
        <f>C5*C6*C3*(C7+C19)/1000</f>
        <v>6117.6654000000017</v>
      </c>
      <c r="D23" s="11" t="s">
        <v>233</v>
      </c>
      <c r="E23" s="33"/>
      <c r="F23" s="11"/>
      <c r="G23" s="11"/>
      <c r="H23" s="11"/>
      <c r="I23" s="11"/>
      <c r="J23" s="11"/>
      <c r="K23" s="11"/>
    </row>
    <row r="24" spans="1:11" x14ac:dyDescent="0.3">
      <c r="A24" s="22"/>
      <c r="B24" s="10" t="s">
        <v>254</v>
      </c>
      <c r="C24" s="10">
        <f>C9*C8*C6*C5*C3/1000000</f>
        <v>6157.3905000000004</v>
      </c>
      <c r="D24" s="10" t="s">
        <v>233</v>
      </c>
      <c r="E24" s="33"/>
      <c r="F24" s="10"/>
      <c r="G24" s="10"/>
      <c r="H24" s="10"/>
      <c r="I24" s="10"/>
      <c r="J24" s="10" t="s">
        <v>234</v>
      </c>
      <c r="K24" s="11"/>
    </row>
    <row r="25" spans="1:11" x14ac:dyDescent="0.3">
      <c r="A25" s="51"/>
      <c r="B25" s="20" t="s">
        <v>255</v>
      </c>
      <c r="C25" s="16">
        <f>C16*C18</f>
        <v>-2.9422988710692263E-6</v>
      </c>
      <c r="D25" s="20"/>
      <c r="E25" s="34"/>
      <c r="F25" s="20"/>
      <c r="G25" s="20"/>
      <c r="H25" s="20"/>
      <c r="I25" s="20"/>
      <c r="J25" s="20" t="s">
        <v>227</v>
      </c>
      <c r="K25" s="20" t="s">
        <v>256</v>
      </c>
    </row>
    <row r="26" spans="1:11" x14ac:dyDescent="0.3">
      <c r="A26" s="49"/>
      <c r="B26" s="20" t="s">
        <v>257</v>
      </c>
      <c r="C26" s="20">
        <f>C14*C20*C18</f>
        <v>-4.9124213027928696E-6</v>
      </c>
      <c r="D26" s="20"/>
      <c r="E26" s="34"/>
      <c r="F26" s="20"/>
      <c r="G26" s="20"/>
      <c r="H26" s="20"/>
      <c r="I26" s="20"/>
      <c r="J26" s="20" t="s">
        <v>227</v>
      </c>
      <c r="K26" s="20"/>
    </row>
    <row r="27" spans="1:11" x14ac:dyDescent="0.3">
      <c r="A27" s="49"/>
      <c r="B27" s="20" t="s">
        <v>258</v>
      </c>
      <c r="C27" s="20">
        <f>C21*C14*C18</f>
        <v>-4.9124213027928696E-6</v>
      </c>
      <c r="D27" s="20"/>
      <c r="E27" s="34"/>
      <c r="F27" s="20"/>
      <c r="G27" s="20"/>
      <c r="H27" s="20"/>
      <c r="I27" s="20"/>
      <c r="J27" s="20" t="s">
        <v>227</v>
      </c>
      <c r="K27" s="20"/>
    </row>
    <row r="28" spans="1:11" x14ac:dyDescent="0.3">
      <c r="A28" s="47"/>
      <c r="B28" s="20" t="s">
        <v>258</v>
      </c>
      <c r="C28" s="20">
        <f>C22*C14*C18</f>
        <v>-4.9124213027928721E-6</v>
      </c>
      <c r="D28" s="20"/>
      <c r="E28" s="34"/>
      <c r="F28" s="20"/>
      <c r="G28" s="20"/>
      <c r="H28" s="20"/>
      <c r="I28" s="20"/>
      <c r="J28" s="20"/>
      <c r="K28" s="20"/>
    </row>
    <row r="29" spans="1:11" x14ac:dyDescent="0.3">
      <c r="A29" s="52" t="s">
        <v>259</v>
      </c>
      <c r="B29" s="25" t="s">
        <v>260</v>
      </c>
      <c r="C29" s="23">
        <f>C23*C18</f>
        <v>0.8999999999999635</v>
      </c>
      <c r="D29" s="25" t="s">
        <v>233</v>
      </c>
      <c r="E29" s="35"/>
      <c r="F29" s="25"/>
      <c r="G29" s="25"/>
      <c r="H29" s="25"/>
      <c r="I29" s="25"/>
      <c r="J29" s="25" t="s">
        <v>221</v>
      </c>
      <c r="K29" s="25"/>
    </row>
    <row r="30" spans="1:11" x14ac:dyDescent="0.3">
      <c r="A30" s="49"/>
      <c r="B30" s="25" t="s">
        <v>255</v>
      </c>
      <c r="C30" s="24">
        <f>C25</f>
        <v>-2.9422988710692263E-6</v>
      </c>
      <c r="D30" s="25"/>
      <c r="E30" s="35"/>
      <c r="F30" s="25"/>
      <c r="G30" s="25"/>
      <c r="H30" s="25"/>
      <c r="I30" s="25"/>
      <c r="J30" s="25" t="s">
        <v>227</v>
      </c>
      <c r="K30" s="25" t="s">
        <v>256</v>
      </c>
    </row>
    <row r="31" spans="1:11" x14ac:dyDescent="0.3">
      <c r="A31" s="49"/>
      <c r="B31" s="25" t="s">
        <v>261</v>
      </c>
      <c r="C31" s="35">
        <v>0</v>
      </c>
      <c r="D31" s="25"/>
      <c r="E31" s="35"/>
      <c r="F31" s="25"/>
      <c r="G31" s="25"/>
      <c r="H31" s="25"/>
      <c r="I31" s="25"/>
      <c r="J31" s="25" t="s">
        <v>227</v>
      </c>
      <c r="K31" s="25" t="s">
        <v>262</v>
      </c>
    </row>
    <row r="32" spans="1:11" x14ac:dyDescent="0.3">
      <c r="A32" s="49"/>
      <c r="B32" s="25" t="s">
        <v>263</v>
      </c>
      <c r="C32" s="25">
        <f>-0.27*C14*C18</f>
        <v>-3.3158843793851883E-6</v>
      </c>
      <c r="D32" s="25"/>
      <c r="E32" s="35"/>
      <c r="F32" s="25"/>
      <c r="G32" s="25"/>
      <c r="H32" s="25"/>
      <c r="I32" s="25"/>
      <c r="J32" s="25" t="s">
        <v>21</v>
      </c>
      <c r="K32" s="25" t="s">
        <v>262</v>
      </c>
    </row>
    <row r="33" spans="1:11" x14ac:dyDescent="0.3">
      <c r="B33" s="25" t="s">
        <v>264</v>
      </c>
      <c r="C33" s="35">
        <f>0.38*C14*C18</f>
        <v>4.6668002376532274E-6</v>
      </c>
      <c r="D33" s="25"/>
      <c r="E33" s="35"/>
      <c r="F33" s="25"/>
      <c r="G33" s="25"/>
      <c r="H33" s="25"/>
      <c r="I33" s="25"/>
      <c r="J33" s="25" t="s">
        <v>21</v>
      </c>
      <c r="K33" s="25" t="s">
        <v>262</v>
      </c>
    </row>
    <row r="34" spans="1:11" x14ac:dyDescent="0.3">
      <c r="B34" s="25" t="s">
        <v>265</v>
      </c>
      <c r="C34" s="35">
        <f>-C24*C18/C10</f>
        <v>-8.7016729668022952E-5</v>
      </c>
      <c r="D34" s="25"/>
      <c r="E34" s="35"/>
      <c r="F34" s="25"/>
      <c r="G34" s="25"/>
      <c r="H34" s="25"/>
      <c r="I34" s="25"/>
      <c r="J34" s="25" t="s">
        <v>227</v>
      </c>
      <c r="K34" s="25" t="s">
        <v>228</v>
      </c>
    </row>
    <row r="35" spans="1:11" x14ac:dyDescent="0.3">
      <c r="B35" s="25" t="s">
        <v>266</v>
      </c>
      <c r="C35" s="35">
        <f>-C17*C18*C5/1000</f>
        <v>-4.9350649350647327E-2</v>
      </c>
      <c r="D35" s="25"/>
      <c r="E35" s="35"/>
      <c r="F35" s="25"/>
      <c r="G35" s="25"/>
      <c r="H35" s="25"/>
      <c r="I35" s="25"/>
      <c r="J35" s="25" t="s">
        <v>227</v>
      </c>
      <c r="K35" s="25" t="s">
        <v>228</v>
      </c>
    </row>
    <row r="38" spans="1:11" x14ac:dyDescent="0.3">
      <c r="A38" s="13" t="s">
        <v>267</v>
      </c>
    </row>
  </sheetData>
  <mergeCells count="4">
    <mergeCell ref="A18:A21"/>
    <mergeCell ref="A2:A14"/>
    <mergeCell ref="A25:A27"/>
    <mergeCell ref="A29:A32"/>
  </mergeCells>
  <hyperlinks>
    <hyperlink ref="K7" r:id="rId1" xr:uid="{00000000-0004-0000-0500-000000000000}"/>
    <hyperlink ref="K9" r:id="rId2" xr:uid="{00000000-0004-0000-0500-000001000000}"/>
  </hyperlink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</vt:lpstr>
      <vt:lpstr>Y</vt:lpstr>
      <vt:lpstr>Z</vt:lpstr>
      <vt:lpstr>VA</vt:lpstr>
      <vt:lpstr>Indeces</vt:lpstr>
      <vt:lpstr>main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Golinucci</cp:lastModifiedBy>
  <dcterms:created xsi:type="dcterms:W3CDTF">2020-03-25T15:04:31Z</dcterms:created>
  <dcterms:modified xsi:type="dcterms:W3CDTF">2020-10-01T16:20:54Z</dcterms:modified>
</cp:coreProperties>
</file>