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"/>
    </mc:Choice>
  </mc:AlternateContent>
  <xr:revisionPtr revIDLastSave="0" documentId="13_ncr:1_{B27C2CD1-2117-4569-950A-142F6EF63BEA}" xr6:coauthVersionLast="45" xr6:coauthVersionMax="45" xr10:uidLastSave="{00000000-0000-0000-0000-000000000000}"/>
  <bookViews>
    <workbookView xWindow="28680" yWindow="-120" windowWidth="29040" windowHeight="15840" firstSheet="2" activeTab="5" xr2:uid="{E06427C0-47F7-42FD-AC5A-4E340D5BBA6E}"/>
  </bookViews>
  <sheets>
    <sheet name="results (spec)" sheetId="4" r:id="rId1"/>
    <sheet name="results (policy)" sheetId="11" r:id="rId2"/>
    <sheet name="optimization" sheetId="2" r:id="rId3"/>
    <sheet name="ternary_env" sheetId="8" r:id="rId4"/>
    <sheet name="ternary_eco" sheetId="9" r:id="rId5"/>
    <sheet name="bar" sheetId="10" r:id="rId6"/>
  </sheets>
  <definedNames>
    <definedName name="OpenSolver_ChosenSolver" localSheetId="2" hidden="1">CBC</definedName>
    <definedName name="OpenSolver_ChosenSolver" localSheetId="1" hidden="1">CBC</definedName>
    <definedName name="OpenSolver_ChosenSolver" localSheetId="0" hidden="1">CBC</definedName>
    <definedName name="OpenSolver_DualsNewSheet" localSheetId="2" hidden="1">0</definedName>
    <definedName name="OpenSolver_DualsNewSheet" localSheetId="1" hidden="1">0</definedName>
    <definedName name="OpenSolver_DualsNewSheet" localSheetId="0" hidden="1">0</definedName>
    <definedName name="OpenSolver_LinearityCheck" localSheetId="2" hidden="1">1</definedName>
    <definedName name="OpenSolver_UpdateSensitivity" localSheetId="2" hidden="1">1</definedName>
    <definedName name="OpenSolver_UpdateSensitivity" localSheetId="1" hidden="1">1</definedName>
    <definedName name="OpenSolver_UpdateSensitivity" localSheetId="0" hidden="1">1</definedName>
    <definedName name="solver_adj" localSheetId="2" hidden="1">optimization!$G$11:$G$14</definedName>
    <definedName name="solver_adj" localSheetId="1" hidden="1">'results (policy)'!#REF!</definedName>
    <definedName name="solver_adj" localSheetId="0" hidden="1">'results (spec)'!#REF!</definedName>
    <definedName name="solver_cvg" localSheetId="2" hidden="1">0.0001</definedName>
    <definedName name="solver_cvg" localSheetId="1" hidden="1">0.0001</definedName>
    <definedName name="solver_cvg" localSheetId="0" hidden="1">0.0001</definedName>
    <definedName name="solver_drv" localSheetId="2" hidden="1">1</definedName>
    <definedName name="solver_drv" localSheetId="1" hidden="1">1</definedName>
    <definedName name="solver_drv" localSheetId="0" hidden="1">1</definedName>
    <definedName name="solver_est" localSheetId="2" hidden="1">1</definedName>
    <definedName name="solver_est" localSheetId="1" hidden="1">1</definedName>
    <definedName name="solver_est" localSheetId="0" hidden="1">1</definedName>
    <definedName name="solver_itr" localSheetId="2" hidden="1">2147483647</definedName>
    <definedName name="solver_lhs1" localSheetId="2" hidden="1">optimization!$D$11</definedName>
    <definedName name="solver_lhs1" localSheetId="1" hidden="1">'results (policy)'!#REF!</definedName>
    <definedName name="solver_lhs1" localSheetId="0" hidden="1">'results (spec)'!#REF!</definedName>
    <definedName name="solver_lhs2" localSheetId="2" hidden="1">optimization!$D$12:$D$14</definedName>
    <definedName name="solver_lhs2" localSheetId="1" hidden="1">'results (policy)'!#REF!</definedName>
    <definedName name="solver_lhs2" localSheetId="0" hidden="1">'results (spec)'!#REF!</definedName>
    <definedName name="solver_lhs3" localSheetId="2" hidden="1">optimization!$F$11:$F$14</definedName>
    <definedName name="solver_neg" localSheetId="2" hidden="1">1</definedName>
    <definedName name="solver_neg" localSheetId="1" hidden="1">1</definedName>
    <definedName name="solver_neg" localSheetId="0" hidden="1">1</definedName>
    <definedName name="solver_num" localSheetId="2" hidden="1">3</definedName>
    <definedName name="solver_num" localSheetId="1" hidden="1">2</definedName>
    <definedName name="solver_num" localSheetId="0" hidden="1">2</definedName>
    <definedName name="solver_nwt" localSheetId="2" hidden="1">1</definedName>
    <definedName name="solver_nwt" localSheetId="1" hidden="1">1</definedName>
    <definedName name="solver_nwt" localSheetId="0" hidden="1">1</definedName>
    <definedName name="solver_opt" localSheetId="2" hidden="1">optimization!$D$16</definedName>
    <definedName name="solver_opt" localSheetId="1" hidden="1">'results (policy)'!#REF!</definedName>
    <definedName name="solver_opt" localSheetId="0" hidden="1">'results (spec)'!#REF!</definedName>
    <definedName name="solver_rel1" localSheetId="2" hidden="1">1</definedName>
    <definedName name="solver_rel1" localSheetId="1" hidden="1">1</definedName>
    <definedName name="solver_rel1" localSheetId="0" hidden="1">1</definedName>
    <definedName name="solver_rel2" localSheetId="2" hidden="1">3</definedName>
    <definedName name="solver_rel2" localSheetId="1" hidden="1">3</definedName>
    <definedName name="solver_rel2" localSheetId="0" hidden="1">3</definedName>
    <definedName name="solver_rel3" localSheetId="2" hidden="1">3</definedName>
    <definedName name="solver_rhs1" localSheetId="2" hidden="1">optimization!$E$11</definedName>
    <definedName name="solver_rhs1" localSheetId="1" hidden="1">'results (policy)'!#REF!</definedName>
    <definedName name="solver_rhs1" localSheetId="0" hidden="1">'results (spec)'!#REF!</definedName>
    <definedName name="solver_rhs2" localSheetId="2" hidden="1">optimization!$E$12:$E$14</definedName>
    <definedName name="solver_rhs2" localSheetId="1" hidden="1">'results (policy)'!#REF!</definedName>
    <definedName name="solver_rhs2" localSheetId="0" hidden="1">'results (spec)'!#REF!</definedName>
    <definedName name="solver_rhs3" localSheetId="2" hidden="1">0</definedName>
    <definedName name="solver_rlx" localSheetId="2" hidden="1">2</definedName>
    <definedName name="solver_rlx" localSheetId="1" hidden="1">2</definedName>
    <definedName name="solver_rlx" localSheetId="0" hidden="1">2</definedName>
    <definedName name="solver_scl" localSheetId="2" hidden="1">2</definedName>
    <definedName name="solver_scl" localSheetId="1" hidden="1">2</definedName>
    <definedName name="solver_scl" localSheetId="0" hidden="1">2</definedName>
    <definedName name="solver_sho" localSheetId="2" hidden="1">0</definedName>
    <definedName name="solver_tim" localSheetId="2" hidden="1">2147483647</definedName>
    <definedName name="solver_tol" localSheetId="2" hidden="1">0.05</definedName>
    <definedName name="solver_typ" localSheetId="2" hidden="1">1</definedName>
    <definedName name="solver_typ" localSheetId="1" hidden="1">1</definedName>
    <definedName name="solver_typ" localSheetId="0" hidden="1">1</definedName>
    <definedName name="solver_val" localSheetId="2" hidden="1">0</definedName>
    <definedName name="solver_val" localSheetId="1" hidden="1">0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" i="10" l="1" a="1"/>
  <c r="H11" i="10" s="1"/>
  <c r="H66" i="10" l="1"/>
  <c r="H54" i="10"/>
  <c r="H42" i="10"/>
  <c r="H30" i="10"/>
  <c r="H18" i="10"/>
  <c r="H17" i="10"/>
  <c r="H13" i="10"/>
  <c r="H58" i="10"/>
  <c r="H46" i="10"/>
  <c r="H34" i="10"/>
  <c r="H22" i="10"/>
  <c r="H10" i="10"/>
  <c r="H69" i="10"/>
  <c r="H57" i="10"/>
  <c r="H45" i="10"/>
  <c r="H33" i="10"/>
  <c r="H21" i="10"/>
  <c r="H9" i="10"/>
  <c r="H68" i="10"/>
  <c r="H56" i="10"/>
  <c r="H44" i="10"/>
  <c r="H32" i="10"/>
  <c r="H20" i="10"/>
  <c r="H8" i="10"/>
  <c r="H67" i="10"/>
  <c r="H55" i="10"/>
  <c r="H43" i="10"/>
  <c r="H31" i="10"/>
  <c r="H19" i="10"/>
  <c r="H65" i="10"/>
  <c r="H53" i="10"/>
  <c r="H41" i="10"/>
  <c r="H29" i="10"/>
  <c r="H64" i="10"/>
  <c r="H52" i="10"/>
  <c r="H40" i="10"/>
  <c r="H28" i="10"/>
  <c r="H16" i="10"/>
  <c r="H63" i="10"/>
  <c r="H51" i="10"/>
  <c r="H39" i="10"/>
  <c r="H27" i="10"/>
  <c r="H15" i="10"/>
  <c r="H62" i="10"/>
  <c r="H50" i="10"/>
  <c r="H38" i="10"/>
  <c r="H26" i="10"/>
  <c r="H14" i="10"/>
  <c r="H61" i="10"/>
  <c r="H49" i="10"/>
  <c r="H37" i="10"/>
  <c r="H25" i="10"/>
  <c r="H60" i="10"/>
  <c r="H48" i="10"/>
  <c r="H36" i="10"/>
  <c r="H24" i="10"/>
  <c r="H12" i="10"/>
  <c r="H59" i="10"/>
  <c r="H47" i="10"/>
  <c r="H35" i="10"/>
  <c r="H23" i="10"/>
  <c r="G10" i="11" l="1"/>
  <c r="G9" i="11"/>
  <c r="G6" i="11"/>
  <c r="G5" i="11"/>
  <c r="G3" i="11"/>
  <c r="I8" i="10" l="1" a="1"/>
  <c r="I14" i="10" s="1"/>
  <c r="N8" i="10" a="1"/>
  <c r="N9" i="10" s="1"/>
  <c r="M8" i="10" a="1"/>
  <c r="M13" i="10" s="1"/>
  <c r="P53" i="10" a="1"/>
  <c r="U53" i="10" s="1"/>
  <c r="L8" i="10" a="1"/>
  <c r="L12" i="10" s="1"/>
  <c r="K8" i="10" a="1"/>
  <c r="K10" i="10" s="1"/>
  <c r="R55" i="10" s="1"/>
  <c r="S53" i="10" l="1"/>
  <c r="T53" i="10"/>
  <c r="I66" i="10"/>
  <c r="I54" i="10"/>
  <c r="I42" i="10"/>
  <c r="I30" i="10"/>
  <c r="I18" i="10"/>
  <c r="P56" i="10" s="1"/>
  <c r="I61" i="10"/>
  <c r="I49" i="10"/>
  <c r="I37" i="10"/>
  <c r="I25" i="10"/>
  <c r="I13" i="10"/>
  <c r="I60" i="10"/>
  <c r="I48" i="10"/>
  <c r="I36" i="10"/>
  <c r="I24" i="10"/>
  <c r="I12" i="10"/>
  <c r="I59" i="10"/>
  <c r="I47" i="10"/>
  <c r="I35" i="10"/>
  <c r="I23" i="10"/>
  <c r="I11" i="10"/>
  <c r="I58" i="10"/>
  <c r="I46" i="10"/>
  <c r="I34" i="10"/>
  <c r="I22" i="10"/>
  <c r="I10" i="10"/>
  <c r="P55" i="10" s="1" a="1"/>
  <c r="P55" i="10" s="1"/>
  <c r="I69" i="10"/>
  <c r="I57" i="10"/>
  <c r="I45" i="10"/>
  <c r="I33" i="10"/>
  <c r="I21" i="10"/>
  <c r="I9" i="10"/>
  <c r="I68" i="10"/>
  <c r="I56" i="10"/>
  <c r="I44" i="10"/>
  <c r="I32" i="10"/>
  <c r="I20" i="10"/>
  <c r="I8" i="10"/>
  <c r="I67" i="10"/>
  <c r="I55" i="10"/>
  <c r="I43" i="10"/>
  <c r="I31" i="10"/>
  <c r="P57" i="10" s="1"/>
  <c r="I19" i="10"/>
  <c r="I65" i="10"/>
  <c r="I53" i="10"/>
  <c r="I41" i="10"/>
  <c r="P58" i="10" s="1"/>
  <c r="I29" i="10"/>
  <c r="I17" i="10"/>
  <c r="I64" i="10"/>
  <c r="I52" i="10"/>
  <c r="I40" i="10"/>
  <c r="I28" i="10"/>
  <c r="I16" i="10"/>
  <c r="I63" i="10"/>
  <c r="I51" i="10"/>
  <c r="I39" i="10"/>
  <c r="I27" i="10"/>
  <c r="I15" i="10"/>
  <c r="I62" i="10"/>
  <c r="I50" i="10"/>
  <c r="I38" i="10"/>
  <c r="I26" i="10"/>
  <c r="N68" i="10"/>
  <c r="N32" i="10"/>
  <c r="N20" i="10"/>
  <c r="N55" i="10"/>
  <c r="N31" i="10"/>
  <c r="U57" i="10" s="1"/>
  <c r="N66" i="10"/>
  <c r="N30" i="10"/>
  <c r="N53" i="10"/>
  <c r="N41" i="10"/>
  <c r="U58" i="10" s="1"/>
  <c r="N17" i="10"/>
  <c r="N64" i="10"/>
  <c r="N28" i="10"/>
  <c r="N62" i="10"/>
  <c r="N26" i="10"/>
  <c r="N14" i="10"/>
  <c r="N44" i="10"/>
  <c r="N8" i="10"/>
  <c r="N19" i="10"/>
  <c r="N42" i="10"/>
  <c r="N29" i="10"/>
  <c r="N40" i="10"/>
  <c r="N13" i="10"/>
  <c r="N63" i="10"/>
  <c r="N39" i="10"/>
  <c r="N27" i="10"/>
  <c r="N38" i="10"/>
  <c r="N49" i="10"/>
  <c r="N25" i="10"/>
  <c r="N60" i="10"/>
  <c r="N36" i="10"/>
  <c r="N24" i="10"/>
  <c r="N59" i="10"/>
  <c r="N35" i="10"/>
  <c r="N23" i="10"/>
  <c r="N58" i="10"/>
  <c r="N46" i="10"/>
  <c r="N34" i="10"/>
  <c r="N22" i="10"/>
  <c r="N10" i="10"/>
  <c r="U55" i="10" s="1"/>
  <c r="N56" i="10"/>
  <c r="N67" i="10"/>
  <c r="N43" i="10"/>
  <c r="N54" i="10"/>
  <c r="N18" i="10"/>
  <c r="U56" i="10" s="1"/>
  <c r="N65" i="10"/>
  <c r="N52" i="10"/>
  <c r="N16" i="10"/>
  <c r="N51" i="10"/>
  <c r="N15" i="10"/>
  <c r="N50" i="10"/>
  <c r="N61" i="10"/>
  <c r="N37" i="10"/>
  <c r="N48" i="10"/>
  <c r="N12" i="10"/>
  <c r="N47" i="10"/>
  <c r="N11" i="10"/>
  <c r="N69" i="10"/>
  <c r="N57" i="10"/>
  <c r="N45" i="10"/>
  <c r="N33" i="10"/>
  <c r="N21" i="10"/>
  <c r="M66" i="10"/>
  <c r="M54" i="10"/>
  <c r="M42" i="10"/>
  <c r="M30" i="10"/>
  <c r="M18" i="10"/>
  <c r="T56" i="10" s="1"/>
  <c r="M60" i="10"/>
  <c r="M48" i="10"/>
  <c r="M36" i="10"/>
  <c r="M24" i="10"/>
  <c r="M12" i="10"/>
  <c r="M59" i="10"/>
  <c r="M47" i="10"/>
  <c r="M35" i="10"/>
  <c r="M23" i="10"/>
  <c r="M11" i="10"/>
  <c r="M58" i="10"/>
  <c r="M46" i="10"/>
  <c r="M34" i="10"/>
  <c r="M22" i="10"/>
  <c r="M10" i="10"/>
  <c r="T55" i="10" s="1"/>
  <c r="M69" i="10"/>
  <c r="M57" i="10"/>
  <c r="M45" i="10"/>
  <c r="M33" i="10"/>
  <c r="M21" i="10"/>
  <c r="M9" i="10"/>
  <c r="M68" i="10"/>
  <c r="M56" i="10"/>
  <c r="M44" i="10"/>
  <c r="M32" i="10"/>
  <c r="M20" i="10"/>
  <c r="M8" i="10"/>
  <c r="M67" i="10"/>
  <c r="M55" i="10"/>
  <c r="M43" i="10"/>
  <c r="M31" i="10"/>
  <c r="T57" i="10" s="1"/>
  <c r="M19" i="10"/>
  <c r="M65" i="10"/>
  <c r="M53" i="10"/>
  <c r="M41" i="10"/>
  <c r="T58" i="10" s="1"/>
  <c r="M29" i="10"/>
  <c r="M17" i="10"/>
  <c r="M64" i="10"/>
  <c r="M52" i="10"/>
  <c r="M40" i="10"/>
  <c r="M28" i="10"/>
  <c r="M16" i="10"/>
  <c r="M63" i="10"/>
  <c r="M51" i="10"/>
  <c r="M39" i="10"/>
  <c r="M27" i="10"/>
  <c r="M15" i="10"/>
  <c r="M62" i="10"/>
  <c r="M50" i="10"/>
  <c r="M38" i="10"/>
  <c r="M26" i="10"/>
  <c r="M14" i="10"/>
  <c r="M61" i="10"/>
  <c r="M49" i="10"/>
  <c r="M37" i="10"/>
  <c r="M25" i="10"/>
  <c r="R53" i="10"/>
  <c r="Q53" i="10"/>
  <c r="P53" i="10"/>
  <c r="U54" i="10"/>
  <c r="T54" i="10"/>
  <c r="S54" i="10"/>
  <c r="R54" i="10"/>
  <c r="Q54" i="10"/>
  <c r="P54" i="10"/>
  <c r="L11" i="10"/>
  <c r="L47" i="10"/>
  <c r="L22" i="10"/>
  <c r="L59" i="10"/>
  <c r="L35" i="10"/>
  <c r="L23" i="10"/>
  <c r="L58" i="10"/>
  <c r="L46" i="10"/>
  <c r="L34" i="10"/>
  <c r="L10" i="10"/>
  <c r="S55" i="10" s="1"/>
  <c r="L69" i="10"/>
  <c r="L57" i="10"/>
  <c r="L45" i="10"/>
  <c r="L33" i="10"/>
  <c r="L21" i="10"/>
  <c r="L9" i="10"/>
  <c r="L68" i="10"/>
  <c r="L56" i="10"/>
  <c r="L44" i="10"/>
  <c r="L32" i="10"/>
  <c r="L20" i="10"/>
  <c r="L8" i="10"/>
  <c r="L67" i="10"/>
  <c r="L55" i="10"/>
  <c r="L43" i="10"/>
  <c r="L31" i="10"/>
  <c r="S57" i="10" s="1"/>
  <c r="L19" i="10"/>
  <c r="L66" i="10"/>
  <c r="L42" i="10"/>
  <c r="L30" i="10"/>
  <c r="L18" i="10"/>
  <c r="S56" i="10" s="1"/>
  <c r="L65" i="10"/>
  <c r="L53" i="10"/>
  <c r="L41" i="10"/>
  <c r="S58" i="10" s="1"/>
  <c r="L29" i="10"/>
  <c r="L14" i="10"/>
  <c r="L54" i="10"/>
  <c r="L17" i="10"/>
  <c r="L64" i="10"/>
  <c r="L52" i="10"/>
  <c r="L40" i="10"/>
  <c r="L28" i="10"/>
  <c r="L16" i="10"/>
  <c r="L63" i="10"/>
  <c r="L51" i="10"/>
  <c r="L39" i="10"/>
  <c r="L27" i="10"/>
  <c r="L15" i="10"/>
  <c r="L62" i="10"/>
  <c r="L50" i="10"/>
  <c r="L38" i="10"/>
  <c r="L26" i="10"/>
  <c r="L61" i="10"/>
  <c r="L49" i="10"/>
  <c r="L37" i="10"/>
  <c r="L25" i="10"/>
  <c r="L13" i="10"/>
  <c r="L60" i="10"/>
  <c r="L48" i="10"/>
  <c r="L36" i="10"/>
  <c r="L24" i="10"/>
  <c r="K69" i="10"/>
  <c r="K42" i="10"/>
  <c r="K18" i="10"/>
  <c r="R56" i="10" s="1"/>
  <c r="K53" i="10"/>
  <c r="K29" i="10"/>
  <c r="K64" i="10"/>
  <c r="K28" i="10"/>
  <c r="K27" i="10"/>
  <c r="K62" i="10"/>
  <c r="K38" i="10"/>
  <c r="K61" i="10"/>
  <c r="K12" i="10"/>
  <c r="K57" i="10"/>
  <c r="K45" i="10"/>
  <c r="K33" i="10"/>
  <c r="K21" i="10"/>
  <c r="K9" i="10"/>
  <c r="K68" i="10"/>
  <c r="K56" i="10"/>
  <c r="K44" i="10"/>
  <c r="K32" i="10"/>
  <c r="K20" i="10"/>
  <c r="K8" i="10"/>
  <c r="K67" i="10"/>
  <c r="K55" i="10"/>
  <c r="K43" i="10"/>
  <c r="K31" i="10"/>
  <c r="R57" i="10" s="1"/>
  <c r="K19" i="10"/>
  <c r="K66" i="10"/>
  <c r="K54" i="10"/>
  <c r="K30" i="10"/>
  <c r="K65" i="10"/>
  <c r="K41" i="10"/>
  <c r="R58" i="10" s="1"/>
  <c r="K17" i="10"/>
  <c r="K52" i="10"/>
  <c r="K40" i="10"/>
  <c r="K16" i="10"/>
  <c r="K63" i="10"/>
  <c r="K51" i="10"/>
  <c r="K39" i="10"/>
  <c r="K15" i="10"/>
  <c r="K50" i="10"/>
  <c r="K26" i="10"/>
  <c r="K14" i="10"/>
  <c r="K49" i="10"/>
  <c r="K37" i="10"/>
  <c r="K25" i="10"/>
  <c r="K13" i="10"/>
  <c r="K60" i="10"/>
  <c r="K48" i="10"/>
  <c r="K36" i="10"/>
  <c r="K24" i="10"/>
  <c r="K59" i="10"/>
  <c r="K47" i="10"/>
  <c r="K35" i="10"/>
  <c r="K23" i="10"/>
  <c r="K11" i="10"/>
  <c r="K58" i="10"/>
  <c r="K46" i="10"/>
  <c r="K34" i="10"/>
  <c r="K22" i="10"/>
  <c r="J8" i="10" l="1" a="1"/>
  <c r="J13" i="10" s="1"/>
  <c r="D8" i="10" a="1"/>
  <c r="D9" i="10" s="1"/>
  <c r="E8" i="10" a="1"/>
  <c r="E8" i="10" s="1"/>
  <c r="F8" i="10" a="1"/>
  <c r="F10" i="10" s="1"/>
  <c r="G8" i="10" a="1"/>
  <c r="G69" i="10" s="1"/>
  <c r="C8" i="10" a="1"/>
  <c r="C11" i="10" s="1"/>
  <c r="C11" i="11"/>
  <c r="G38" i="10" l="1"/>
  <c r="G35" i="10"/>
  <c r="F62" i="10"/>
  <c r="E25" i="10"/>
  <c r="D62" i="10"/>
  <c r="D53" i="10"/>
  <c r="F35" i="10"/>
  <c r="D13" i="10"/>
  <c r="E52" i="10"/>
  <c r="F11" i="10"/>
  <c r="E61" i="10"/>
  <c r="E43" i="10"/>
  <c r="E34" i="10"/>
  <c r="F23" i="10"/>
  <c r="D61" i="10"/>
  <c r="D52" i="10"/>
  <c r="D43" i="10"/>
  <c r="D34" i="10"/>
  <c r="E22" i="10"/>
  <c r="E10" i="10"/>
  <c r="F68" i="10"/>
  <c r="F59" i="10"/>
  <c r="F50" i="10"/>
  <c r="F41" i="10"/>
  <c r="F32" i="10"/>
  <c r="D22" i="10"/>
  <c r="D10" i="10"/>
  <c r="F53" i="10"/>
  <c r="E13" i="10"/>
  <c r="E69" i="10"/>
  <c r="D44" i="10"/>
  <c r="D25" i="10"/>
  <c r="D68" i="10"/>
  <c r="D59" i="10"/>
  <c r="D50" i="10"/>
  <c r="D41" i="10"/>
  <c r="E31" i="10"/>
  <c r="F20" i="10"/>
  <c r="F8" i="10"/>
  <c r="E67" i="10"/>
  <c r="E58" i="10"/>
  <c r="E49" i="10"/>
  <c r="E40" i="10"/>
  <c r="D31" i="10"/>
  <c r="E19" i="10"/>
  <c r="F44" i="10"/>
  <c r="D65" i="10"/>
  <c r="D56" i="10"/>
  <c r="D47" i="10"/>
  <c r="F38" i="10"/>
  <c r="D28" i="10"/>
  <c r="E16" i="10"/>
  <c r="F56" i="10"/>
  <c r="E28" i="10"/>
  <c r="E64" i="10"/>
  <c r="E55" i="10"/>
  <c r="E46" i="10"/>
  <c r="E37" i="10"/>
  <c r="G26" i="10"/>
  <c r="D16" i="10"/>
  <c r="D67" i="10"/>
  <c r="D58" i="10"/>
  <c r="D49" i="10"/>
  <c r="D40" i="10"/>
  <c r="F29" i="10"/>
  <c r="D19" i="10"/>
  <c r="F65" i="10"/>
  <c r="F47" i="10"/>
  <c r="F17" i="10"/>
  <c r="F69" i="10"/>
  <c r="D64" i="10"/>
  <c r="D55" i="10"/>
  <c r="D46" i="10"/>
  <c r="D37" i="10"/>
  <c r="F26" i="10"/>
  <c r="F14" i="10"/>
  <c r="J66" i="10"/>
  <c r="J54" i="10"/>
  <c r="J42" i="10"/>
  <c r="J30" i="10"/>
  <c r="J18" i="10"/>
  <c r="Q56" i="10" s="1"/>
  <c r="J60" i="10"/>
  <c r="J48" i="10"/>
  <c r="J36" i="10"/>
  <c r="J24" i="10"/>
  <c r="J12" i="10"/>
  <c r="J59" i="10"/>
  <c r="J47" i="10"/>
  <c r="J35" i="10"/>
  <c r="J23" i="10"/>
  <c r="J11" i="10"/>
  <c r="J58" i="10"/>
  <c r="J46" i="10"/>
  <c r="J34" i="10"/>
  <c r="J22" i="10"/>
  <c r="J10" i="10"/>
  <c r="Q55" i="10" s="1"/>
  <c r="J69" i="10"/>
  <c r="J57" i="10"/>
  <c r="J45" i="10"/>
  <c r="J33" i="10"/>
  <c r="J21" i="10"/>
  <c r="J9" i="10"/>
  <c r="J68" i="10"/>
  <c r="J56" i="10"/>
  <c r="J44" i="10"/>
  <c r="J32" i="10"/>
  <c r="J20" i="10"/>
  <c r="J8" i="10"/>
  <c r="J67" i="10"/>
  <c r="J55" i="10"/>
  <c r="J43" i="10"/>
  <c r="J31" i="10"/>
  <c r="Q57" i="10" s="1"/>
  <c r="J19" i="10"/>
  <c r="J65" i="10"/>
  <c r="J53" i="10"/>
  <c r="J41" i="10"/>
  <c r="Q58" i="10" s="1"/>
  <c r="J29" i="10"/>
  <c r="J17" i="10"/>
  <c r="J64" i="10"/>
  <c r="J52" i="10"/>
  <c r="J40" i="10"/>
  <c r="J28" i="10"/>
  <c r="J16" i="10"/>
  <c r="J63" i="10"/>
  <c r="J51" i="10"/>
  <c r="J39" i="10"/>
  <c r="J27" i="10"/>
  <c r="J15" i="10"/>
  <c r="J62" i="10"/>
  <c r="J50" i="10"/>
  <c r="J38" i="10"/>
  <c r="J26" i="10"/>
  <c r="J14" i="10"/>
  <c r="J61" i="10"/>
  <c r="J49" i="10"/>
  <c r="J37" i="10"/>
  <c r="J25" i="10"/>
  <c r="G68" i="10"/>
  <c r="G65" i="10"/>
  <c r="G62" i="10"/>
  <c r="G59" i="10"/>
  <c r="G56" i="10"/>
  <c r="G53" i="10"/>
  <c r="G50" i="10"/>
  <c r="G47" i="10"/>
  <c r="G44" i="10"/>
  <c r="G41" i="10"/>
  <c r="G37" i="10"/>
  <c r="G29" i="10"/>
  <c r="G9" i="10"/>
  <c r="G21" i="10"/>
  <c r="G27" i="10"/>
  <c r="G36" i="10"/>
  <c r="G39" i="10"/>
  <c r="G51" i="10"/>
  <c r="G54" i="10"/>
  <c r="G57" i="10"/>
  <c r="G60" i="10"/>
  <c r="G66" i="10"/>
  <c r="G8" i="10"/>
  <c r="G11" i="10"/>
  <c r="G14" i="10"/>
  <c r="G17" i="10"/>
  <c r="G20" i="10"/>
  <c r="G10" i="10"/>
  <c r="G13" i="10"/>
  <c r="G16" i="10"/>
  <c r="G19" i="10"/>
  <c r="G22" i="10"/>
  <c r="G25" i="10"/>
  <c r="G28" i="10"/>
  <c r="G31" i="10"/>
  <c r="G34" i="10"/>
  <c r="G12" i="10"/>
  <c r="G15" i="10"/>
  <c r="G18" i="10"/>
  <c r="G24" i="10"/>
  <c r="G30" i="10"/>
  <c r="G33" i="10"/>
  <c r="G42" i="10"/>
  <c r="G45" i="10"/>
  <c r="G48" i="10"/>
  <c r="G63" i="10"/>
  <c r="G67" i="10"/>
  <c r="G64" i="10"/>
  <c r="G61" i="10"/>
  <c r="G58" i="10"/>
  <c r="G55" i="10"/>
  <c r="G52" i="10"/>
  <c r="G49" i="10"/>
  <c r="G46" i="10"/>
  <c r="G43" i="10"/>
  <c r="G40" i="10"/>
  <c r="G32" i="10"/>
  <c r="G23" i="10"/>
  <c r="D38" i="10"/>
  <c r="D35" i="10"/>
  <c r="D32" i="10"/>
  <c r="D29" i="10"/>
  <c r="D26" i="10"/>
  <c r="D23" i="10"/>
  <c r="D20" i="10"/>
  <c r="D17" i="10"/>
  <c r="D14" i="10"/>
  <c r="D11" i="10"/>
  <c r="D8" i="10"/>
  <c r="D69" i="10"/>
  <c r="F66" i="10"/>
  <c r="F63" i="10"/>
  <c r="F60" i="10"/>
  <c r="F57" i="10"/>
  <c r="F54" i="10"/>
  <c r="F51" i="10"/>
  <c r="F48" i="10"/>
  <c r="F45" i="10"/>
  <c r="F42" i="10"/>
  <c r="F39" i="10"/>
  <c r="F36" i="10"/>
  <c r="F33" i="10"/>
  <c r="F30" i="10"/>
  <c r="F27" i="10"/>
  <c r="F24" i="10"/>
  <c r="F21" i="10"/>
  <c r="F18" i="10"/>
  <c r="F15" i="10"/>
  <c r="F12" i="10"/>
  <c r="F9" i="10"/>
  <c r="E66" i="10"/>
  <c r="E63" i="10"/>
  <c r="E60" i="10"/>
  <c r="E57" i="10"/>
  <c r="E54" i="10"/>
  <c r="E51" i="10"/>
  <c r="E48" i="10"/>
  <c r="E45" i="10"/>
  <c r="E42" i="10"/>
  <c r="E39" i="10"/>
  <c r="E36" i="10"/>
  <c r="E33" i="10"/>
  <c r="E30" i="10"/>
  <c r="E27" i="10"/>
  <c r="E24" i="10"/>
  <c r="E21" i="10"/>
  <c r="E18" i="10"/>
  <c r="E15" i="10"/>
  <c r="E12" i="10"/>
  <c r="E9" i="10"/>
  <c r="D66" i="10"/>
  <c r="D63" i="10"/>
  <c r="D60" i="10"/>
  <c r="D57" i="10"/>
  <c r="D54" i="10"/>
  <c r="D51" i="10"/>
  <c r="D48" i="10"/>
  <c r="D45" i="10"/>
  <c r="D42" i="10"/>
  <c r="D39" i="10"/>
  <c r="D36" i="10"/>
  <c r="D33" i="10"/>
  <c r="D30" i="10"/>
  <c r="D27" i="10"/>
  <c r="D24" i="10"/>
  <c r="D21" i="10"/>
  <c r="D18" i="10"/>
  <c r="D15" i="10"/>
  <c r="D12" i="10"/>
  <c r="F67" i="10"/>
  <c r="F64" i="10"/>
  <c r="F61" i="10"/>
  <c r="F58" i="10"/>
  <c r="F55" i="10"/>
  <c r="F52" i="10"/>
  <c r="F49" i="10"/>
  <c r="F46" i="10"/>
  <c r="F43" i="10"/>
  <c r="F40" i="10"/>
  <c r="F37" i="10"/>
  <c r="F34" i="10"/>
  <c r="F31" i="10"/>
  <c r="F28" i="10"/>
  <c r="F25" i="10"/>
  <c r="F22" i="10"/>
  <c r="F19" i="10"/>
  <c r="F16" i="10"/>
  <c r="F13" i="10"/>
  <c r="E68" i="10"/>
  <c r="E65" i="10"/>
  <c r="E62" i="10"/>
  <c r="E59" i="10"/>
  <c r="E56" i="10"/>
  <c r="E53" i="10"/>
  <c r="E50" i="10"/>
  <c r="E47" i="10"/>
  <c r="E44" i="10"/>
  <c r="E41" i="10"/>
  <c r="E38" i="10"/>
  <c r="E35" i="10"/>
  <c r="E32" i="10"/>
  <c r="E29" i="10"/>
  <c r="E26" i="10"/>
  <c r="E23" i="10"/>
  <c r="E20" i="10"/>
  <c r="E17" i="10"/>
  <c r="E14" i="10"/>
  <c r="E11" i="10"/>
  <c r="C66" i="10"/>
  <c r="C54" i="10"/>
  <c r="C42" i="10"/>
  <c r="C30" i="10"/>
  <c r="C18" i="10"/>
  <c r="C65" i="10"/>
  <c r="C53" i="10"/>
  <c r="C41" i="10"/>
  <c r="C29" i="10"/>
  <c r="C17" i="10"/>
  <c r="C58" i="10"/>
  <c r="C46" i="10"/>
  <c r="C34" i="10"/>
  <c r="C22" i="10"/>
  <c r="C10" i="10"/>
  <c r="C69" i="10"/>
  <c r="C57" i="10"/>
  <c r="C45" i="10"/>
  <c r="C33" i="10"/>
  <c r="C21" i="10"/>
  <c r="C9" i="10"/>
  <c r="C68" i="10"/>
  <c r="C56" i="10"/>
  <c r="C44" i="10"/>
  <c r="C32" i="10"/>
  <c r="C20" i="10"/>
  <c r="C8" i="10"/>
  <c r="C67" i="10"/>
  <c r="C55" i="10"/>
  <c r="C43" i="10"/>
  <c r="C31" i="10"/>
  <c r="C19" i="10"/>
  <c r="C64" i="10"/>
  <c r="C52" i="10"/>
  <c r="C40" i="10"/>
  <c r="C28" i="10"/>
  <c r="C16" i="10"/>
  <c r="C63" i="10"/>
  <c r="C51" i="10"/>
  <c r="C39" i="10"/>
  <c r="C27" i="10"/>
  <c r="C15" i="10"/>
  <c r="C62" i="10"/>
  <c r="C50" i="10"/>
  <c r="C38" i="10"/>
  <c r="C26" i="10"/>
  <c r="C14" i="10"/>
  <c r="C61" i="10"/>
  <c r="C49" i="10"/>
  <c r="C37" i="10"/>
  <c r="C25" i="10"/>
  <c r="C13" i="10"/>
  <c r="C60" i="10"/>
  <c r="C48" i="10"/>
  <c r="C36" i="10"/>
  <c r="C24" i="10"/>
  <c r="C12" i="10"/>
  <c r="C59" i="10"/>
  <c r="C47" i="10"/>
  <c r="C35" i="10"/>
  <c r="C23" i="10"/>
  <c r="C10" i="11"/>
  <c r="C9" i="11"/>
  <c r="C38" i="11" l="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8" i="11"/>
  <c r="C7" i="11"/>
  <c r="C6" i="11"/>
  <c r="C5" i="11"/>
  <c r="C4" i="11"/>
  <c r="C3" i="11"/>
  <c r="D18" i="2"/>
  <c r="F18" i="2" l="1"/>
  <c r="A69" i="10" a="1"/>
  <c r="A69" i="10" s="1"/>
  <c r="A68" i="10" a="1"/>
  <c r="A68" i="10" s="1"/>
  <c r="A67" i="10" a="1"/>
  <c r="A67" i="10" s="1"/>
  <c r="A66" i="10" a="1"/>
  <c r="A66" i="10" s="1"/>
  <c r="A8" i="10" a="1"/>
  <c r="A53" i="10" s="1"/>
  <c r="A14" i="10" l="1"/>
  <c r="A15" i="10"/>
  <c r="A17" i="10"/>
  <c r="A23" i="10"/>
  <c r="A26" i="10"/>
  <c r="A49" i="10"/>
  <c r="A43" i="10"/>
  <c r="A44" i="10"/>
  <c r="A47" i="10"/>
  <c r="A48" i="10"/>
  <c r="A29" i="10"/>
  <c r="A59" i="10"/>
  <c r="A11" i="10"/>
  <c r="A32" i="10"/>
  <c r="A62" i="10"/>
  <c r="A30" i="10"/>
  <c r="A60" i="10"/>
  <c r="A31" i="10"/>
  <c r="A61" i="10"/>
  <c r="A12" i="10"/>
  <c r="A38" i="10"/>
  <c r="A63" i="10"/>
  <c r="A13" i="10"/>
  <c r="A42" i="10"/>
  <c r="A65" i="10"/>
  <c r="A27" i="10"/>
  <c r="A54" i="10"/>
  <c r="A18" i="10"/>
  <c r="A35" i="10"/>
  <c r="A50" i="10"/>
  <c r="A19" i="10"/>
  <c r="A36" i="10"/>
  <c r="A51" i="10"/>
  <c r="A20" i="10"/>
  <c r="A37" i="10"/>
  <c r="A58" i="10"/>
  <c r="A46" i="10"/>
  <c r="A34" i="10"/>
  <c r="A22" i="10"/>
  <c r="A10" i="10"/>
  <c r="A57" i="10"/>
  <c r="A45" i="10"/>
  <c r="A33" i="10"/>
  <c r="A21" i="10"/>
  <c r="A9" i="10"/>
  <c r="A64" i="10"/>
  <c r="A52" i="10"/>
  <c r="A40" i="10"/>
  <c r="A28" i="10"/>
  <c r="A16" i="10"/>
  <c r="A24" i="10"/>
  <c r="A39" i="10"/>
  <c r="A55" i="10"/>
  <c r="A8" i="10"/>
  <c r="A25" i="10"/>
  <c r="A41" i="10"/>
  <c r="A56" i="10"/>
  <c r="D11" i="2" a="1"/>
  <c r="D11" i="2" s="1"/>
  <c r="F4" i="2" l="1" a="1"/>
  <c r="K4" i="2" s="1"/>
  <c r="A71" i="9" a="1"/>
  <c r="A71" i="9" s="1"/>
  <c r="A72" i="9" a="1"/>
  <c r="A72" i="9" s="1"/>
  <c r="A73" i="9" a="1"/>
  <c r="A73" i="9"/>
  <c r="A74" i="9" a="1"/>
  <c r="A74" i="9" s="1"/>
  <c r="A71" i="8" a="1"/>
  <c r="A71" i="8" s="1"/>
  <c r="A72" i="8" a="1"/>
  <c r="A72" i="8" s="1"/>
  <c r="A73" i="8" a="1"/>
  <c r="A73" i="8" s="1"/>
  <c r="A74" i="8" a="1"/>
  <c r="A74" i="8" s="1"/>
  <c r="H4" i="2" l="1"/>
  <c r="V4" i="2"/>
  <c r="J4" i="2"/>
  <c r="U4" i="2"/>
  <c r="I4" i="2"/>
  <c r="T4" i="2"/>
  <c r="S4" i="2"/>
  <c r="G4" i="2"/>
  <c r="R4" i="2"/>
  <c r="F4" i="2"/>
  <c r="Q4" i="2"/>
  <c r="P4" i="2"/>
  <c r="AA4" i="2"/>
  <c r="O4" i="2"/>
  <c r="Z4" i="2"/>
  <c r="N4" i="2"/>
  <c r="Y4" i="2"/>
  <c r="M4" i="2"/>
  <c r="X4" i="2"/>
  <c r="L4" i="2"/>
  <c r="W4" i="2"/>
  <c r="F6" i="2" a="1"/>
  <c r="F6" i="2" s="1"/>
  <c r="F5" i="2" a="1"/>
  <c r="F5" i="2" s="1"/>
  <c r="F3" i="2" a="1"/>
  <c r="G3" i="2" s="1"/>
  <c r="D16" i="2" s="1" a="1"/>
  <c r="D16" i="2" s="1"/>
  <c r="Y3" i="2" l="1"/>
  <c r="M3" i="2"/>
  <c r="X3" i="2"/>
  <c r="L3" i="2"/>
  <c r="K3" i="2"/>
  <c r="AA3" i="2"/>
  <c r="Z3" i="2"/>
  <c r="U3" i="2"/>
  <c r="Q3" i="2"/>
  <c r="P3" i="2"/>
  <c r="J3" i="2"/>
  <c r="D14" i="2" s="1" a="1"/>
  <c r="D14" i="2" s="1"/>
  <c r="W3" i="2"/>
  <c r="F3" i="2"/>
  <c r="V3" i="2"/>
  <c r="R3" i="2"/>
  <c r="O3" i="2"/>
  <c r="N3" i="2"/>
  <c r="D12" i="2" a="1"/>
  <c r="D12" i="2" s="1"/>
  <c r="D13" i="2" a="1"/>
  <c r="D13" i="2" s="1"/>
  <c r="I3" i="2"/>
  <c r="T3" i="2"/>
  <c r="H3" i="2"/>
  <c r="S3" i="2"/>
  <c r="E13" i="8" a="1"/>
  <c r="E16" i="8" s="1"/>
  <c r="D13" i="8" a="1"/>
  <c r="D16" i="8" s="1"/>
  <c r="C13" i="8" a="1"/>
  <c r="C16" i="8" s="1"/>
  <c r="E7" i="8"/>
  <c r="E15" i="8" l="1"/>
  <c r="E73" i="8"/>
  <c r="E63" i="8"/>
  <c r="E39" i="8"/>
  <c r="E62" i="8"/>
  <c r="E38" i="8"/>
  <c r="E14" i="8"/>
  <c r="E49" i="8"/>
  <c r="E13" i="8"/>
  <c r="E60" i="8"/>
  <c r="E71" i="8"/>
  <c r="E23" i="8"/>
  <c r="E46" i="8"/>
  <c r="E20" i="8"/>
  <c r="E35" i="8"/>
  <c r="E70" i="8"/>
  <c r="E34" i="8"/>
  <c r="E69" i="8"/>
  <c r="E45" i="8"/>
  <c r="E21" i="8"/>
  <c r="E68" i="8"/>
  <c r="E44" i="8"/>
  <c r="E55" i="8"/>
  <c r="E19" i="8"/>
  <c r="E54" i="8"/>
  <c r="E18" i="8"/>
  <c r="E65" i="8"/>
  <c r="E53" i="8"/>
  <c r="E41" i="8"/>
  <c r="E29" i="8"/>
  <c r="E17" i="8"/>
  <c r="E51" i="8"/>
  <c r="E27" i="8"/>
  <c r="E74" i="8"/>
  <c r="E50" i="8"/>
  <c r="E26" i="8"/>
  <c r="E61" i="8"/>
  <c r="E37" i="8"/>
  <c r="E25" i="8"/>
  <c r="E72" i="8"/>
  <c r="E48" i="8"/>
  <c r="E36" i="8"/>
  <c r="E24" i="8"/>
  <c r="E59" i="8"/>
  <c r="E47" i="8"/>
  <c r="E58" i="8"/>
  <c r="E22" i="8"/>
  <c r="E57" i="8"/>
  <c r="E33" i="8"/>
  <c r="E56" i="8"/>
  <c r="E32" i="8"/>
  <c r="E67" i="8"/>
  <c r="E43" i="8"/>
  <c r="E31" i="8"/>
  <c r="E66" i="8"/>
  <c r="E42" i="8"/>
  <c r="E30" i="8"/>
  <c r="E64" i="8"/>
  <c r="E52" i="8"/>
  <c r="E40" i="8"/>
  <c r="E28" i="8"/>
  <c r="D63" i="8"/>
  <c r="D39" i="8"/>
  <c r="D50" i="8"/>
  <c r="D26" i="8"/>
  <c r="D73" i="8"/>
  <c r="D49" i="8"/>
  <c r="D25" i="8"/>
  <c r="D60" i="8"/>
  <c r="D24" i="8"/>
  <c r="D23" i="8"/>
  <c r="D46" i="8"/>
  <c r="D45" i="8"/>
  <c r="D44" i="8"/>
  <c r="D18" i="8"/>
  <c r="D71" i="8"/>
  <c r="D35" i="8"/>
  <c r="D58" i="8"/>
  <c r="D22" i="8"/>
  <c r="D69" i="8"/>
  <c r="D21" i="8"/>
  <c r="D56" i="8"/>
  <c r="D32" i="8"/>
  <c r="D55" i="8"/>
  <c r="D19" i="8"/>
  <c r="D66" i="8"/>
  <c r="D30" i="8"/>
  <c r="D65" i="8"/>
  <c r="D53" i="8"/>
  <c r="D41" i="8"/>
  <c r="D29" i="8"/>
  <c r="D17" i="8"/>
  <c r="D51" i="8"/>
  <c r="D27" i="8"/>
  <c r="D15" i="8"/>
  <c r="D74" i="8"/>
  <c r="D62" i="8"/>
  <c r="D38" i="8"/>
  <c r="D14" i="8"/>
  <c r="D61" i="8"/>
  <c r="D37" i="8"/>
  <c r="D13" i="8"/>
  <c r="D72" i="8"/>
  <c r="D48" i="8"/>
  <c r="D36" i="8"/>
  <c r="D59" i="8"/>
  <c r="D47" i="8"/>
  <c r="D70" i="8"/>
  <c r="D34" i="8"/>
  <c r="D57" i="8"/>
  <c r="D33" i="8"/>
  <c r="D68" i="8"/>
  <c r="D20" i="8"/>
  <c r="D67" i="8"/>
  <c r="D43" i="8"/>
  <c r="D31" i="8"/>
  <c r="D54" i="8"/>
  <c r="D42" i="8"/>
  <c r="D64" i="8"/>
  <c r="D52" i="8"/>
  <c r="D40" i="8"/>
  <c r="D28" i="8"/>
  <c r="C51" i="8"/>
  <c r="C27" i="8"/>
  <c r="C74" i="8"/>
  <c r="C50" i="8"/>
  <c r="C26" i="8"/>
  <c r="C37" i="8"/>
  <c r="C72" i="8"/>
  <c r="C36" i="8"/>
  <c r="C47" i="8"/>
  <c r="C67" i="8"/>
  <c r="C63" i="8"/>
  <c r="C39" i="8"/>
  <c r="C15" i="8"/>
  <c r="C62" i="8"/>
  <c r="C38" i="8"/>
  <c r="C14" i="8"/>
  <c r="C73" i="8"/>
  <c r="F73" i="8" s="1"/>
  <c r="G73" i="8" s="1"/>
  <c r="C61" i="8"/>
  <c r="C49" i="8"/>
  <c r="C25" i="8"/>
  <c r="C13" i="8"/>
  <c r="F13" i="8" s="1"/>
  <c r="C60" i="8"/>
  <c r="C48" i="8"/>
  <c r="C24" i="8"/>
  <c r="C59" i="8"/>
  <c r="C35" i="8"/>
  <c r="C70" i="8"/>
  <c r="C46" i="8"/>
  <c r="C22" i="8"/>
  <c r="C69" i="8"/>
  <c r="C45" i="8"/>
  <c r="C33" i="8"/>
  <c r="C68" i="8"/>
  <c r="C44" i="8"/>
  <c r="C32" i="8"/>
  <c r="C43" i="8"/>
  <c r="C31" i="8"/>
  <c r="C66" i="8"/>
  <c r="C54" i="8"/>
  <c r="C30" i="8"/>
  <c r="C65" i="8"/>
  <c r="C53" i="8"/>
  <c r="C41" i="8"/>
  <c r="C29" i="8"/>
  <c r="C17" i="8"/>
  <c r="C71" i="8"/>
  <c r="C23" i="8"/>
  <c r="C58" i="8"/>
  <c r="C34" i="8"/>
  <c r="C57" i="8"/>
  <c r="C21" i="8"/>
  <c r="C56" i="8"/>
  <c r="C20" i="8"/>
  <c r="C55" i="8"/>
  <c r="C19" i="8"/>
  <c r="C42" i="8"/>
  <c r="C18" i="8"/>
  <c r="C64" i="8"/>
  <c r="C52" i="8"/>
  <c r="C40" i="8"/>
  <c r="C28" i="8"/>
  <c r="F71" i="8" l="1"/>
  <c r="I71" i="8" s="1"/>
  <c r="L73" i="8"/>
  <c r="J73" i="8"/>
  <c r="F72" i="8"/>
  <c r="H72" i="8" s="1"/>
  <c r="H73" i="8"/>
  <c r="F74" i="8"/>
  <c r="G74" i="8" s="1"/>
  <c r="H71" i="8"/>
  <c r="I72" i="8"/>
  <c r="I73" i="8"/>
  <c r="K73" i="8" s="1"/>
  <c r="C17" i="4"/>
  <c r="I74" i="8" l="1"/>
  <c r="K74" i="8" s="1"/>
  <c r="J74" i="8"/>
  <c r="L74" i="8"/>
  <c r="G72" i="8"/>
  <c r="G71" i="8"/>
  <c r="H74" i="8"/>
  <c r="A13" i="9" a="1"/>
  <c r="A18" i="9" s="1"/>
  <c r="A13" i="8" a="1"/>
  <c r="A15" i="8" s="1"/>
  <c r="J71" i="8" l="1"/>
  <c r="L71" i="8"/>
  <c r="J72" i="8"/>
  <c r="L72" i="8"/>
  <c r="K71" i="8"/>
  <c r="K72" i="8"/>
  <c r="A65" i="9"/>
  <c r="A53" i="9"/>
  <c r="A41" i="9"/>
  <c r="A29" i="9"/>
  <c r="A17" i="9"/>
  <c r="A64" i="9"/>
  <c r="A52" i="9"/>
  <c r="A40" i="9"/>
  <c r="A28" i="9"/>
  <c r="A16" i="9"/>
  <c r="A63" i="9"/>
  <c r="A51" i="9"/>
  <c r="A39" i="9"/>
  <c r="A27" i="9"/>
  <c r="A15" i="9"/>
  <c r="A62" i="9"/>
  <c r="A50" i="9"/>
  <c r="A38" i="9"/>
  <c r="A26" i="9"/>
  <c r="A14" i="9"/>
  <c r="A61" i="9"/>
  <c r="A49" i="9"/>
  <c r="A37" i="9"/>
  <c r="A25" i="9"/>
  <c r="A13" i="9"/>
  <c r="A60" i="9"/>
  <c r="A48" i="9"/>
  <c r="A36" i="9"/>
  <c r="A24" i="9"/>
  <c r="A59" i="9"/>
  <c r="A47" i="9"/>
  <c r="A35" i="9"/>
  <c r="A23" i="9"/>
  <c r="A70" i="9"/>
  <c r="A58" i="9"/>
  <c r="A46" i="9"/>
  <c r="A34" i="9"/>
  <c r="A22" i="9"/>
  <c r="A69" i="9"/>
  <c r="A57" i="9"/>
  <c r="A45" i="9"/>
  <c r="A33" i="9"/>
  <c r="A21" i="9"/>
  <c r="A68" i="9"/>
  <c r="A56" i="9"/>
  <c r="A44" i="9"/>
  <c r="A32" i="9"/>
  <c r="A20" i="9"/>
  <c r="A67" i="9"/>
  <c r="A55" i="9"/>
  <c r="A43" i="9"/>
  <c r="A31" i="9"/>
  <c r="A19" i="9"/>
  <c r="A66" i="9"/>
  <c r="A54" i="9"/>
  <c r="A42" i="9"/>
  <c r="A30" i="9"/>
  <c r="A53" i="8"/>
  <c r="A29" i="8"/>
  <c r="A64" i="8"/>
  <c r="A40" i="8"/>
  <c r="A39" i="8"/>
  <c r="A65" i="8"/>
  <c r="A41" i="8"/>
  <c r="A17" i="8"/>
  <c r="A52" i="8"/>
  <c r="A28" i="8"/>
  <c r="A16" i="8"/>
  <c r="A63" i="8"/>
  <c r="A51" i="8"/>
  <c r="A27" i="8"/>
  <c r="A62" i="8"/>
  <c r="A50" i="8"/>
  <c r="A38" i="8"/>
  <c r="A26" i="8"/>
  <c r="A14" i="8"/>
  <c r="A61" i="8"/>
  <c r="A49" i="8"/>
  <c r="A37" i="8"/>
  <c r="A25" i="8"/>
  <c r="A13" i="8"/>
  <c r="A60" i="8"/>
  <c r="A48" i="8"/>
  <c r="A36" i="8"/>
  <c r="A24" i="8"/>
  <c r="A59" i="8"/>
  <c r="A23" i="8"/>
  <c r="A58" i="8"/>
  <c r="A22" i="8"/>
  <c r="A57" i="8"/>
  <c r="A33" i="8"/>
  <c r="A68" i="8"/>
  <c r="A55" i="8"/>
  <c r="A43" i="8"/>
  <c r="A31" i="8"/>
  <c r="A19" i="8"/>
  <c r="A47" i="8"/>
  <c r="A35" i="8"/>
  <c r="A70" i="8"/>
  <c r="A46" i="8"/>
  <c r="A34" i="8"/>
  <c r="A69" i="8"/>
  <c r="A45" i="8"/>
  <c r="A21" i="8"/>
  <c r="A56" i="8"/>
  <c r="A44" i="8"/>
  <c r="A32" i="8"/>
  <c r="A20" i="8"/>
  <c r="A67" i="8"/>
  <c r="A66" i="8"/>
  <c r="A54" i="8"/>
  <c r="A42" i="8"/>
  <c r="A30" i="8"/>
  <c r="A18" i="8"/>
  <c r="C7" i="4" l="1"/>
  <c r="C6" i="4"/>
  <c r="C5" i="4"/>
  <c r="E13" i="9" l="1" a="1"/>
  <c r="E19" i="9" s="1"/>
  <c r="D13" i="9" a="1"/>
  <c r="D18" i="9" s="1"/>
  <c r="C13" i="9" a="1"/>
  <c r="C21" i="9" s="1"/>
  <c r="I12" i="9"/>
  <c r="H12" i="9"/>
  <c r="G12" i="9"/>
  <c r="E12" i="9"/>
  <c r="D12" i="9"/>
  <c r="C12" i="9"/>
  <c r="I12" i="8"/>
  <c r="H12" i="8"/>
  <c r="G12" i="8"/>
  <c r="E12" i="8"/>
  <c r="D12" i="8"/>
  <c r="C12" i="8"/>
  <c r="E71" i="9" l="1"/>
  <c r="E59" i="9"/>
  <c r="E47" i="9"/>
  <c r="E35" i="9"/>
  <c r="E23" i="9"/>
  <c r="E66" i="9"/>
  <c r="E54" i="9"/>
  <c r="E42" i="9"/>
  <c r="E30" i="9"/>
  <c r="E18" i="9"/>
  <c r="E65" i="9"/>
  <c r="E53" i="9"/>
  <c r="E41" i="9"/>
  <c r="E29" i="9"/>
  <c r="E17" i="9"/>
  <c r="E64" i="9"/>
  <c r="E52" i="9"/>
  <c r="E40" i="9"/>
  <c r="E28" i="9"/>
  <c r="E16" i="9"/>
  <c r="E63" i="9"/>
  <c r="E51" i="9"/>
  <c r="E39" i="9"/>
  <c r="E27" i="9"/>
  <c r="E15" i="9"/>
  <c r="E74" i="9"/>
  <c r="E62" i="9"/>
  <c r="E50" i="9"/>
  <c r="E38" i="9"/>
  <c r="E26" i="9"/>
  <c r="E14" i="9"/>
  <c r="E73" i="9"/>
  <c r="E61" i="9"/>
  <c r="E49" i="9"/>
  <c r="E37" i="9"/>
  <c r="E25" i="9"/>
  <c r="E13" i="9"/>
  <c r="E72" i="9"/>
  <c r="E60" i="9"/>
  <c r="E48" i="9"/>
  <c r="E36" i="9"/>
  <c r="E24" i="9"/>
  <c r="E70" i="9"/>
  <c r="E58" i="9"/>
  <c r="E46" i="9"/>
  <c r="E34" i="9"/>
  <c r="E22" i="9"/>
  <c r="E69" i="9"/>
  <c r="E57" i="9"/>
  <c r="E45" i="9"/>
  <c r="E33" i="9"/>
  <c r="E21" i="9"/>
  <c r="E68" i="9"/>
  <c r="E56" i="9"/>
  <c r="E44" i="9"/>
  <c r="E32" i="9"/>
  <c r="E20" i="9"/>
  <c r="E67" i="9"/>
  <c r="E55" i="9"/>
  <c r="E43" i="9"/>
  <c r="E31" i="9"/>
  <c r="D53" i="9"/>
  <c r="D29" i="9"/>
  <c r="D64" i="9"/>
  <c r="D28" i="9"/>
  <c r="D51" i="9"/>
  <c r="D15" i="9"/>
  <c r="D62" i="9"/>
  <c r="D26" i="9"/>
  <c r="D61" i="9"/>
  <c r="D37" i="9"/>
  <c r="D25" i="9"/>
  <c r="D13" i="9"/>
  <c r="D72" i="9"/>
  <c r="D60" i="9"/>
  <c r="D48" i="9"/>
  <c r="D36" i="9"/>
  <c r="D24" i="9"/>
  <c r="D71" i="9"/>
  <c r="D59" i="9"/>
  <c r="D47" i="9"/>
  <c r="D35" i="9"/>
  <c r="D23" i="9"/>
  <c r="D41" i="9"/>
  <c r="D40" i="9"/>
  <c r="D74" i="9"/>
  <c r="D38" i="9"/>
  <c r="D73" i="9"/>
  <c r="D70" i="9"/>
  <c r="D46" i="9"/>
  <c r="D22" i="9"/>
  <c r="D57" i="9"/>
  <c r="D33" i="9"/>
  <c r="D56" i="9"/>
  <c r="D32" i="9"/>
  <c r="D67" i="9"/>
  <c r="D55" i="9"/>
  <c r="D43" i="9"/>
  <c r="D31" i="9"/>
  <c r="D19" i="9"/>
  <c r="D65" i="9"/>
  <c r="D17" i="9"/>
  <c r="D52" i="9"/>
  <c r="D16" i="9"/>
  <c r="D63" i="9"/>
  <c r="D39" i="9"/>
  <c r="D27" i="9"/>
  <c r="D50" i="9"/>
  <c r="D14" i="9"/>
  <c r="D49" i="9"/>
  <c r="D58" i="9"/>
  <c r="D34" i="9"/>
  <c r="D69" i="9"/>
  <c r="D45" i="9"/>
  <c r="D21" i="9"/>
  <c r="D68" i="9"/>
  <c r="D44" i="9"/>
  <c r="D20" i="9"/>
  <c r="D66" i="9"/>
  <c r="D54" i="9"/>
  <c r="D42" i="9"/>
  <c r="D30" i="9"/>
  <c r="C71" i="9"/>
  <c r="C59" i="9"/>
  <c r="C47" i="9"/>
  <c r="C35" i="9"/>
  <c r="C23" i="9"/>
  <c r="C68" i="9"/>
  <c r="C56" i="9"/>
  <c r="C44" i="9"/>
  <c r="C32" i="9"/>
  <c r="C20" i="9"/>
  <c r="C67" i="9"/>
  <c r="C55" i="9"/>
  <c r="C43" i="9"/>
  <c r="C31" i="9"/>
  <c r="C19" i="9"/>
  <c r="C66" i="9"/>
  <c r="C54" i="9"/>
  <c r="C42" i="9"/>
  <c r="C30" i="9"/>
  <c r="C18" i="9"/>
  <c r="C65" i="9"/>
  <c r="C53" i="9"/>
  <c r="C41" i="9"/>
  <c r="C29" i="9"/>
  <c r="C17" i="9"/>
  <c r="C64" i="9"/>
  <c r="C52" i="9"/>
  <c r="C40" i="9"/>
  <c r="C28" i="9"/>
  <c r="C16" i="9"/>
  <c r="C63" i="9"/>
  <c r="C51" i="9"/>
  <c r="C39" i="9"/>
  <c r="C27" i="9"/>
  <c r="C15" i="9"/>
  <c r="C74" i="9"/>
  <c r="C62" i="9"/>
  <c r="C50" i="9"/>
  <c r="C38" i="9"/>
  <c r="C26" i="9"/>
  <c r="C14" i="9"/>
  <c r="C73" i="9"/>
  <c r="C61" i="9"/>
  <c r="C49" i="9"/>
  <c r="C37" i="9"/>
  <c r="C25" i="9"/>
  <c r="C13" i="9"/>
  <c r="C72" i="9"/>
  <c r="C60" i="9"/>
  <c r="C48" i="9"/>
  <c r="C36" i="9"/>
  <c r="C24" i="9"/>
  <c r="C70" i="9"/>
  <c r="C58" i="9"/>
  <c r="C46" i="9"/>
  <c r="C34" i="9"/>
  <c r="C22" i="9"/>
  <c r="C69" i="9"/>
  <c r="C57" i="9"/>
  <c r="C45" i="9"/>
  <c r="C33" i="9"/>
  <c r="F18" i="8"/>
  <c r="I18" i="8" s="1"/>
  <c r="F15" i="8"/>
  <c r="I15" i="8" s="1"/>
  <c r="F71" i="9" l="1"/>
  <c r="H71" i="9" s="1"/>
  <c r="G71" i="9"/>
  <c r="F72" i="9"/>
  <c r="I72" i="9" s="1"/>
  <c r="K72" i="9" s="1"/>
  <c r="G72" i="9"/>
  <c r="F74" i="9"/>
  <c r="H74" i="9" s="1"/>
  <c r="G74" i="9"/>
  <c r="H72" i="9"/>
  <c r="I74" i="9"/>
  <c r="K74" i="9" s="1"/>
  <c r="F73" i="9"/>
  <c r="I73" i="9" s="1"/>
  <c r="I71" i="9"/>
  <c r="F37" i="9"/>
  <c r="G37" i="9" s="1"/>
  <c r="L37" i="9" s="1"/>
  <c r="F39" i="9"/>
  <c r="I39" i="9" s="1"/>
  <c r="F64" i="9"/>
  <c r="I64" i="9" s="1"/>
  <c r="G13" i="8"/>
  <c r="F59" i="9"/>
  <c r="G59" i="9" s="1"/>
  <c r="F19" i="8"/>
  <c r="H19" i="8" s="1"/>
  <c r="F30" i="9"/>
  <c r="G30" i="9" s="1"/>
  <c r="L30" i="9" s="1"/>
  <c r="F20" i="8"/>
  <c r="G20" i="8" s="1"/>
  <c r="L20" i="8" s="1"/>
  <c r="F33" i="9"/>
  <c r="G33" i="9" s="1"/>
  <c r="L33" i="9" s="1"/>
  <c r="F47" i="9"/>
  <c r="G47" i="9" s="1"/>
  <c r="L47" i="9" s="1"/>
  <c r="F39" i="8"/>
  <c r="I39" i="8" s="1"/>
  <c r="F53" i="9"/>
  <c r="G53" i="9" s="1"/>
  <c r="L53" i="9" s="1"/>
  <c r="F61" i="9"/>
  <c r="G61" i="9" s="1"/>
  <c r="L61" i="9" s="1"/>
  <c r="F40" i="8"/>
  <c r="G40" i="8" s="1"/>
  <c r="L40" i="8" s="1"/>
  <c r="F65" i="8"/>
  <c r="G65" i="8" s="1"/>
  <c r="L65" i="8" s="1"/>
  <c r="F28" i="9"/>
  <c r="I28" i="9" s="1"/>
  <c r="F17" i="9"/>
  <c r="H17" i="9" s="1"/>
  <c r="F68" i="8"/>
  <c r="H68" i="8" s="1"/>
  <c r="G15" i="8"/>
  <c r="L15" i="8" s="1"/>
  <c r="F28" i="8"/>
  <c r="G28" i="8" s="1"/>
  <c r="L28" i="8" s="1"/>
  <c r="F49" i="8"/>
  <c r="G49" i="8" s="1"/>
  <c r="L49" i="8" s="1"/>
  <c r="F16" i="8"/>
  <c r="G16" i="8" s="1"/>
  <c r="L16" i="8" s="1"/>
  <c r="F37" i="8"/>
  <c r="G37" i="8" s="1"/>
  <c r="L37" i="8" s="1"/>
  <c r="F54" i="9"/>
  <c r="G54" i="9" s="1"/>
  <c r="J54" i="9" s="1"/>
  <c r="F63" i="8"/>
  <c r="F26" i="8"/>
  <c r="G26" i="8" s="1"/>
  <c r="L26" i="8" s="1"/>
  <c r="F57" i="8"/>
  <c r="H57" i="8" s="1"/>
  <c r="F51" i="9"/>
  <c r="H51" i="9" s="1"/>
  <c r="F26" i="9"/>
  <c r="G26" i="9" s="1"/>
  <c r="L26" i="9" s="1"/>
  <c r="F45" i="8"/>
  <c r="I45" i="8" s="1"/>
  <c r="F70" i="9"/>
  <c r="G70" i="9" s="1"/>
  <c r="J70" i="9" s="1"/>
  <c r="F38" i="9"/>
  <c r="H38" i="9" s="1"/>
  <c r="H15" i="8"/>
  <c r="F56" i="9"/>
  <c r="G56" i="9" s="1"/>
  <c r="J56" i="9" s="1"/>
  <c r="F34" i="9"/>
  <c r="G34" i="9" s="1"/>
  <c r="L34" i="9" s="1"/>
  <c r="F58" i="9"/>
  <c r="G58" i="9" s="1"/>
  <c r="L58" i="9" s="1"/>
  <c r="F42" i="9"/>
  <c r="G42" i="9" s="1"/>
  <c r="L42" i="9" s="1"/>
  <c r="F25" i="9"/>
  <c r="G25" i="9" s="1"/>
  <c r="L25" i="9" s="1"/>
  <c r="F16" i="9"/>
  <c r="F13" i="9"/>
  <c r="G13" i="9" s="1"/>
  <c r="H59" i="9"/>
  <c r="F24" i="9"/>
  <c r="I24" i="9" s="1"/>
  <c r="F18" i="9"/>
  <c r="G18" i="9" s="1"/>
  <c r="F67" i="9"/>
  <c r="I67" i="9" s="1"/>
  <c r="I37" i="9"/>
  <c r="K37" i="9" s="1"/>
  <c r="F62" i="9"/>
  <c r="G62" i="9" s="1"/>
  <c r="F49" i="9"/>
  <c r="G49" i="9" s="1"/>
  <c r="F55" i="9"/>
  <c r="I55" i="9" s="1"/>
  <c r="F23" i="9"/>
  <c r="H23" i="9" s="1"/>
  <c r="F41" i="9"/>
  <c r="G41" i="9" s="1"/>
  <c r="F52" i="9"/>
  <c r="H52" i="9" s="1"/>
  <c r="F43" i="9"/>
  <c r="I43" i="9" s="1"/>
  <c r="F20" i="9"/>
  <c r="G20" i="9" s="1"/>
  <c r="F40" i="9"/>
  <c r="H40" i="9" s="1"/>
  <c r="F15" i="9"/>
  <c r="F27" i="9"/>
  <c r="G27" i="9" s="1"/>
  <c r="F36" i="9"/>
  <c r="I36" i="9" s="1"/>
  <c r="F48" i="9"/>
  <c r="G48" i="9" s="1"/>
  <c r="F44" i="9"/>
  <c r="H44" i="9" s="1"/>
  <c r="F31" i="9"/>
  <c r="I31" i="9" s="1"/>
  <c r="F19" i="9"/>
  <c r="G19" i="9" s="1"/>
  <c r="F45" i="9"/>
  <c r="H45" i="9" s="1"/>
  <c r="F50" i="9"/>
  <c r="F35" i="9"/>
  <c r="H35" i="9" s="1"/>
  <c r="F57" i="9"/>
  <c r="F14" i="9"/>
  <c r="H39" i="9"/>
  <c r="F32" i="9"/>
  <c r="H32" i="9" s="1"/>
  <c r="F63" i="9"/>
  <c r="G63" i="9" s="1"/>
  <c r="F29" i="9"/>
  <c r="F21" i="9"/>
  <c r="F65" i="9"/>
  <c r="F60" i="9"/>
  <c r="I60" i="9" s="1"/>
  <c r="F69" i="9"/>
  <c r="F22" i="9"/>
  <c r="F46" i="9"/>
  <c r="H46" i="9" s="1"/>
  <c r="F68" i="9"/>
  <c r="H68" i="9" s="1"/>
  <c r="F66" i="9"/>
  <c r="G66" i="9" s="1"/>
  <c r="F53" i="8"/>
  <c r="G53" i="8" s="1"/>
  <c r="F41" i="8"/>
  <c r="F62" i="8"/>
  <c r="F25" i="8"/>
  <c r="F56" i="8"/>
  <c r="H56" i="8" s="1"/>
  <c r="F66" i="8"/>
  <c r="F29" i="8"/>
  <c r="F50" i="8"/>
  <c r="F59" i="8"/>
  <c r="H59" i="8" s="1"/>
  <c r="F70" i="8"/>
  <c r="F44" i="8"/>
  <c r="I44" i="8" s="1"/>
  <c r="F54" i="8"/>
  <c r="F42" i="8"/>
  <c r="F17" i="8"/>
  <c r="F38" i="8"/>
  <c r="I38" i="8" s="1"/>
  <c r="F47" i="8"/>
  <c r="F46" i="8"/>
  <c r="I46" i="8" s="1"/>
  <c r="F34" i="8"/>
  <c r="F69" i="8"/>
  <c r="F31" i="8"/>
  <c r="G31" i="8" s="1"/>
  <c r="L31" i="8" s="1"/>
  <c r="F35" i="8"/>
  <c r="F32" i="8"/>
  <c r="H32" i="8" s="1"/>
  <c r="H18" i="8"/>
  <c r="F51" i="8"/>
  <c r="H51" i="8" s="1"/>
  <c r="F23" i="8"/>
  <c r="G23" i="8" s="1"/>
  <c r="L23" i="8" s="1"/>
  <c r="F33" i="8"/>
  <c r="G33" i="8" s="1"/>
  <c r="G18" i="8"/>
  <c r="K18" i="8" s="1"/>
  <c r="F27" i="8"/>
  <c r="G27" i="8" s="1"/>
  <c r="F60" i="8"/>
  <c r="H60" i="8" s="1"/>
  <c r="F21" i="8"/>
  <c r="G21" i="8" s="1"/>
  <c r="L21" i="8" s="1"/>
  <c r="F55" i="8"/>
  <c r="I55" i="8" s="1"/>
  <c r="F64" i="8"/>
  <c r="I64" i="8" s="1"/>
  <c r="F48" i="8"/>
  <c r="H48" i="8" s="1"/>
  <c r="F58" i="8"/>
  <c r="H58" i="8" s="1"/>
  <c r="F30" i="8"/>
  <c r="G30" i="8" s="1"/>
  <c r="L30" i="8" s="1"/>
  <c r="F14" i="8"/>
  <c r="H14" i="8" s="1"/>
  <c r="F43" i="8"/>
  <c r="G43" i="8" s="1"/>
  <c r="F67" i="8"/>
  <c r="H67" i="8" s="1"/>
  <c r="F52" i="8"/>
  <c r="F36" i="8"/>
  <c r="H36" i="8" s="1"/>
  <c r="F22" i="8"/>
  <c r="G22" i="8" s="1"/>
  <c r="F61" i="8"/>
  <c r="F24" i="8"/>
  <c r="G24" i="8" s="1"/>
  <c r="G73" i="9" l="1"/>
  <c r="K73" i="9"/>
  <c r="J74" i="9"/>
  <c r="L74" i="9"/>
  <c r="L72" i="9"/>
  <c r="J72" i="9"/>
  <c r="L71" i="9"/>
  <c r="J71" i="9"/>
  <c r="K71" i="9"/>
  <c r="H73" i="9"/>
  <c r="H64" i="9"/>
  <c r="H37" i="9"/>
  <c r="J37" i="9" s="1"/>
  <c r="G39" i="9"/>
  <c r="K39" i="9" s="1"/>
  <c r="G64" i="9"/>
  <c r="K64" i="9" s="1"/>
  <c r="I49" i="8"/>
  <c r="K49" i="8" s="1"/>
  <c r="H30" i="9"/>
  <c r="J61" i="9"/>
  <c r="H47" i="9"/>
  <c r="I59" i="9"/>
  <c r="K59" i="9" s="1"/>
  <c r="H23" i="8"/>
  <c r="J58" i="9"/>
  <c r="I61" i="9"/>
  <c r="K61" i="9" s="1"/>
  <c r="I40" i="8"/>
  <c r="K40" i="8" s="1"/>
  <c r="I58" i="8"/>
  <c r="G19" i="8"/>
  <c r="L19" i="8" s="1"/>
  <c r="I19" i="8"/>
  <c r="H60" i="9"/>
  <c r="I53" i="9"/>
  <c r="K53" i="9" s="1"/>
  <c r="J53" i="9"/>
  <c r="H53" i="9"/>
  <c r="G17" i="9"/>
  <c r="L17" i="9" s="1"/>
  <c r="J65" i="8"/>
  <c r="I30" i="9"/>
  <c r="K30" i="9" s="1"/>
  <c r="I47" i="9"/>
  <c r="K47" i="9" s="1"/>
  <c r="G43" i="9"/>
  <c r="L43" i="9" s="1"/>
  <c r="H33" i="9"/>
  <c r="I70" i="9"/>
  <c r="K70" i="9" s="1"/>
  <c r="I26" i="8"/>
  <c r="K26" i="8" s="1"/>
  <c r="H28" i="9"/>
  <c r="H70" i="9"/>
  <c r="L70" i="9"/>
  <c r="H20" i="8"/>
  <c r="I17" i="9"/>
  <c r="I65" i="8"/>
  <c r="K65" i="8" s="1"/>
  <c r="H65" i="8"/>
  <c r="I53" i="8"/>
  <c r="K53" i="8" s="1"/>
  <c r="H40" i="8"/>
  <c r="I33" i="9"/>
  <c r="K33" i="9" s="1"/>
  <c r="I20" i="8"/>
  <c r="K20" i="8" s="1"/>
  <c r="H26" i="8"/>
  <c r="G68" i="8"/>
  <c r="L68" i="8" s="1"/>
  <c r="K15" i="8"/>
  <c r="H61" i="9"/>
  <c r="I51" i="8"/>
  <c r="I51" i="9"/>
  <c r="G51" i="9"/>
  <c r="J51" i="9" s="1"/>
  <c r="J15" i="8"/>
  <c r="H39" i="8"/>
  <c r="I68" i="8"/>
  <c r="I38" i="9"/>
  <c r="H49" i="8"/>
  <c r="J49" i="8" s="1"/>
  <c r="I26" i="9"/>
  <c r="K26" i="9" s="1"/>
  <c r="G39" i="8"/>
  <c r="L39" i="8" s="1"/>
  <c r="G28" i="9"/>
  <c r="K28" i="9" s="1"/>
  <c r="G38" i="9"/>
  <c r="L38" i="9" s="1"/>
  <c r="H28" i="8"/>
  <c r="H26" i="9"/>
  <c r="H37" i="8"/>
  <c r="I28" i="8"/>
  <c r="K28" i="8" s="1"/>
  <c r="G67" i="8"/>
  <c r="J67" i="8" s="1"/>
  <c r="H56" i="9"/>
  <c r="I57" i="8"/>
  <c r="G57" i="8"/>
  <c r="L54" i="9"/>
  <c r="G63" i="8"/>
  <c r="H63" i="8"/>
  <c r="I36" i="8"/>
  <c r="I67" i="8"/>
  <c r="I63" i="8"/>
  <c r="I23" i="8"/>
  <c r="K23" i="8" s="1"/>
  <c r="H54" i="9"/>
  <c r="I16" i="8"/>
  <c r="K16" i="8" s="1"/>
  <c r="H16" i="8"/>
  <c r="G36" i="8"/>
  <c r="L36" i="8" s="1"/>
  <c r="G58" i="8"/>
  <c r="L56" i="9"/>
  <c r="H45" i="8"/>
  <c r="G45" i="8"/>
  <c r="I54" i="9"/>
  <c r="K54" i="9" s="1"/>
  <c r="I56" i="9"/>
  <c r="K56" i="9" s="1"/>
  <c r="I37" i="8"/>
  <c r="H34" i="9"/>
  <c r="H58" i="9"/>
  <c r="I42" i="9"/>
  <c r="K42" i="9" s="1"/>
  <c r="I34" i="9"/>
  <c r="K34" i="9" s="1"/>
  <c r="I25" i="9"/>
  <c r="K25" i="9" s="1"/>
  <c r="H55" i="9"/>
  <c r="H42" i="9"/>
  <c r="H13" i="9"/>
  <c r="I58" i="9"/>
  <c r="K58" i="9" s="1"/>
  <c r="H43" i="9"/>
  <c r="H48" i="9"/>
  <c r="I48" i="9"/>
  <c r="K48" i="9" s="1"/>
  <c r="I13" i="9"/>
  <c r="K13" i="9" s="1"/>
  <c r="I49" i="9"/>
  <c r="K49" i="9" s="1"/>
  <c r="H67" i="9"/>
  <c r="H19" i="9"/>
  <c r="I19" i="9"/>
  <c r="K19" i="9" s="1"/>
  <c r="I20" i="9"/>
  <c r="K20" i="9" s="1"/>
  <c r="G24" i="9"/>
  <c r="L24" i="9" s="1"/>
  <c r="H25" i="9"/>
  <c r="H27" i="9"/>
  <c r="G31" i="9"/>
  <c r="K31" i="9" s="1"/>
  <c r="H41" i="9"/>
  <c r="I41" i="9"/>
  <c r="K41" i="9" s="1"/>
  <c r="H20" i="9"/>
  <c r="H24" i="9"/>
  <c r="L19" i="9"/>
  <c r="L63" i="9"/>
  <c r="J63" i="9"/>
  <c r="I69" i="9"/>
  <c r="G69" i="9"/>
  <c r="J66" i="9"/>
  <c r="L66" i="9"/>
  <c r="I57" i="9"/>
  <c r="G57" i="9"/>
  <c r="H57" i="9"/>
  <c r="H69" i="9"/>
  <c r="G60" i="9"/>
  <c r="K60" i="9" s="1"/>
  <c r="G35" i="9"/>
  <c r="I35" i="9"/>
  <c r="G15" i="9"/>
  <c r="I15" i="9"/>
  <c r="H62" i="9"/>
  <c r="I22" i="9"/>
  <c r="G22" i="9"/>
  <c r="I16" i="9"/>
  <c r="G16" i="9"/>
  <c r="L62" i="9"/>
  <c r="J62" i="9"/>
  <c r="I65" i="9"/>
  <c r="G65" i="9"/>
  <c r="I27" i="9"/>
  <c r="K27" i="9" s="1"/>
  <c r="I18" i="9"/>
  <c r="K18" i="9" s="1"/>
  <c r="H15" i="9"/>
  <c r="G55" i="9"/>
  <c r="I63" i="9"/>
  <c r="K63" i="9" s="1"/>
  <c r="I66" i="9"/>
  <c r="K66" i="9" s="1"/>
  <c r="H16" i="9"/>
  <c r="H18" i="9"/>
  <c r="G68" i="9"/>
  <c r="I68" i="9"/>
  <c r="I46" i="9"/>
  <c r="G46" i="9"/>
  <c r="G14" i="9"/>
  <c r="I14" i="9"/>
  <c r="G50" i="9"/>
  <c r="I50" i="9"/>
  <c r="L48" i="9"/>
  <c r="I40" i="9"/>
  <c r="G40" i="9"/>
  <c r="I52" i="9"/>
  <c r="G52" i="9"/>
  <c r="I62" i="9"/>
  <c r="K62" i="9" s="1"/>
  <c r="J59" i="9"/>
  <c r="L59" i="9"/>
  <c r="I23" i="9"/>
  <c r="G23" i="9"/>
  <c r="L27" i="9"/>
  <c r="I21" i="9"/>
  <c r="G21" i="9"/>
  <c r="H21" i="9"/>
  <c r="G44" i="9"/>
  <c r="I44" i="9"/>
  <c r="G29" i="9"/>
  <c r="I29" i="9"/>
  <c r="H29" i="9"/>
  <c r="H14" i="9"/>
  <c r="H50" i="9"/>
  <c r="H22" i="9"/>
  <c r="L49" i="9"/>
  <c r="J49" i="9"/>
  <c r="G32" i="9"/>
  <c r="I32" i="9"/>
  <c r="H66" i="9"/>
  <c r="L18" i="9"/>
  <c r="H31" i="9"/>
  <c r="H36" i="9"/>
  <c r="H63" i="9"/>
  <c r="I45" i="9"/>
  <c r="G45" i="9"/>
  <c r="H65" i="9"/>
  <c r="G36" i="9"/>
  <c r="L20" i="9"/>
  <c r="L41" i="9"/>
  <c r="H49" i="9"/>
  <c r="G67" i="9"/>
  <c r="K67" i="9" s="1"/>
  <c r="L13" i="9"/>
  <c r="L43" i="8"/>
  <c r="L22" i="8"/>
  <c r="L33" i="8"/>
  <c r="L27" i="8"/>
  <c r="H66" i="8"/>
  <c r="I66" i="8"/>
  <c r="G32" i="8"/>
  <c r="L32" i="8" s="1"/>
  <c r="I56" i="8"/>
  <c r="G56" i="8"/>
  <c r="G55" i="8"/>
  <c r="L55" i="8" s="1"/>
  <c r="H55" i="8"/>
  <c r="L18" i="8"/>
  <c r="G61" i="8"/>
  <c r="L61" i="8" s="1"/>
  <c r="H61" i="8"/>
  <c r="G66" i="8"/>
  <c r="H54" i="8"/>
  <c r="I54" i="8"/>
  <c r="G54" i="8"/>
  <c r="H44" i="8"/>
  <c r="J18" i="8"/>
  <c r="G14" i="8"/>
  <c r="I14" i="8"/>
  <c r="G35" i="8"/>
  <c r="L35" i="8" s="1"/>
  <c r="I35" i="8"/>
  <c r="G44" i="8"/>
  <c r="K44" i="8" s="1"/>
  <c r="G25" i="8"/>
  <c r="L25" i="8" s="1"/>
  <c r="I25" i="8"/>
  <c r="H25" i="8"/>
  <c r="H33" i="8"/>
  <c r="I33" i="8"/>
  <c r="K33" i="8" s="1"/>
  <c r="G62" i="8"/>
  <c r="H62" i="8"/>
  <c r="I62" i="8"/>
  <c r="G64" i="8"/>
  <c r="K64" i="8" s="1"/>
  <c r="H64" i="8"/>
  <c r="H22" i="8"/>
  <c r="I22" i="8"/>
  <c r="K22" i="8" s="1"/>
  <c r="H30" i="8"/>
  <c r="I30" i="8"/>
  <c r="K30" i="8" s="1"/>
  <c r="G60" i="8"/>
  <c r="I60" i="8"/>
  <c r="I32" i="8"/>
  <c r="H31" i="8"/>
  <c r="I31" i="8"/>
  <c r="K31" i="8" s="1"/>
  <c r="G70" i="8"/>
  <c r="H70" i="8"/>
  <c r="I70" i="8"/>
  <c r="G41" i="8"/>
  <c r="I41" i="8"/>
  <c r="I61" i="8"/>
  <c r="H53" i="8"/>
  <c r="G38" i="8"/>
  <c r="H38" i="8"/>
  <c r="H43" i="8"/>
  <c r="I43" i="8"/>
  <c r="K43" i="8" s="1"/>
  <c r="I17" i="8"/>
  <c r="H17" i="8"/>
  <c r="G17" i="8"/>
  <c r="H24" i="8"/>
  <c r="I24" i="8"/>
  <c r="K24" i="8" s="1"/>
  <c r="H42" i="8"/>
  <c r="G42" i="8"/>
  <c r="G51" i="8"/>
  <c r="G69" i="8"/>
  <c r="H69" i="8"/>
  <c r="I69" i="8"/>
  <c r="G59" i="8"/>
  <c r="I59" i="8"/>
  <c r="I42" i="8"/>
  <c r="H21" i="8"/>
  <c r="G52" i="8"/>
  <c r="L52" i="8" s="1"/>
  <c r="I52" i="8"/>
  <c r="H34" i="8"/>
  <c r="G34" i="8"/>
  <c r="I34" i="8"/>
  <c r="H13" i="8"/>
  <c r="I13" i="8"/>
  <c r="I21" i="8"/>
  <c r="K21" i="8" s="1"/>
  <c r="I48" i="8"/>
  <c r="G46" i="8"/>
  <c r="L46" i="8" s="1"/>
  <c r="H46" i="8"/>
  <c r="G50" i="8"/>
  <c r="L50" i="8" s="1"/>
  <c r="I50" i="8"/>
  <c r="H50" i="8"/>
  <c r="H41" i="8"/>
  <c r="H52" i="8"/>
  <c r="L24" i="8"/>
  <c r="H27" i="8"/>
  <c r="I27" i="8"/>
  <c r="K27" i="8" s="1"/>
  <c r="G48" i="8"/>
  <c r="L48" i="8" s="1"/>
  <c r="G47" i="8"/>
  <c r="H47" i="8"/>
  <c r="G29" i="8"/>
  <c r="L29" i="8" s="1"/>
  <c r="H29" i="8"/>
  <c r="I29" i="8"/>
  <c r="J53" i="8"/>
  <c r="L53" i="8"/>
  <c r="H35" i="8"/>
  <c r="I47" i="8"/>
  <c r="J73" i="9" l="1"/>
  <c r="L73" i="9"/>
  <c r="L64" i="9"/>
  <c r="J39" i="9"/>
  <c r="L39" i="9"/>
  <c r="J64" i="9"/>
  <c r="J26" i="8"/>
  <c r="K58" i="8"/>
  <c r="J40" i="8"/>
  <c r="J17" i="9"/>
  <c r="K17" i="9"/>
  <c r="J33" i="9"/>
  <c r="K19" i="8"/>
  <c r="J19" i="8"/>
  <c r="L28" i="9"/>
  <c r="L58" i="8"/>
  <c r="J58" i="8"/>
  <c r="J48" i="9"/>
  <c r="K43" i="9"/>
  <c r="J28" i="9"/>
  <c r="J30" i="9"/>
  <c r="L51" i="9"/>
  <c r="J47" i="9"/>
  <c r="J43" i="9"/>
  <c r="J13" i="9"/>
  <c r="J36" i="8"/>
  <c r="K51" i="9"/>
  <c r="J28" i="8"/>
  <c r="J20" i="8"/>
  <c r="J26" i="9"/>
  <c r="K14" i="8"/>
  <c r="L67" i="8"/>
  <c r="K68" i="8"/>
  <c r="K25" i="8"/>
  <c r="J18" i="9"/>
  <c r="J68" i="8"/>
  <c r="K67" i="8"/>
  <c r="J27" i="8"/>
  <c r="J52" i="8"/>
  <c r="J16" i="8"/>
  <c r="J46" i="8"/>
  <c r="K52" i="8"/>
  <c r="J38" i="9"/>
  <c r="K29" i="8"/>
  <c r="J55" i="8"/>
  <c r="J23" i="8"/>
  <c r="K39" i="8"/>
  <c r="J22" i="8"/>
  <c r="K24" i="9"/>
  <c r="J24" i="9"/>
  <c r="J39" i="8"/>
  <c r="K36" i="8"/>
  <c r="K38" i="9"/>
  <c r="K56" i="8"/>
  <c r="J48" i="8"/>
  <c r="K13" i="8"/>
  <c r="K59" i="8"/>
  <c r="J61" i="8"/>
  <c r="J19" i="9"/>
  <c r="L63" i="8"/>
  <c r="J63" i="8"/>
  <c r="K55" i="8"/>
  <c r="K41" i="8"/>
  <c r="J33" i="8"/>
  <c r="K37" i="8"/>
  <c r="J37" i="8"/>
  <c r="K57" i="8"/>
  <c r="L45" i="8"/>
  <c r="J45" i="8"/>
  <c r="K45" i="8"/>
  <c r="J30" i="8"/>
  <c r="J25" i="8"/>
  <c r="K69" i="9"/>
  <c r="K63" i="8"/>
  <c r="L57" i="8"/>
  <c r="J57" i="8"/>
  <c r="J35" i="8"/>
  <c r="J24" i="8"/>
  <c r="K42" i="8"/>
  <c r="J41" i="9"/>
  <c r="J25" i="9"/>
  <c r="J34" i="9"/>
  <c r="J42" i="9"/>
  <c r="K15" i="9"/>
  <c r="J20" i="9"/>
  <c r="J31" i="9"/>
  <c r="L31" i="9"/>
  <c r="K29" i="9"/>
  <c r="K50" i="9"/>
  <c r="K35" i="9"/>
  <c r="K44" i="9"/>
  <c r="K14" i="9"/>
  <c r="K46" i="9"/>
  <c r="K68" i="9"/>
  <c r="L52" i="9"/>
  <c r="J52" i="9"/>
  <c r="K52" i="9"/>
  <c r="J68" i="9"/>
  <c r="L68" i="9"/>
  <c r="J55" i="9"/>
  <c r="L55" i="9"/>
  <c r="K22" i="9"/>
  <c r="L40" i="9"/>
  <c r="J40" i="9"/>
  <c r="J36" i="9"/>
  <c r="L36" i="9"/>
  <c r="K32" i="9"/>
  <c r="J27" i="9"/>
  <c r="K40" i="9"/>
  <c r="L21" i="9"/>
  <c r="J21" i="9"/>
  <c r="J32" i="9"/>
  <c r="L32" i="9"/>
  <c r="L65" i="9"/>
  <c r="J65" i="9"/>
  <c r="L15" i="9"/>
  <c r="J15" i="9"/>
  <c r="J44" i="9"/>
  <c r="L44" i="9"/>
  <c r="J50" i="9"/>
  <c r="L50" i="9"/>
  <c r="J35" i="9"/>
  <c r="L35" i="9"/>
  <c r="L45" i="9"/>
  <c r="J45" i="9"/>
  <c r="K45" i="9"/>
  <c r="J67" i="9"/>
  <c r="L67" i="9"/>
  <c r="L14" i="9"/>
  <c r="J14" i="9"/>
  <c r="J60" i="9"/>
  <c r="L60" i="9"/>
  <c r="L69" i="9"/>
  <c r="J69" i="9"/>
  <c r="K21" i="9"/>
  <c r="L29" i="9"/>
  <c r="J29" i="9"/>
  <c r="K57" i="9"/>
  <c r="L46" i="9"/>
  <c r="J46" i="9"/>
  <c r="K36" i="9"/>
  <c r="L16" i="9"/>
  <c r="J16" i="9"/>
  <c r="L22" i="9"/>
  <c r="J22" i="9"/>
  <c r="J23" i="9"/>
  <c r="L23" i="9"/>
  <c r="K23" i="9"/>
  <c r="L57" i="9"/>
  <c r="J57" i="9"/>
  <c r="K65" i="9"/>
  <c r="K55" i="9"/>
  <c r="K16" i="9"/>
  <c r="J70" i="8"/>
  <c r="L70" i="8"/>
  <c r="L54" i="8"/>
  <c r="J54" i="8"/>
  <c r="J13" i="8"/>
  <c r="L13" i="8"/>
  <c r="L59" i="8"/>
  <c r="J59" i="8"/>
  <c r="L34" i="8"/>
  <c r="J34" i="8"/>
  <c r="L69" i="8"/>
  <c r="J69" i="8"/>
  <c r="K60" i="8"/>
  <c r="L66" i="8"/>
  <c r="J66" i="8"/>
  <c r="J42" i="8"/>
  <c r="L42" i="8"/>
  <c r="L51" i="8"/>
  <c r="J51" i="8"/>
  <c r="L62" i="8"/>
  <c r="J62" i="8"/>
  <c r="L14" i="8"/>
  <c r="J14" i="8"/>
  <c r="L47" i="8"/>
  <c r="J47" i="8"/>
  <c r="L38" i="8"/>
  <c r="J38" i="8"/>
  <c r="K51" i="8"/>
  <c r="K47" i="8"/>
  <c r="K48" i="8"/>
  <c r="L41" i="8"/>
  <c r="J41" i="8"/>
  <c r="L60" i="8"/>
  <c r="J60" i="8"/>
  <c r="J21" i="8"/>
  <c r="K61" i="8"/>
  <c r="K70" i="8"/>
  <c r="L56" i="8"/>
  <c r="J56" i="8"/>
  <c r="K17" i="8"/>
  <c r="L17" i="8"/>
  <c r="J17" i="8"/>
  <c r="L64" i="8"/>
  <c r="J64" i="8"/>
  <c r="K54" i="8"/>
  <c r="K38" i="8"/>
  <c r="J29" i="8"/>
  <c r="J50" i="8"/>
  <c r="K69" i="8"/>
  <c r="J31" i="8"/>
  <c r="K46" i="8"/>
  <c r="L44" i="8"/>
  <c r="J44" i="8"/>
  <c r="J43" i="8"/>
  <c r="K50" i="8"/>
  <c r="K34" i="8"/>
  <c r="J32" i="8"/>
  <c r="K32" i="8"/>
  <c r="K62" i="8"/>
  <c r="K35" i="8"/>
  <c r="K66" i="8"/>
  <c r="C70" i="4" l="1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23" i="4" l="1"/>
  <c r="C24" i="4"/>
  <c r="C25" i="4"/>
  <c r="C26" i="4"/>
  <c r="C27" i="4"/>
  <c r="C28" i="4"/>
  <c r="C29" i="4"/>
  <c r="C30" i="4"/>
  <c r="C31" i="4"/>
  <c r="C32" i="4"/>
  <c r="C22" i="4" l="1"/>
  <c r="C21" i="4"/>
  <c r="C20" i="4"/>
  <c r="C19" i="4"/>
  <c r="C18" i="4"/>
  <c r="C4" i="4" l="1"/>
  <c r="C8" i="4"/>
  <c r="C9" i="4"/>
  <c r="C10" i="4"/>
  <c r="C11" i="4"/>
  <c r="C12" i="4"/>
  <c r="C13" i="4"/>
  <c r="C14" i="4"/>
  <c r="C15" i="4"/>
  <c r="C16" i="4"/>
  <c r="C3" i="4" l="1"/>
  <c r="B8" i="10" s="1" a="1"/>
  <c r="B49" i="10" l="1"/>
  <c r="B20" i="10"/>
  <c r="B37" i="10"/>
  <c r="B46" i="10"/>
  <c r="B9" i="10"/>
  <c r="B44" i="10"/>
  <c r="B26" i="10"/>
  <c r="B22" i="10"/>
  <c r="B57" i="10"/>
  <c r="B65" i="10"/>
  <c r="B31" i="10"/>
  <c r="B19" i="10"/>
  <c r="B30" i="10"/>
  <c r="B35" i="10"/>
  <c r="B67" i="10"/>
  <c r="B58" i="10"/>
  <c r="B50" i="10"/>
  <c r="B38" i="10"/>
  <c r="B34" i="10"/>
  <c r="B61" i="10"/>
  <c r="B21" i="10"/>
  <c r="B51" i="10"/>
  <c r="B32" i="10"/>
  <c r="B10" i="10"/>
  <c r="B16" i="10"/>
  <c r="B59" i="10"/>
  <c r="B14" i="10"/>
  <c r="B39" i="10"/>
  <c r="B18" i="10"/>
  <c r="B42" i="10"/>
  <c r="B60" i="10"/>
  <c r="B53" i="10"/>
  <c r="B54" i="10"/>
  <c r="B69" i="10"/>
  <c r="B47" i="10"/>
  <c r="B33" i="10"/>
  <c r="B45" i="10"/>
  <c r="B62" i="10"/>
  <c r="B52" i="10"/>
  <c r="B43" i="10"/>
  <c r="B48" i="10"/>
  <c r="B41" i="10"/>
  <c r="B12" i="10"/>
  <c r="B25" i="10"/>
  <c r="B40" i="10"/>
  <c r="B56" i="10"/>
  <c r="B36" i="10"/>
  <c r="B64" i="10"/>
  <c r="B28" i="10"/>
  <c r="B8" i="10"/>
  <c r="B29" i="10"/>
  <c r="B23" i="10"/>
  <c r="B63" i="10"/>
  <c r="B66" i="10"/>
  <c r="B17" i="10"/>
  <c r="B24" i="10"/>
  <c r="B27" i="10"/>
  <c r="B55" i="10"/>
  <c r="B15" i="10"/>
  <c r="B11" i="10"/>
  <c r="B13" i="10"/>
  <c r="B68" i="10"/>
  <c r="B13" i="8" a="1"/>
  <c r="B13" i="9" a="1"/>
  <c r="B18" i="9" l="1"/>
  <c r="B15" i="9"/>
  <c r="B59" i="9"/>
  <c r="B31" i="9"/>
  <c r="B13" i="9"/>
  <c r="B42" i="9"/>
  <c r="B53" i="9"/>
  <c r="B50" i="9"/>
  <c r="B35" i="9"/>
  <c r="B19" i="9"/>
  <c r="B60" i="9"/>
  <c r="B30" i="9"/>
  <c r="B29" i="9"/>
  <c r="B26" i="9"/>
  <c r="B58" i="9"/>
  <c r="B41" i="9"/>
  <c r="B36" i="9"/>
  <c r="B40" i="9"/>
  <c r="B61" i="9"/>
  <c r="B34" i="9"/>
  <c r="B17" i="9"/>
  <c r="B47" i="9"/>
  <c r="B63" i="9"/>
  <c r="B25" i="9"/>
  <c r="B69" i="9"/>
  <c r="B52" i="9"/>
  <c r="B46" i="9"/>
  <c r="B67" i="9"/>
  <c r="B73" i="9"/>
  <c r="B27" i="9"/>
  <c r="B72" i="9"/>
  <c r="B45" i="9"/>
  <c r="B16" i="9"/>
  <c r="B22" i="9"/>
  <c r="B14" i="9"/>
  <c r="B28" i="9"/>
  <c r="B62" i="9"/>
  <c r="B48" i="9"/>
  <c r="B33" i="9"/>
  <c r="B39" i="9"/>
  <c r="B57" i="9"/>
  <c r="B64" i="9"/>
  <c r="B55" i="9"/>
  <c r="B37" i="9"/>
  <c r="B24" i="9"/>
  <c r="B68" i="9"/>
  <c r="B74" i="9"/>
  <c r="B21" i="9"/>
  <c r="B23" i="9"/>
  <c r="B65" i="9"/>
  <c r="B71" i="9"/>
  <c r="B44" i="9"/>
  <c r="B38" i="9"/>
  <c r="B56" i="9"/>
  <c r="B32" i="9"/>
  <c r="B70" i="9"/>
  <c r="B51" i="9"/>
  <c r="B20" i="9"/>
  <c r="B43" i="9"/>
  <c r="B49" i="9"/>
  <c r="B54" i="9"/>
  <c r="B66" i="9"/>
  <c r="B20" i="8"/>
  <c r="B55" i="8"/>
  <c r="B29" i="8"/>
  <c r="B74" i="8"/>
  <c r="B72" i="8"/>
  <c r="B46" i="8"/>
  <c r="B43" i="8"/>
  <c r="B17" i="8"/>
  <c r="B62" i="8"/>
  <c r="B60" i="8"/>
  <c r="B34" i="8"/>
  <c r="B35" i="8"/>
  <c r="B27" i="8"/>
  <c r="B31" i="8"/>
  <c r="B64" i="8"/>
  <c r="B50" i="8"/>
  <c r="B48" i="8"/>
  <c r="B22" i="8"/>
  <c r="B19" i="8"/>
  <c r="B52" i="8"/>
  <c r="B38" i="8"/>
  <c r="B36" i="8"/>
  <c r="B69" i="8"/>
  <c r="B56" i="8"/>
  <c r="B70" i="8"/>
  <c r="B66" i="8"/>
  <c r="B40" i="8"/>
  <c r="B26" i="8"/>
  <c r="B24" i="8"/>
  <c r="B57" i="8"/>
  <c r="B45" i="8"/>
  <c r="B68" i="8"/>
  <c r="B37" i="8"/>
  <c r="B25" i="8"/>
  <c r="B54" i="8"/>
  <c r="B28" i="8"/>
  <c r="B14" i="8"/>
  <c r="B23" i="8"/>
  <c r="B47" i="8"/>
  <c r="B65" i="8"/>
  <c r="B42" i="8"/>
  <c r="B16" i="8"/>
  <c r="B73" i="8"/>
  <c r="B71" i="8"/>
  <c r="B33" i="8"/>
  <c r="B21" i="8"/>
  <c r="B30" i="8"/>
  <c r="B63" i="8"/>
  <c r="B61" i="8"/>
  <c r="B59" i="8"/>
  <c r="B51" i="8"/>
  <c r="B53" i="8"/>
  <c r="B18" i="8"/>
  <c r="B49" i="8"/>
  <c r="B39" i="8"/>
  <c r="B67" i="8"/>
  <c r="B41" i="8"/>
  <c r="B15" i="8"/>
  <c r="B13" i="8"/>
  <c r="B58" i="8"/>
  <c r="B32" i="8"/>
  <c r="B44" i="8"/>
  <c r="H11" i="2" l="1" a="1"/>
  <c r="H11" i="2" s="1"/>
  <c r="H14" i="2" l="1"/>
  <c r="H13" i="2"/>
  <c r="H12" i="2"/>
  <c r="F11" i="2" l="1" a="1"/>
  <c r="F11" i="2" l="1"/>
  <c r="F13" i="2"/>
  <c r="F12" i="2"/>
  <c r="F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<sst xmlns="http://schemas.openxmlformats.org/spreadsheetml/2006/main" count="397" uniqueCount="131">
  <si>
    <t>Scenario</t>
  </si>
  <si>
    <t>Unit Cost</t>
  </si>
  <si>
    <t>Max Unit</t>
  </si>
  <si>
    <t>Functional Unit</t>
  </si>
  <si>
    <t>FU</t>
  </si>
  <si>
    <t>Max Inv</t>
  </si>
  <si>
    <t>Water Saving</t>
  </si>
  <si>
    <t>Emission Saving</t>
  </si>
  <si>
    <t>Land Saving</t>
  </si>
  <si>
    <t>Maximum Budget</t>
  </si>
  <si>
    <t>End.</t>
  </si>
  <si>
    <t>Exo.</t>
  </si>
  <si>
    <t>1 M Ksh investment</t>
  </si>
  <si>
    <t>M kSh/FU</t>
  </si>
  <si>
    <t>years</t>
  </si>
  <si>
    <t>Water Investment</t>
  </si>
  <si>
    <t>Emission Investment</t>
  </si>
  <si>
    <t>Land Investment</t>
  </si>
  <si>
    <t>Workforce Saving</t>
  </si>
  <si>
    <t>Workforce Investment</t>
  </si>
  <si>
    <t>x</t>
  </si>
  <si>
    <t>Investment</t>
  </si>
  <si>
    <t>M kSh</t>
  </si>
  <si>
    <t>1 M Ksh investment*</t>
  </si>
  <si>
    <t>kton/FU</t>
  </si>
  <si>
    <t>kton</t>
  </si>
  <si>
    <t>Ecopulpers</t>
  </si>
  <si>
    <t>Biomass</t>
  </si>
  <si>
    <t>Shading nets</t>
  </si>
  <si>
    <t>Shading trees</t>
  </si>
  <si>
    <t>PROI</t>
  </si>
  <si>
    <t>PPBT</t>
  </si>
  <si>
    <t>Intervetion</t>
  </si>
  <si>
    <t>Case</t>
  </si>
  <si>
    <t>Import Saving</t>
  </si>
  <si>
    <t>Import Investment</t>
  </si>
  <si>
    <t>Water Total Impact</t>
  </si>
  <si>
    <t>Emission Total Impact</t>
  </si>
  <si>
    <t>Land Total Impact</t>
  </si>
  <si>
    <t>Import Total Impact</t>
  </si>
  <si>
    <t>Workforce Total Impact</t>
  </si>
  <si>
    <t>Capital Saving</t>
  </si>
  <si>
    <t>Capital Investment</t>
  </si>
  <si>
    <t>Capital Total Impact</t>
  </si>
  <si>
    <t>Intervention</t>
  </si>
  <si>
    <t>Saving</t>
  </si>
  <si>
    <t>_prod_to_+2%</t>
  </si>
  <si>
    <t>_prod_to_+1%</t>
  </si>
  <si>
    <t>Shading_nets</t>
  </si>
  <si>
    <t>Ternary Plot Instructions</t>
  </si>
  <si>
    <t>Enter data in columns A-E (Yellow)</t>
  </si>
  <si>
    <t>Gray and green shaded cells are shaded in gray or green</t>
  </si>
  <si>
    <t>CORNER LABELS</t>
  </si>
  <si>
    <t>REFERENCE LINES</t>
  </si>
  <si>
    <t xml:space="preserve">Enter corner labels in table to the right </t>
  </si>
  <si>
    <t>Triangle</t>
  </si>
  <si>
    <t>CALCULATED</t>
  </si>
  <si>
    <t>ENTER DATA HERE</t>
  </si>
  <si>
    <t>Raw Data</t>
  </si>
  <si>
    <t>Transformed Data</t>
  </si>
  <si>
    <t>Zone</t>
  </si>
  <si>
    <t>Sample
ID</t>
  </si>
  <si>
    <t>Normalized to 100</t>
  </si>
  <si>
    <t>X</t>
  </si>
  <si>
    <t>Y</t>
  </si>
  <si>
    <t>SUM</t>
  </si>
  <si>
    <t>=RIGHT+(TOP/2)</t>
  </si>
  <si>
    <t>=TOP</t>
  </si>
  <si>
    <t>_high_price_petroleum</t>
  </si>
  <si>
    <t>_mid-high_price_petroleum</t>
  </si>
  <si>
    <t>_mid-low_price_petroleum</t>
  </si>
  <si>
    <t>_low_price_petroleum</t>
  </si>
  <si>
    <t>_mid_price_petroleum</t>
  </si>
  <si>
    <t>Shading_trees</t>
  </si>
  <si>
    <t>Investment Jobs</t>
  </si>
  <si>
    <t>Annual Avoided Import</t>
  </si>
  <si>
    <t>Water Savings</t>
  </si>
  <si>
    <t>Land Savings</t>
  </si>
  <si>
    <t>kha/FU</t>
  </si>
  <si>
    <t>_prod_to_+0.5%</t>
  </si>
  <si>
    <t>_prod_to_+1.5%</t>
  </si>
  <si>
    <t>_prod_to_+2.5%</t>
  </si>
  <si>
    <t>Current use of resources</t>
  </si>
  <si>
    <t>_1800_cplant_ha</t>
  </si>
  <si>
    <t>_1940_cplant_ha</t>
  </si>
  <si>
    <t>_2080_cplant_ha</t>
  </si>
  <si>
    <t>_2360_cplant_ha</t>
  </si>
  <si>
    <t>_2220_cplant_ha</t>
  </si>
  <si>
    <t>_15kg_banana_per_tree</t>
  </si>
  <si>
    <t>_16kg_banana_per_tree</t>
  </si>
  <si>
    <t>_19kg_banana_per_tree</t>
  </si>
  <si>
    <t>_18kg_banana_per_tree</t>
  </si>
  <si>
    <t>_20kg_banana_per_tree</t>
  </si>
  <si>
    <t>Resource Use by Primary Sector</t>
  </si>
  <si>
    <t>Target Resource reduction</t>
  </si>
  <si>
    <t>Mm3/FU</t>
  </si>
  <si>
    <t>Mm3</t>
  </si>
  <si>
    <t>kha</t>
  </si>
  <si>
    <t>_cover_0.5ha</t>
  </si>
  <si>
    <t>_cover_0.6ha</t>
  </si>
  <si>
    <t>_cover_0.7ha</t>
  </si>
  <si>
    <t>_cover_0.8ha</t>
  </si>
  <si>
    <t>_cover_0.9ha</t>
  </si>
  <si>
    <t>_cover_1ha</t>
  </si>
  <si>
    <t>Budget in M USD</t>
  </si>
  <si>
    <t>Final</t>
  </si>
  <si>
    <t>M $</t>
  </si>
  <si>
    <t>Minimum CO2 Saving</t>
  </si>
  <si>
    <t>Minimum Land Saving</t>
  </si>
  <si>
    <t>Minimum Water Saving</t>
  </si>
  <si>
    <t>Objective Function: PROI</t>
  </si>
  <si>
    <t>17 Biomass Power Plants</t>
  </si>
  <si>
    <t>40% of wet mills</t>
  </si>
  <si>
    <t>Crossocropping every coffee plant</t>
  </si>
  <si>
    <t>No investement</t>
  </si>
  <si>
    <t>_baseline</t>
  </si>
  <si>
    <t>All_the_above</t>
  </si>
  <si>
    <t>100 M $ optimal investment</t>
  </si>
  <si>
    <t>_baseline_with_side_policies</t>
  </si>
  <si>
    <t>Crossocropping 80% coffee plants</t>
  </si>
  <si>
    <t>12 Biomass Power Plants</t>
  </si>
  <si>
    <t>Bar Plot for normalized performances</t>
  </si>
  <si>
    <t>%</t>
  </si>
  <si>
    <t>ton</t>
  </si>
  <si>
    <t>ha</t>
  </si>
  <si>
    <t>MCM</t>
  </si>
  <si>
    <t>Labels</t>
  </si>
  <si>
    <t>Emission Savings</t>
  </si>
  <si>
    <t>$</t>
  </si>
  <si>
    <t>Allocation</t>
  </si>
  <si>
    <t>*_baseline_without_side_policies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</si>
</sst>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;0;\-"/>
    <numFmt numFmtId="166" formatCode="0.000"/>
    <numFmt numFmtId="167" formatCode="0.000;0.000;\-"/>
    <numFmt numFmtId="168" formatCode="0.0000;0.0000;\-"/>
    <numFmt numFmtId="169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3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0" xfId="0" applyFont="1"/>
    <xf numFmtId="0" fontId="0" fillId="3" borderId="10" xfId="0" applyFill="1" applyBorder="1"/>
    <xf numFmtId="0" fontId="0" fillId="0" borderId="11" xfId="0" applyBorder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3" borderId="14" xfId="0" applyFill="1" applyBorder="1"/>
    <xf numFmtId="0" fontId="0" fillId="0" borderId="15" xfId="0" applyBorder="1"/>
    <xf numFmtId="0" fontId="0" fillId="0" borderId="16" xfId="0" applyBorder="1"/>
    <xf numFmtId="0" fontId="0" fillId="0" borderId="12" xfId="0" applyBorder="1"/>
    <xf numFmtId="2" fontId="1" fillId="6" borderId="20" xfId="0" applyNumberFormat="1" applyFont="1" applyFill="1" applyBorder="1" applyAlignment="1">
      <alignment horizontal="centerContinuous"/>
    </xf>
    <xf numFmtId="2" fontId="1" fillId="6" borderId="21" xfId="0" applyNumberFormat="1" applyFont="1" applyFill="1" applyBorder="1" applyAlignment="1">
      <alignment horizontal="centerContinuous"/>
    </xf>
    <xf numFmtId="0" fontId="0" fillId="0" borderId="22" xfId="0" applyBorder="1" applyAlignment="1">
      <alignment horizontal="center"/>
    </xf>
    <xf numFmtId="2" fontId="1" fillId="6" borderId="2" xfId="0" applyNumberFormat="1" applyFon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0" fontId="0" fillId="3" borderId="1" xfId="0" applyFill="1" applyBorder="1"/>
    <xf numFmtId="2" fontId="0" fillId="3" borderId="1" xfId="0" applyNumberFormat="1" applyFill="1" applyBorder="1"/>
    <xf numFmtId="2" fontId="0" fillId="7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2" fontId="0" fillId="5" borderId="1" xfId="0" applyNumberFormat="1" applyFill="1" applyBorder="1" applyAlignment="1">
      <alignment horizontal="center"/>
    </xf>
    <xf numFmtId="2" fontId="0" fillId="6" borderId="1" xfId="0" applyNumberForma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64" fontId="0" fillId="3" borderId="1" xfId="0" applyNumberFormat="1" applyFill="1" applyBorder="1"/>
    <xf numFmtId="0" fontId="5" fillId="0" borderId="0" xfId="0" applyFont="1"/>
    <xf numFmtId="0" fontId="1" fillId="3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5" borderId="21" xfId="0" applyFont="1" applyFill="1" applyBorder="1" applyAlignment="1">
      <alignment horizontal="left"/>
    </xf>
    <xf numFmtId="2" fontId="1" fillId="6" borderId="1" xfId="0" quotePrefix="1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center"/>
    </xf>
    <xf numFmtId="1" fontId="0" fillId="0" borderId="0" xfId="0" applyNumberFormat="1"/>
    <xf numFmtId="169" fontId="0" fillId="0" borderId="1" xfId="0" applyNumberFormat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2" borderId="0" xfId="0" applyFill="1"/>
    <xf numFmtId="0" fontId="0" fillId="13" borderId="0" xfId="0" applyFill="1"/>
    <xf numFmtId="0" fontId="6" fillId="10" borderId="0" xfId="0" applyFont="1" applyFill="1"/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7" fillId="0" borderId="1" xfId="0" applyFont="1" applyBorder="1"/>
    <xf numFmtId="0" fontId="7" fillId="0" borderId="1" xfId="0" applyFont="1" applyFill="1" applyBorder="1" applyAlignment="1">
      <alignment horizontal="center"/>
    </xf>
    <xf numFmtId="0" fontId="9" fillId="0" borderId="1" xfId="0" applyFont="1" applyBorder="1"/>
    <xf numFmtId="0" fontId="7" fillId="0" borderId="1" xfId="0" applyFont="1" applyBorder="1" applyAlignment="1">
      <alignment horizontal="center" vertical="top"/>
    </xf>
    <xf numFmtId="0" fontId="8" fillId="8" borderId="1" xfId="0" applyFont="1" applyFill="1" applyBorder="1"/>
    <xf numFmtId="167" fontId="8" fillId="8" borderId="1" xfId="0" applyNumberFormat="1" applyFont="1" applyFill="1" applyBorder="1" applyAlignment="1">
      <alignment horizontal="center"/>
    </xf>
    <xf numFmtId="168" fontId="8" fillId="8" borderId="1" xfId="0" applyNumberFormat="1" applyFont="1" applyFill="1" applyBorder="1" applyAlignment="1">
      <alignment horizontal="center"/>
    </xf>
    <xf numFmtId="0" fontId="7" fillId="8" borderId="1" xfId="0" applyFont="1" applyFill="1" applyBorder="1"/>
    <xf numFmtId="165" fontId="7" fillId="8" borderId="1" xfId="0" applyNumberFormat="1" applyFont="1" applyFill="1" applyBorder="1" applyAlignment="1">
      <alignment horizontal="center"/>
    </xf>
    <xf numFmtId="167" fontId="7" fillId="8" borderId="1" xfId="0" applyNumberFormat="1" applyFont="1" applyFill="1" applyBorder="1" applyAlignment="1">
      <alignment horizontal="center"/>
    </xf>
    <xf numFmtId="168" fontId="7" fillId="8" borderId="1" xfId="0" applyNumberFormat="1" applyFont="1" applyFill="1" applyBorder="1" applyAlignment="1">
      <alignment horizontal="center"/>
    </xf>
    <xf numFmtId="0" fontId="8" fillId="9" borderId="1" xfId="0" applyFont="1" applyFill="1" applyBorder="1"/>
    <xf numFmtId="167" fontId="8" fillId="9" borderId="1" xfId="0" applyNumberFormat="1" applyFont="1" applyFill="1" applyBorder="1" applyAlignment="1">
      <alignment horizontal="center"/>
    </xf>
    <xf numFmtId="168" fontId="8" fillId="9" borderId="1" xfId="0" applyNumberFormat="1" applyFont="1" applyFill="1" applyBorder="1" applyAlignment="1">
      <alignment horizontal="center"/>
    </xf>
    <xf numFmtId="0" fontId="7" fillId="9" borderId="1" xfId="0" applyFont="1" applyFill="1" applyBorder="1"/>
    <xf numFmtId="0" fontId="8" fillId="10" borderId="1" xfId="0" applyFont="1" applyFill="1" applyBorder="1"/>
    <xf numFmtId="165" fontId="8" fillId="10" borderId="1" xfId="0" applyNumberFormat="1" applyFont="1" applyFill="1" applyBorder="1" applyAlignment="1">
      <alignment horizontal="center"/>
    </xf>
    <xf numFmtId="167" fontId="8" fillId="10" borderId="1" xfId="0" applyNumberFormat="1" applyFont="1" applyFill="1" applyBorder="1" applyAlignment="1">
      <alignment horizontal="center"/>
    </xf>
    <xf numFmtId="168" fontId="8" fillId="10" borderId="1" xfId="0" applyNumberFormat="1" applyFont="1" applyFill="1" applyBorder="1" applyAlignment="1">
      <alignment horizontal="center"/>
    </xf>
    <xf numFmtId="0" fontId="7" fillId="10" borderId="1" xfId="0" applyFont="1" applyFill="1" applyBorder="1"/>
    <xf numFmtId="167" fontId="7" fillId="10" borderId="1" xfId="0" applyNumberFormat="1" applyFont="1" applyFill="1" applyBorder="1" applyAlignment="1">
      <alignment horizontal="center"/>
    </xf>
    <xf numFmtId="168" fontId="7" fillId="10" borderId="1" xfId="0" applyNumberFormat="1" applyFont="1" applyFill="1" applyBorder="1" applyAlignment="1">
      <alignment horizontal="center"/>
    </xf>
    <xf numFmtId="0" fontId="8" fillId="11" borderId="1" xfId="0" applyFont="1" applyFill="1" applyBorder="1"/>
    <xf numFmtId="0" fontId="7" fillId="11" borderId="1" xfId="0" applyFont="1" applyFill="1" applyBorder="1"/>
    <xf numFmtId="167" fontId="8" fillId="11" borderId="1" xfId="0" applyNumberFormat="1" applyFont="1" applyFill="1" applyBorder="1" applyAlignment="1">
      <alignment horizontal="center"/>
    </xf>
    <xf numFmtId="168" fontId="8" fillId="11" borderId="1" xfId="0" applyNumberFormat="1" applyFont="1" applyFill="1" applyBorder="1" applyAlignment="1">
      <alignment horizontal="center"/>
    </xf>
    <xf numFmtId="0" fontId="8" fillId="4" borderId="1" xfId="0" applyFont="1" applyFill="1" applyBorder="1"/>
    <xf numFmtId="167" fontId="8" fillId="4" borderId="1" xfId="0" applyNumberFormat="1" applyFont="1" applyFill="1" applyBorder="1" applyAlignment="1">
      <alignment horizontal="center"/>
    </xf>
    <xf numFmtId="168" fontId="8" fillId="4" borderId="1" xfId="0" applyNumberFormat="1" applyFont="1" applyFill="1" applyBorder="1" applyAlignment="1">
      <alignment horizontal="center"/>
    </xf>
    <xf numFmtId="0" fontId="7" fillId="4" borderId="1" xfId="0" applyFont="1" applyFill="1" applyBorder="1"/>
    <xf numFmtId="165" fontId="7" fillId="4" borderId="1" xfId="0" applyNumberFormat="1" applyFont="1" applyFill="1" applyBorder="1" applyAlignment="1">
      <alignment horizontal="center"/>
    </xf>
    <xf numFmtId="167" fontId="7" fillId="4" borderId="1" xfId="0" applyNumberFormat="1" applyFont="1" applyFill="1" applyBorder="1" applyAlignment="1">
      <alignment horizontal="center"/>
    </xf>
    <xf numFmtId="168" fontId="7" fillId="4" borderId="1" xfId="0" applyNumberFormat="1" applyFont="1" applyFill="1" applyBorder="1" applyAlignment="1">
      <alignment horizontal="center"/>
    </xf>
    <xf numFmtId="0" fontId="8" fillId="12" borderId="1" xfId="0" applyFont="1" applyFill="1" applyBorder="1"/>
    <xf numFmtId="0" fontId="7" fillId="12" borderId="1" xfId="0" applyFont="1" applyFill="1" applyBorder="1"/>
    <xf numFmtId="167" fontId="8" fillId="12" borderId="1" xfId="0" applyNumberFormat="1" applyFont="1" applyFill="1" applyBorder="1" applyAlignment="1">
      <alignment horizontal="center"/>
    </xf>
    <xf numFmtId="168" fontId="8" fillId="12" borderId="1" xfId="0" applyNumberFormat="1" applyFont="1" applyFill="1" applyBorder="1" applyAlignment="1">
      <alignment horizontal="center"/>
    </xf>
    <xf numFmtId="0" fontId="8" fillId="13" borderId="1" xfId="0" applyFont="1" applyFill="1" applyBorder="1"/>
    <xf numFmtId="167" fontId="8" fillId="13" borderId="1" xfId="0" applyNumberFormat="1" applyFont="1" applyFill="1" applyBorder="1" applyAlignment="1">
      <alignment horizontal="center"/>
    </xf>
    <xf numFmtId="168" fontId="8" fillId="13" borderId="1" xfId="0" applyNumberFormat="1" applyFont="1" applyFill="1" applyBorder="1" applyAlignment="1">
      <alignment horizontal="center"/>
    </xf>
    <xf numFmtId="0" fontId="7" fillId="13" borderId="1" xfId="0" applyFont="1" applyFill="1" applyBorder="1"/>
    <xf numFmtId="165" fontId="7" fillId="13" borderId="1" xfId="0" applyNumberFormat="1" applyFont="1" applyFill="1" applyBorder="1" applyAlignment="1">
      <alignment horizontal="center"/>
    </xf>
    <xf numFmtId="167" fontId="7" fillId="13" borderId="1" xfId="0" applyNumberFormat="1" applyFont="1" applyFill="1" applyBorder="1" applyAlignment="1">
      <alignment horizontal="center"/>
    </xf>
    <xf numFmtId="168" fontId="7" fillId="13" borderId="1" xfId="0" applyNumberFormat="1" applyFont="1" applyFill="1" applyBorder="1" applyAlignment="1">
      <alignment horizontal="center"/>
    </xf>
    <xf numFmtId="0" fontId="8" fillId="0" borderId="1" xfId="0" applyFont="1" applyBorder="1"/>
    <xf numFmtId="167" fontId="8" fillId="0" borderId="1" xfId="0" applyNumberFormat="1" applyFont="1" applyBorder="1" applyAlignment="1">
      <alignment horizontal="center"/>
    </xf>
    <xf numFmtId="1" fontId="0" fillId="3" borderId="0" xfId="0" applyNumberFormat="1" applyFill="1"/>
    <xf numFmtId="1" fontId="0" fillId="14" borderId="0" xfId="0" applyNumberFormat="1" applyFill="1"/>
    <xf numFmtId="0" fontId="0" fillId="14" borderId="0" xfId="0" applyFill="1"/>
    <xf numFmtId="165" fontId="8" fillId="0" borderId="1" xfId="0" applyNumberFormat="1" applyFont="1" applyBorder="1" applyAlignment="1">
      <alignment horizontal="center"/>
    </xf>
    <xf numFmtId="9" fontId="0" fillId="3" borderId="1" xfId="1" applyFont="1" applyFill="1" applyBorder="1"/>
    <xf numFmtId="2" fontId="0" fillId="3" borderId="1" xfId="1" applyNumberFormat="1" applyFont="1" applyFill="1" applyBorder="1"/>
    <xf numFmtId="0" fontId="1" fillId="3" borderId="1" xfId="0" applyFont="1" applyFill="1" applyBorder="1"/>
    <xf numFmtId="9" fontId="1" fillId="3" borderId="1" xfId="1" applyFont="1" applyFill="1" applyBorder="1"/>
    <xf numFmtId="2" fontId="1" fillId="3" borderId="1" xfId="1" applyNumberFormat="1" applyFont="1" applyFill="1" applyBorder="1"/>
    <xf numFmtId="9" fontId="0" fillId="0" borderId="0" xfId="0" applyNumberFormat="1"/>
    <xf numFmtId="9" fontId="7" fillId="8" borderId="1" xfId="1" applyFont="1" applyFill="1" applyBorder="1" applyAlignment="1">
      <alignment horizontal="center"/>
    </xf>
    <xf numFmtId="9" fontId="8" fillId="10" borderId="1" xfId="1" applyFont="1" applyFill="1" applyBorder="1" applyAlignment="1">
      <alignment horizontal="center"/>
    </xf>
    <xf numFmtId="9" fontId="7" fillId="4" borderId="1" xfId="1" applyFont="1" applyFill="1" applyBorder="1" applyAlignment="1">
      <alignment horizontal="center"/>
    </xf>
    <xf numFmtId="9" fontId="7" fillId="13" borderId="1" xfId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FF"/>
      <color rgb="FF9491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06890796346701E-2"/>
          <c:y val="4.3456783364357598E-2"/>
          <c:w val="0.93186218407306598"/>
          <c:h val="0.84246682726286348"/>
        </c:manualLayout>
      </c:layout>
      <c:scatterChart>
        <c:scatterStyle val="lineMarker"/>
        <c:varyColors val="0"/>
        <c:ser>
          <c:idx val="13"/>
          <c:order val="0"/>
          <c:tx>
            <c:strRef>
              <c:f>ternary_env!$A$13</c:f>
              <c:strCache>
                <c:ptCount val="1"/>
                <c:pt idx="0">
                  <c:v>Ecopulpers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0000"/>
              </a:solidFill>
              <a:ln w="0">
                <a:solidFill>
                  <a:schemeClr val="tx1"/>
                </a:solidFill>
              </a:ln>
              <a:effectLst/>
            </c:spPr>
          </c:marker>
          <c:xVal>
            <c:numRef>
              <c:f>ternary_env!$K$13:$K$22</c:f>
              <c:numCache>
                <c:formatCode>0.00</c:formatCode>
                <c:ptCount val="10"/>
                <c:pt idx="0">
                  <c:v>70.160676482973969</c:v>
                </c:pt>
                <c:pt idx="1">
                  <c:v>68.275794547326882</c:v>
                </c:pt>
                <c:pt idx="2">
                  <c:v>65.876696617421516</c:v>
                </c:pt>
                <c:pt idx="3">
                  <c:v>62.719720516683026</c:v>
                </c:pt>
                <c:pt idx="4">
                  <c:v>58.378380455884546</c:v>
                </c:pt>
                <c:pt idx="5">
                  <c:v>65.874096986413193</c:v>
                </c:pt>
                <c:pt idx="6">
                  <c:v>65.874746872847169</c:v>
                </c:pt>
                <c:pt idx="7">
                  <c:v>65.875396799565607</c:v>
                </c:pt>
                <c:pt idx="8">
                  <c:v>65.876046664821629</c:v>
                </c:pt>
                <c:pt idx="9">
                  <c:v>65.876696617421516</c:v>
                </c:pt>
              </c:numCache>
            </c:numRef>
          </c:xVal>
          <c:yVal>
            <c:numRef>
              <c:f>ternary_env!$L$13:$L$22</c:f>
              <c:numCache>
                <c:formatCode>0.00</c:formatCode>
                <c:ptCount val="10"/>
                <c:pt idx="0">
                  <c:v>50.055043626164895</c:v>
                </c:pt>
                <c:pt idx="1">
                  <c:v>55.676429613121265</c:v>
                </c:pt>
                <c:pt idx="2">
                  <c:v>62.831389762687621</c:v>
                </c:pt>
                <c:pt idx="3">
                  <c:v>72.246611322237086</c:v>
                </c:pt>
                <c:pt idx="4">
                  <c:v>85.194026130241269</c:v>
                </c:pt>
                <c:pt idx="5">
                  <c:v>62.828908793272667</c:v>
                </c:pt>
                <c:pt idx="6">
                  <c:v>62.829529010836453</c:v>
                </c:pt>
                <c:pt idx="7">
                  <c:v>62.830149265803456</c:v>
                </c:pt>
                <c:pt idx="8">
                  <c:v>62.830769482336066</c:v>
                </c:pt>
                <c:pt idx="9">
                  <c:v>62.831389762687621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27-4DD7-A6CD-61A72236D143}"/>
            </c:ext>
          </c:extLst>
        </c:ser>
        <c:ser>
          <c:idx val="17"/>
          <c:order val="1"/>
          <c:tx>
            <c:strRef>
              <c:f>ternary_env!$A$23</c:f>
              <c:strCache>
                <c:ptCount val="1"/>
                <c:pt idx="0">
                  <c:v>Shading_nets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ternary_env!$K$23:$K$27</c:f>
              <c:numCache>
                <c:formatCode>0.00</c:formatCode>
                <c:ptCount val="5"/>
                <c:pt idx="0">
                  <c:v>85.863599963774931</c:v>
                </c:pt>
                <c:pt idx="1">
                  <c:v>85.863600264328198</c:v>
                </c:pt>
                <c:pt idx="2">
                  <c:v>85.863600273916688</c:v>
                </c:pt>
                <c:pt idx="3">
                  <c:v>85.863600094850653</c:v>
                </c:pt>
                <c:pt idx="4">
                  <c:v>85.863602070925097</c:v>
                </c:pt>
              </c:numCache>
            </c:numRef>
          </c:xVal>
          <c:yVal>
            <c:numRef>
              <c:f>ternary_env!$L$23:$L$27</c:f>
              <c:numCache>
                <c:formatCode>0.00</c:formatCode>
                <c:ptCount val="5"/>
                <c:pt idx="0">
                  <c:v>3.2233534163920976</c:v>
                </c:pt>
                <c:pt idx="1">
                  <c:v>3.2233534198672089</c:v>
                </c:pt>
                <c:pt idx="2">
                  <c:v>3.2233534282380814</c:v>
                </c:pt>
                <c:pt idx="3">
                  <c:v>3.2233534135230166</c:v>
                </c:pt>
                <c:pt idx="4">
                  <c:v>3.2233534370360539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6-5E27-4DD7-A6CD-61A72236D143}"/>
            </c:ext>
          </c:extLst>
        </c:ser>
        <c:ser>
          <c:idx val="18"/>
          <c:order val="2"/>
          <c:tx>
            <c:strRef>
              <c:f>ternary_env!$A$39</c:f>
              <c:strCache>
                <c:ptCount val="1"/>
                <c:pt idx="0">
                  <c:v>Shading_trees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bg2">
                    <a:lumMod val="90000"/>
                  </a:schemeClr>
                </a:solidFill>
              </a:ln>
              <a:effectLst/>
            </c:spPr>
          </c:marker>
          <c:xVal>
            <c:numRef>
              <c:f>ternary_env!$K$39:$K$43</c:f>
              <c:numCache>
                <c:formatCode>0.00</c:formatCode>
                <c:ptCount val="5"/>
                <c:pt idx="0">
                  <c:v>33.460271956684259</c:v>
                </c:pt>
                <c:pt idx="1">
                  <c:v>35.168136550113417</c:v>
                </c:pt>
                <c:pt idx="2">
                  <c:v>36.758719251392179</c:v>
                </c:pt>
                <c:pt idx="3">
                  <c:v>38.243699895310243</c:v>
                </c:pt>
                <c:pt idx="4">
                  <c:v>39.633257352037432</c:v>
                </c:pt>
              </c:numCache>
            </c:numRef>
          </c:xVal>
          <c:yVal>
            <c:numRef>
              <c:f>ternary_env!$L$39:$L$43</c:f>
              <c:numCache>
                <c:formatCode>0.00</c:formatCode>
                <c:ptCount val="5"/>
                <c:pt idx="0">
                  <c:v>1.5561484535155017</c:v>
                </c:pt>
                <c:pt idx="1">
                  <c:v>1.6337080785227343</c:v>
                </c:pt>
                <c:pt idx="2">
                  <c:v>1.7059415537301865</c:v>
                </c:pt>
                <c:pt idx="3">
                  <c:v>1.7733793021532696</c:v>
                </c:pt>
                <c:pt idx="4">
                  <c:v>1.8364835751457818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7-5E27-4DD7-A6CD-61A72236D143}"/>
            </c:ext>
          </c:extLst>
        </c:ser>
        <c:ser>
          <c:idx val="19"/>
          <c:order val="3"/>
          <c:tx>
            <c:strRef>
              <c:f>ternary_env!$A$44</c:f>
              <c:strCache>
                <c:ptCount val="1"/>
                <c:pt idx="0">
                  <c:v>Biomass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ternary_env!$K$44:$K$48</c:f>
              <c:numCache>
                <c:formatCode>0.00</c:formatCode>
                <c:ptCount val="5"/>
                <c:pt idx="0">
                  <c:v>7.9775837299580293E-2</c:v>
                </c:pt>
                <c:pt idx="1">
                  <c:v>7.9145901407221775E-2</c:v>
                </c:pt>
                <c:pt idx="2">
                  <c:v>7.8515197533529396E-2</c:v>
                </c:pt>
                <c:pt idx="3">
                  <c:v>7.7883724276582939E-2</c:v>
                </c:pt>
                <c:pt idx="4">
                  <c:v>7.7251480230920766E-2</c:v>
                </c:pt>
              </c:numCache>
            </c:numRef>
          </c:xVal>
          <c:yVal>
            <c:numRef>
              <c:f>ternary_env!$L$44:$L$48</c:f>
              <c:numCache>
                <c:formatCode>0.00</c:formatCode>
                <c:ptCount val="5"/>
                <c:pt idx="0">
                  <c:v>7.2939862357754806E-2</c:v>
                </c:pt>
                <c:pt idx="1">
                  <c:v>7.2360231723183135E-2</c:v>
                </c:pt>
                <c:pt idx="2">
                  <c:v>7.1779894439679415E-2</c:v>
                </c:pt>
                <c:pt idx="3">
                  <c:v>7.1198849214517093E-2</c:v>
                </c:pt>
                <c:pt idx="4">
                  <c:v>7.0617094751594375E-2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C3-4F23-95F5-7912587F38C7}"/>
            </c:ext>
          </c:extLst>
        </c:ser>
        <c:ser>
          <c:idx val="0"/>
          <c:order val="4"/>
          <c:tx>
            <c:v>Triange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ternary_env!$Z$4:$Z$7</c:f>
              <c:numCache>
                <c:formatCode>General</c:formatCode>
                <c:ptCount val="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0</c:v>
                </c:pt>
              </c:numCache>
            </c:numRef>
          </c:xVal>
          <c:yVal>
            <c:numRef>
              <c:f>ternary_env!$AA$4:$AA$7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E27-4DD7-A6CD-61A72236D143}"/>
            </c:ext>
          </c:extLst>
        </c:ser>
        <c:ser>
          <c:idx val="1"/>
          <c:order val="5"/>
          <c:tx>
            <c:v>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ternary_env!$Z$8:$Z$9</c:f>
              <c:numCache>
                <c:formatCode>General</c:formatCode>
                <c:ptCount val="2"/>
                <c:pt idx="0">
                  <c:v>20</c:v>
                </c:pt>
                <c:pt idx="1">
                  <c:v>60</c:v>
                </c:pt>
              </c:numCache>
            </c:numRef>
          </c:xVal>
          <c:yVal>
            <c:numRef>
              <c:f>ternary_env!$AA$8:$AA$9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E27-4DD7-A6CD-61A72236D143}"/>
            </c:ext>
          </c:extLst>
        </c:ser>
        <c:ser>
          <c:idx val="2"/>
          <c:order val="6"/>
          <c:tx>
            <c:v>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ternary_env!$Z$10:$Z$11</c:f>
              <c:numCache>
                <c:formatCode>General</c:formatCode>
                <c:ptCount val="2"/>
                <c:pt idx="0">
                  <c:v>40</c:v>
                </c:pt>
                <c:pt idx="1">
                  <c:v>70</c:v>
                </c:pt>
              </c:numCache>
            </c:numRef>
          </c:xVal>
          <c:yVal>
            <c:numRef>
              <c:f>ternary_env!$AA$10:$AA$11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E27-4DD7-A6CD-61A72236D143}"/>
            </c:ext>
          </c:extLst>
        </c:ser>
        <c:ser>
          <c:idx val="3"/>
          <c:order val="7"/>
          <c:tx>
            <c:v>3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ternary_env!$Z$12:$Z$13</c:f>
              <c:numCache>
                <c:formatCode>General</c:formatCode>
                <c:ptCount val="2"/>
                <c:pt idx="0">
                  <c:v>60</c:v>
                </c:pt>
                <c:pt idx="1">
                  <c:v>80</c:v>
                </c:pt>
              </c:numCache>
            </c:numRef>
          </c:xVal>
          <c:yVal>
            <c:numRef>
              <c:f>ternary_env!$AA$12:$AA$13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E27-4DD7-A6CD-61A72236D143}"/>
            </c:ext>
          </c:extLst>
        </c:ser>
        <c:ser>
          <c:idx val="4"/>
          <c:order val="8"/>
          <c:tx>
            <c:v>4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ternary_env!$Z$14:$Z$15</c:f>
              <c:numCache>
                <c:formatCode>General</c:formatCode>
                <c:ptCount val="2"/>
                <c:pt idx="0">
                  <c:v>80</c:v>
                </c:pt>
                <c:pt idx="1">
                  <c:v>90</c:v>
                </c:pt>
              </c:numCache>
            </c:numRef>
          </c:xVal>
          <c:yVal>
            <c:numRef>
              <c:f>ternary_env!$AA$14:$AA$15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E27-4DD7-A6CD-61A72236D143}"/>
            </c:ext>
          </c:extLst>
        </c:ser>
        <c:ser>
          <c:idx val="5"/>
          <c:order val="9"/>
          <c:tx>
            <c:v>5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ternary_env!$Z$16:$Z$17</c:f>
              <c:numCache>
                <c:formatCode>General</c:formatCode>
                <c:ptCount val="2"/>
                <c:pt idx="0">
                  <c:v>20</c:v>
                </c:pt>
                <c:pt idx="1">
                  <c:v>10</c:v>
                </c:pt>
              </c:numCache>
            </c:numRef>
          </c:xVal>
          <c:yVal>
            <c:numRef>
              <c:f>ternary_env!$AA$16:$AA$17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E27-4DD7-A6CD-61A72236D143}"/>
            </c:ext>
          </c:extLst>
        </c:ser>
        <c:ser>
          <c:idx val="6"/>
          <c:order val="10"/>
          <c:tx>
            <c:v>6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ternary_env!$Z$18:$Z$19</c:f>
              <c:numCache>
                <c:formatCode>General</c:formatCode>
                <c:ptCount val="2"/>
                <c:pt idx="0">
                  <c:v>40</c:v>
                </c:pt>
                <c:pt idx="1">
                  <c:v>20</c:v>
                </c:pt>
              </c:numCache>
            </c:numRef>
          </c:xVal>
          <c:yVal>
            <c:numRef>
              <c:f>ternary_env!$AA$18:$AA$19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E27-4DD7-A6CD-61A72236D143}"/>
            </c:ext>
          </c:extLst>
        </c:ser>
        <c:ser>
          <c:idx val="7"/>
          <c:order val="11"/>
          <c:tx>
            <c:v>7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ternary_env!$Z$20:$Z$21</c:f>
              <c:numCache>
                <c:formatCode>General</c:formatCode>
                <c:ptCount val="2"/>
                <c:pt idx="0">
                  <c:v>60</c:v>
                </c:pt>
                <c:pt idx="1">
                  <c:v>30</c:v>
                </c:pt>
              </c:numCache>
            </c:numRef>
          </c:xVal>
          <c:yVal>
            <c:numRef>
              <c:f>ternary_env!$AA$20:$AA$21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E27-4DD7-A6CD-61A72236D143}"/>
            </c:ext>
          </c:extLst>
        </c:ser>
        <c:ser>
          <c:idx val="8"/>
          <c:order val="12"/>
          <c:tx>
            <c:v>8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ternary_env!$Z$22:$Z$23</c:f>
              <c:numCache>
                <c:formatCode>General</c:formatCode>
                <c:ptCount val="2"/>
                <c:pt idx="0">
                  <c:v>80</c:v>
                </c:pt>
                <c:pt idx="1">
                  <c:v>40</c:v>
                </c:pt>
              </c:numCache>
            </c:numRef>
          </c:xVal>
          <c:yVal>
            <c:numRef>
              <c:f>ternary_env!$AA$22:$AA$23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E27-4DD7-A6CD-61A72236D143}"/>
            </c:ext>
          </c:extLst>
        </c:ser>
        <c:ser>
          <c:idx val="9"/>
          <c:order val="13"/>
          <c:tx>
            <c:v>9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ternary_env!$Z$24:$Z$25</c:f>
              <c:numCache>
                <c:formatCode>General</c:formatCode>
                <c:ptCount val="2"/>
                <c:pt idx="0">
                  <c:v>10</c:v>
                </c:pt>
                <c:pt idx="1">
                  <c:v>90</c:v>
                </c:pt>
              </c:numCache>
            </c:numRef>
          </c:xVal>
          <c:yVal>
            <c:numRef>
              <c:f>ternary_env!$AA$24:$AA$25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E27-4DD7-A6CD-61A72236D143}"/>
            </c:ext>
          </c:extLst>
        </c:ser>
        <c:ser>
          <c:idx val="10"/>
          <c:order val="14"/>
          <c:tx>
            <c:v>10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ternary_env!$Z$26:$Z$27</c:f>
              <c:numCache>
                <c:formatCode>General</c:formatCode>
                <c:ptCount val="2"/>
                <c:pt idx="0">
                  <c:v>20</c:v>
                </c:pt>
                <c:pt idx="1">
                  <c:v>80</c:v>
                </c:pt>
              </c:numCache>
            </c:numRef>
          </c:xVal>
          <c:yVal>
            <c:numRef>
              <c:f>ternary_env!$AA$26:$AA$27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E27-4DD7-A6CD-61A72236D143}"/>
            </c:ext>
          </c:extLst>
        </c:ser>
        <c:ser>
          <c:idx val="11"/>
          <c:order val="15"/>
          <c:tx>
            <c:v>11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ternary_env!$Z$28:$Z$29</c:f>
              <c:numCache>
                <c:formatCode>General</c:formatCode>
                <c:ptCount val="2"/>
                <c:pt idx="0">
                  <c:v>30</c:v>
                </c:pt>
                <c:pt idx="1">
                  <c:v>70</c:v>
                </c:pt>
              </c:numCache>
            </c:numRef>
          </c:xVal>
          <c:yVal>
            <c:numRef>
              <c:f>ternary_env!$AA$28:$AA$29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E27-4DD7-A6CD-61A72236D143}"/>
            </c:ext>
          </c:extLst>
        </c:ser>
        <c:ser>
          <c:idx val="12"/>
          <c:order val="16"/>
          <c:tx>
            <c:v>12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ternary_env!$Z$30:$Z$31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xVal>
          <c:yVal>
            <c:numRef>
              <c:f>ternary_env!$AA$30:$AA$31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5E27-4DD7-A6CD-61A72236D143}"/>
            </c:ext>
          </c:extLst>
        </c:ser>
        <c:ser>
          <c:idx val="14"/>
          <c:order val="17"/>
          <c:tx>
            <c:v>Left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A67BF6D4-C8A6-420D-82D9-CC6ADF58D67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ternary_env!$K$4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ternary_env!$L$4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ternary_env!$J$4</c15:f>
                <c15:dlblRangeCache>
                  <c:ptCount val="1"/>
                  <c:pt idx="0">
                    <c:v>Emission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4-5E27-4DD7-A6CD-61A72236D143}"/>
            </c:ext>
          </c:extLst>
        </c:ser>
        <c:ser>
          <c:idx val="15"/>
          <c:order val="18"/>
          <c:tx>
            <c:v>Top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D7CB7EEB-9016-4594-83DC-052EF9F4803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ternary_env!$K$5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ternary_env!$L$5</c:f>
              <c:numCache>
                <c:formatCode>General</c:formatCode>
                <c:ptCount val="1"/>
                <c:pt idx="0">
                  <c:v>100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ternary_env!$J$5</c15:f>
                <c15:dlblRangeCache>
                  <c:ptCount val="1"/>
                  <c:pt idx="0">
                    <c:v>Water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6-5E27-4DD7-A6CD-61A72236D143}"/>
            </c:ext>
          </c:extLst>
        </c:ser>
        <c:ser>
          <c:idx val="16"/>
          <c:order val="19"/>
          <c:tx>
            <c:v>Right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738DFECE-7F19-413E-A561-FF35BC8745C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ternary_env!$K$6</c:f>
              <c:numCache>
                <c:formatCode>General</c:formatCode>
                <c:ptCount val="1"/>
                <c:pt idx="0">
                  <c:v>100</c:v>
                </c:pt>
              </c:numCache>
            </c:numRef>
          </c:xVal>
          <c:yVal>
            <c:numRef>
              <c:f>ternary_env!$L$6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ternary_env!$J$6</c15:f>
                <c15:dlblRangeCache>
                  <c:ptCount val="1"/>
                  <c:pt idx="0">
                    <c:v>Land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5E27-4DD7-A6CD-61A72236D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38808"/>
        <c:axId val="554841760"/>
      </c:scatterChart>
      <c:valAx>
        <c:axId val="554838808"/>
        <c:scaling>
          <c:orientation val="minMax"/>
          <c:min val="-10"/>
        </c:scaling>
        <c:delete val="1"/>
        <c:axPos val="b"/>
        <c:numFmt formatCode="0.00" sourceLinked="1"/>
        <c:majorTickMark val="out"/>
        <c:minorTickMark val="none"/>
        <c:tickLblPos val="nextTo"/>
        <c:crossAx val="554841760"/>
        <c:crosses val="autoZero"/>
        <c:crossBetween val="midCat"/>
      </c:valAx>
      <c:valAx>
        <c:axId val="554841760"/>
        <c:scaling>
          <c:orientation val="minMax"/>
          <c:min val="-10"/>
        </c:scaling>
        <c:delete val="1"/>
        <c:axPos val="l"/>
        <c:numFmt formatCode="0.00" sourceLinked="1"/>
        <c:majorTickMark val="out"/>
        <c:minorTickMark val="none"/>
        <c:tickLblPos val="nextTo"/>
        <c:crossAx val="554838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ayout>
        <c:manualLayout>
          <c:xMode val="edge"/>
          <c:yMode val="edge"/>
          <c:x val="0.26838218509851575"/>
          <c:y val="0.87690880618015532"/>
          <c:w val="0.44021697497538975"/>
          <c:h val="0.103761296912628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06890796346701E-2"/>
          <c:y val="4.3456783364357598E-2"/>
          <c:w val="0.93186218407306598"/>
          <c:h val="0.84246682726286348"/>
        </c:manualLayout>
      </c:layout>
      <c:scatterChart>
        <c:scatterStyle val="lineMarker"/>
        <c:varyColors val="0"/>
        <c:ser>
          <c:idx val="13"/>
          <c:order val="0"/>
          <c:tx>
            <c:strRef>
              <c:f>ternary_eco!$A$13</c:f>
              <c:strCache>
                <c:ptCount val="1"/>
                <c:pt idx="0">
                  <c:v>Ecopulpers</c:v>
                </c:pt>
              </c:strCache>
            </c:strRef>
          </c:tx>
          <c:spPr>
            <a:ln w="12700" cap="rnd">
              <a:noFill/>
              <a:prstDash val="sysDot"/>
              <a:round/>
            </a:ln>
            <a:effectLst/>
          </c:spPr>
          <c:marker>
            <c:symbol val="square"/>
            <c:size val="10"/>
            <c:spPr>
              <a:solidFill>
                <a:srgbClr val="FF0000"/>
              </a:solidFill>
              <a:ln w="0">
                <a:solidFill>
                  <a:schemeClr val="tx1"/>
                </a:solidFill>
              </a:ln>
              <a:effectLst/>
            </c:spPr>
          </c:marker>
          <c:xVal>
            <c:numRef>
              <c:f>ternary_eco!$K$13:$K$22</c:f>
              <c:numCache>
                <c:formatCode>0.00</c:formatCode>
                <c:ptCount val="10"/>
                <c:pt idx="0">
                  <c:v>74.437562425336282</c:v>
                </c:pt>
                <c:pt idx="1">
                  <c:v>72.45927529370978</c:v>
                </c:pt>
                <c:pt idx="2">
                  <c:v>69.533405412964314</c:v>
                </c:pt>
                <c:pt idx="3">
                  <c:v>64.76472287619913</c:v>
                </c:pt>
                <c:pt idx="4">
                  <c:v>55.611930445242493</c:v>
                </c:pt>
                <c:pt idx="5">
                  <c:v>69.515956000388087</c:v>
                </c:pt>
                <c:pt idx="6">
                  <c:v>69.520316284799421</c:v>
                </c:pt>
                <c:pt idx="7">
                  <c:v>69.524678018082625</c:v>
                </c:pt>
                <c:pt idx="8">
                  <c:v>69.529041033270346</c:v>
                </c:pt>
                <c:pt idx="9">
                  <c:v>69.533405412964314</c:v>
                </c:pt>
              </c:numCache>
            </c:numRef>
          </c:xVal>
          <c:yVal>
            <c:numRef>
              <c:f>ternary_eco!$L$13:$L$22</c:f>
              <c:numCache>
                <c:formatCode>0.00</c:formatCode>
                <c:ptCount val="10"/>
                <c:pt idx="0">
                  <c:v>28.546581306348305</c:v>
                </c:pt>
                <c:pt idx="1">
                  <c:v>34.062353651586882</c:v>
                </c:pt>
                <c:pt idx="2">
                  <c:v>42.220134135911302</c:v>
                </c:pt>
                <c:pt idx="3">
                  <c:v>55.515963120337773</c:v>
                </c:pt>
                <c:pt idx="4">
                  <c:v>81.035372904711679</c:v>
                </c:pt>
                <c:pt idx="5">
                  <c:v>42.193922941332517</c:v>
                </c:pt>
                <c:pt idx="6">
                  <c:v>42.200472692688273</c:v>
                </c:pt>
                <c:pt idx="7">
                  <c:v>42.207024535446493</c:v>
                </c:pt>
                <c:pt idx="8">
                  <c:v>42.213578261249999</c:v>
                </c:pt>
                <c:pt idx="9">
                  <c:v>42.220134135911302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AC-485F-AE9E-BF955FDB5A20}"/>
            </c:ext>
          </c:extLst>
        </c:ser>
        <c:ser>
          <c:idx val="17"/>
          <c:order val="1"/>
          <c:tx>
            <c:strRef>
              <c:f>ternary_eco!$A$23</c:f>
              <c:strCache>
                <c:ptCount val="1"/>
                <c:pt idx="0">
                  <c:v>Shading_nets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ternary_eco!$K$23:$K$27</c:f>
              <c:numCache>
                <c:formatCode>0.00</c:formatCode>
                <c:ptCount val="5"/>
                <c:pt idx="0">
                  <c:v>66.344169678632127</c:v>
                </c:pt>
                <c:pt idx="1">
                  <c:v>64.459886765902922</c:v>
                </c:pt>
                <c:pt idx="2">
                  <c:v>62.129288907278756</c:v>
                </c:pt>
                <c:pt idx="3">
                  <c:v>59.172500696742119</c:v>
                </c:pt>
                <c:pt idx="4">
                  <c:v>55.297988009511833</c:v>
                </c:pt>
              </c:numCache>
            </c:numRef>
          </c:xVal>
          <c:yVal>
            <c:numRef>
              <c:f>ternary_eco!$L$23:$L$27</c:f>
              <c:numCache>
                <c:formatCode>0.00</c:formatCode>
                <c:ptCount val="5"/>
                <c:pt idx="0">
                  <c:v>52.124432635425208</c:v>
                </c:pt>
                <c:pt idx="1">
                  <c:v>57.643900499809455</c:v>
                </c:pt>
                <c:pt idx="2">
                  <c:v>64.470720148472537</c:v>
                </c:pt>
                <c:pt idx="3">
                  <c:v>73.131784761320958</c:v>
                </c:pt>
                <c:pt idx="4">
                  <c:v>84.481060931864164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AC-485F-AE9E-BF955FDB5A20}"/>
            </c:ext>
          </c:extLst>
        </c:ser>
        <c:ser>
          <c:idx val="18"/>
          <c:order val="2"/>
          <c:tx>
            <c:strRef>
              <c:f>ternary_eco!$A$39</c:f>
              <c:strCache>
                <c:ptCount val="1"/>
                <c:pt idx="0">
                  <c:v>Shading_trees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bg2">
                    <a:lumMod val="90000"/>
                  </a:schemeClr>
                </a:solidFill>
              </a:ln>
              <a:effectLst/>
            </c:spPr>
          </c:marker>
          <c:xVal>
            <c:numRef>
              <c:f>ternary_eco!$K$39:$K$43</c:f>
              <c:numCache>
                <c:formatCode>0.00</c:formatCode>
                <c:ptCount val="5"/>
                <c:pt idx="0">
                  <c:v>65.928747182996233</c:v>
                </c:pt>
                <c:pt idx="1">
                  <c:v>66.706151320093952</c:v>
                </c:pt>
                <c:pt idx="2">
                  <c:v>67.421725161245703</c:v>
                </c:pt>
                <c:pt idx="3">
                  <c:v>68.08256297515355</c:v>
                </c:pt>
                <c:pt idx="4">
                  <c:v>68.694713831893324</c:v>
                </c:pt>
              </c:numCache>
            </c:numRef>
          </c:xVal>
          <c:yVal>
            <c:numRef>
              <c:f>ternary_eco!$L$39:$L$43</c:f>
              <c:numCache>
                <c:formatCode>0.00</c:formatCode>
                <c:ptCount val="5"/>
                <c:pt idx="0">
                  <c:v>53.181096436910799</c:v>
                </c:pt>
                <c:pt idx="1">
                  <c:v>50.97865311499784</c:v>
                </c:pt>
                <c:pt idx="2">
                  <c:v>48.951379679228907</c:v>
                </c:pt>
                <c:pt idx="3">
                  <c:v>47.079177327246867</c:v>
                </c:pt>
                <c:pt idx="4">
                  <c:v>45.344908764865544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AC-485F-AE9E-BF955FDB5A20}"/>
            </c:ext>
          </c:extLst>
        </c:ser>
        <c:ser>
          <c:idx val="19"/>
          <c:order val="3"/>
          <c:tx>
            <c:strRef>
              <c:f>ternary_eco!$A$44</c:f>
              <c:strCache>
                <c:ptCount val="1"/>
                <c:pt idx="0">
                  <c:v>Biomass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ternary_eco!$K$44:$K$48</c:f>
              <c:numCache>
                <c:formatCode>0.00</c:formatCode>
                <c:ptCount val="5"/>
                <c:pt idx="0">
                  <c:v>40.487508596730969</c:v>
                </c:pt>
                <c:pt idx="1">
                  <c:v>40.487798236091962</c:v>
                </c:pt>
                <c:pt idx="2">
                  <c:v>40.488091396482666</c:v>
                </c:pt>
                <c:pt idx="3">
                  <c:v>40.488388142501385</c:v>
                </c:pt>
                <c:pt idx="4">
                  <c:v>40.488688540342935</c:v>
                </c:pt>
              </c:numCache>
            </c:numRef>
          </c:xVal>
          <c:yVal>
            <c:numRef>
              <c:f>ternary_eco!$L$44:$L$48</c:f>
              <c:numCache>
                <c:formatCode>0.00</c:formatCode>
                <c:ptCount val="5"/>
                <c:pt idx="0">
                  <c:v>21.746754593620246</c:v>
                </c:pt>
                <c:pt idx="1">
                  <c:v>21.87812632222666</c:v>
                </c:pt>
                <c:pt idx="2">
                  <c:v>22.011095084693959</c:v>
                </c:pt>
                <c:pt idx="3">
                  <c:v>22.145690180873491</c:v>
                </c:pt>
                <c:pt idx="4">
                  <c:v>22.281941631750453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00-4617-ACD2-9B77A35A080B}"/>
            </c:ext>
          </c:extLst>
        </c:ser>
        <c:ser>
          <c:idx val="0"/>
          <c:order val="4"/>
          <c:tx>
            <c:v>Triange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ternary_eco!$Z$4:$Z$7</c:f>
              <c:numCache>
                <c:formatCode>General</c:formatCode>
                <c:ptCount val="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0</c:v>
                </c:pt>
              </c:numCache>
            </c:numRef>
          </c:xVal>
          <c:yVal>
            <c:numRef>
              <c:f>ternary_eco!$AA$4:$AA$7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AC-485F-AE9E-BF955FDB5A20}"/>
            </c:ext>
          </c:extLst>
        </c:ser>
        <c:ser>
          <c:idx val="1"/>
          <c:order val="5"/>
          <c:tx>
            <c:v>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ternary_eco!$Z$8:$Z$9</c:f>
              <c:numCache>
                <c:formatCode>General</c:formatCode>
                <c:ptCount val="2"/>
                <c:pt idx="0">
                  <c:v>20</c:v>
                </c:pt>
                <c:pt idx="1">
                  <c:v>60</c:v>
                </c:pt>
              </c:numCache>
            </c:numRef>
          </c:xVal>
          <c:yVal>
            <c:numRef>
              <c:f>ternary_eco!$AA$8:$AA$9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AC-485F-AE9E-BF955FDB5A20}"/>
            </c:ext>
          </c:extLst>
        </c:ser>
        <c:ser>
          <c:idx val="2"/>
          <c:order val="6"/>
          <c:tx>
            <c:v>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ternary_eco!$Z$10:$Z$11</c:f>
              <c:numCache>
                <c:formatCode>General</c:formatCode>
                <c:ptCount val="2"/>
                <c:pt idx="0">
                  <c:v>40</c:v>
                </c:pt>
                <c:pt idx="1">
                  <c:v>70</c:v>
                </c:pt>
              </c:numCache>
            </c:numRef>
          </c:xVal>
          <c:yVal>
            <c:numRef>
              <c:f>ternary_eco!$AA$10:$AA$11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AC-485F-AE9E-BF955FDB5A20}"/>
            </c:ext>
          </c:extLst>
        </c:ser>
        <c:ser>
          <c:idx val="3"/>
          <c:order val="7"/>
          <c:tx>
            <c:v>3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ternary_eco!$Z$12:$Z$13</c:f>
              <c:numCache>
                <c:formatCode>General</c:formatCode>
                <c:ptCount val="2"/>
                <c:pt idx="0">
                  <c:v>60</c:v>
                </c:pt>
                <c:pt idx="1">
                  <c:v>80</c:v>
                </c:pt>
              </c:numCache>
            </c:numRef>
          </c:xVal>
          <c:yVal>
            <c:numRef>
              <c:f>ternary_eco!$AA$12:$AA$13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AC-485F-AE9E-BF955FDB5A20}"/>
            </c:ext>
          </c:extLst>
        </c:ser>
        <c:ser>
          <c:idx val="4"/>
          <c:order val="8"/>
          <c:tx>
            <c:v>4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ternary_eco!$Z$14:$Z$15</c:f>
              <c:numCache>
                <c:formatCode>General</c:formatCode>
                <c:ptCount val="2"/>
                <c:pt idx="0">
                  <c:v>80</c:v>
                </c:pt>
                <c:pt idx="1">
                  <c:v>90</c:v>
                </c:pt>
              </c:numCache>
            </c:numRef>
          </c:xVal>
          <c:yVal>
            <c:numRef>
              <c:f>ternary_eco!$AA$14:$AA$15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6AC-485F-AE9E-BF955FDB5A20}"/>
            </c:ext>
          </c:extLst>
        </c:ser>
        <c:ser>
          <c:idx val="5"/>
          <c:order val="9"/>
          <c:tx>
            <c:v>5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ternary_eco!$Z$16:$Z$17</c:f>
              <c:numCache>
                <c:formatCode>General</c:formatCode>
                <c:ptCount val="2"/>
                <c:pt idx="0">
                  <c:v>20</c:v>
                </c:pt>
                <c:pt idx="1">
                  <c:v>10</c:v>
                </c:pt>
              </c:numCache>
            </c:numRef>
          </c:xVal>
          <c:yVal>
            <c:numRef>
              <c:f>ternary_eco!$AA$16:$AA$17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6AC-485F-AE9E-BF955FDB5A20}"/>
            </c:ext>
          </c:extLst>
        </c:ser>
        <c:ser>
          <c:idx val="6"/>
          <c:order val="10"/>
          <c:tx>
            <c:v>6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ternary_eco!$Z$18:$Z$19</c:f>
              <c:numCache>
                <c:formatCode>General</c:formatCode>
                <c:ptCount val="2"/>
                <c:pt idx="0">
                  <c:v>40</c:v>
                </c:pt>
                <c:pt idx="1">
                  <c:v>20</c:v>
                </c:pt>
              </c:numCache>
            </c:numRef>
          </c:xVal>
          <c:yVal>
            <c:numRef>
              <c:f>ternary_eco!$AA$18:$AA$19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6AC-485F-AE9E-BF955FDB5A20}"/>
            </c:ext>
          </c:extLst>
        </c:ser>
        <c:ser>
          <c:idx val="7"/>
          <c:order val="11"/>
          <c:tx>
            <c:v>7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ternary_eco!$Z$20:$Z$21</c:f>
              <c:numCache>
                <c:formatCode>General</c:formatCode>
                <c:ptCount val="2"/>
                <c:pt idx="0">
                  <c:v>60</c:v>
                </c:pt>
                <c:pt idx="1">
                  <c:v>30</c:v>
                </c:pt>
              </c:numCache>
            </c:numRef>
          </c:xVal>
          <c:yVal>
            <c:numRef>
              <c:f>ternary_eco!$AA$20:$AA$21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6AC-485F-AE9E-BF955FDB5A20}"/>
            </c:ext>
          </c:extLst>
        </c:ser>
        <c:ser>
          <c:idx val="8"/>
          <c:order val="12"/>
          <c:tx>
            <c:v>8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ternary_eco!$Z$22:$Z$23</c:f>
              <c:numCache>
                <c:formatCode>General</c:formatCode>
                <c:ptCount val="2"/>
                <c:pt idx="0">
                  <c:v>80</c:v>
                </c:pt>
                <c:pt idx="1">
                  <c:v>40</c:v>
                </c:pt>
              </c:numCache>
            </c:numRef>
          </c:xVal>
          <c:yVal>
            <c:numRef>
              <c:f>ternary_eco!$AA$22:$AA$23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6AC-485F-AE9E-BF955FDB5A20}"/>
            </c:ext>
          </c:extLst>
        </c:ser>
        <c:ser>
          <c:idx val="9"/>
          <c:order val="13"/>
          <c:tx>
            <c:v>9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ternary_eco!$Z$24:$Z$25</c:f>
              <c:numCache>
                <c:formatCode>General</c:formatCode>
                <c:ptCount val="2"/>
                <c:pt idx="0">
                  <c:v>10</c:v>
                </c:pt>
                <c:pt idx="1">
                  <c:v>90</c:v>
                </c:pt>
              </c:numCache>
            </c:numRef>
          </c:xVal>
          <c:yVal>
            <c:numRef>
              <c:f>ternary_eco!$AA$24:$AA$25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6AC-485F-AE9E-BF955FDB5A20}"/>
            </c:ext>
          </c:extLst>
        </c:ser>
        <c:ser>
          <c:idx val="10"/>
          <c:order val="14"/>
          <c:tx>
            <c:v>10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ternary_eco!$Z$26:$Z$27</c:f>
              <c:numCache>
                <c:formatCode>General</c:formatCode>
                <c:ptCount val="2"/>
                <c:pt idx="0">
                  <c:v>20</c:v>
                </c:pt>
                <c:pt idx="1">
                  <c:v>80</c:v>
                </c:pt>
              </c:numCache>
            </c:numRef>
          </c:xVal>
          <c:yVal>
            <c:numRef>
              <c:f>ternary_eco!$AA$26:$AA$27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6AC-485F-AE9E-BF955FDB5A20}"/>
            </c:ext>
          </c:extLst>
        </c:ser>
        <c:ser>
          <c:idx val="11"/>
          <c:order val="15"/>
          <c:tx>
            <c:v>11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ternary_eco!$Z$28:$Z$29</c:f>
              <c:numCache>
                <c:formatCode>General</c:formatCode>
                <c:ptCount val="2"/>
                <c:pt idx="0">
                  <c:v>30</c:v>
                </c:pt>
                <c:pt idx="1">
                  <c:v>70</c:v>
                </c:pt>
              </c:numCache>
            </c:numRef>
          </c:xVal>
          <c:yVal>
            <c:numRef>
              <c:f>ternary_eco!$AA$28:$AA$29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6AC-485F-AE9E-BF955FDB5A20}"/>
            </c:ext>
          </c:extLst>
        </c:ser>
        <c:ser>
          <c:idx val="12"/>
          <c:order val="16"/>
          <c:tx>
            <c:v>12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ternary_eco!$Z$30:$Z$31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xVal>
          <c:yVal>
            <c:numRef>
              <c:f>ternary_eco!$AA$30:$AA$31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6AC-485F-AE9E-BF955FDB5A20}"/>
            </c:ext>
          </c:extLst>
        </c:ser>
        <c:ser>
          <c:idx val="14"/>
          <c:order val="17"/>
          <c:tx>
            <c:v>Left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A0A1AC41-744D-47B1-93ED-3103586F20A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ternary_eco!$K$4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ternary_eco!$L$4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ternary_eco!$J$4</c15:f>
                <c15:dlblRangeCache>
                  <c:ptCount val="1"/>
                  <c:pt idx="0">
                    <c:v>Annual Avoided Import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66AC-485F-AE9E-BF955FDB5A20}"/>
            </c:ext>
          </c:extLst>
        </c:ser>
        <c:ser>
          <c:idx val="15"/>
          <c:order val="18"/>
          <c:tx>
            <c:v>Top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A9E24080-BD93-482C-B73F-B5E660BB77B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ternary_eco!$K$5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ternary_eco!$L$5</c:f>
              <c:numCache>
                <c:formatCode>General</c:formatCode>
                <c:ptCount val="1"/>
                <c:pt idx="0">
                  <c:v>100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ternary_eco!$J$5</c15:f>
                <c15:dlblRangeCache>
                  <c:ptCount val="1"/>
                  <c:pt idx="0">
                    <c:v>Investment Jobs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66AC-485F-AE9E-BF955FDB5A20}"/>
            </c:ext>
          </c:extLst>
        </c:ser>
        <c:ser>
          <c:idx val="16"/>
          <c:order val="19"/>
          <c:tx>
            <c:v>Right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5C784717-7477-4BF7-ACB9-5B4C51FE2C5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ternary_eco!$K$6</c:f>
              <c:numCache>
                <c:formatCode>General</c:formatCode>
                <c:ptCount val="1"/>
                <c:pt idx="0">
                  <c:v>100</c:v>
                </c:pt>
              </c:numCache>
            </c:numRef>
          </c:xVal>
          <c:yVal>
            <c:numRef>
              <c:f>ternary_eco!$L$6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ternary_eco!$J$6</c15:f>
                <c15:dlblRangeCache>
                  <c:ptCount val="1"/>
                  <c:pt idx="0">
                    <c:v>PROI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5-66AC-485F-AE9E-BF955FDB5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38808"/>
        <c:axId val="554841760"/>
      </c:scatterChart>
      <c:valAx>
        <c:axId val="554838808"/>
        <c:scaling>
          <c:orientation val="minMax"/>
          <c:min val="-10"/>
        </c:scaling>
        <c:delete val="1"/>
        <c:axPos val="b"/>
        <c:numFmt formatCode="0.00" sourceLinked="1"/>
        <c:majorTickMark val="out"/>
        <c:minorTickMark val="none"/>
        <c:tickLblPos val="nextTo"/>
        <c:crossAx val="554841760"/>
        <c:crosses val="autoZero"/>
        <c:crossBetween val="midCat"/>
      </c:valAx>
      <c:valAx>
        <c:axId val="554841760"/>
        <c:scaling>
          <c:orientation val="minMax"/>
          <c:min val="-10"/>
        </c:scaling>
        <c:delete val="1"/>
        <c:axPos val="l"/>
        <c:numFmt formatCode="0.00" sourceLinked="1"/>
        <c:majorTickMark val="out"/>
        <c:minorTickMark val="none"/>
        <c:tickLblPos val="nextTo"/>
        <c:crossAx val="554838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ayout>
        <c:manualLayout>
          <c:xMode val="edge"/>
          <c:yMode val="edge"/>
          <c:x val="0.26838225698861629"/>
          <c:y val="0.87234580388549787"/>
          <c:w val="0.43327066148086851"/>
          <c:h val="8.75255540480194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ource Sans Pro" panose="020B0503030403020204" pitchFamily="34" charset="0"/>
                <a:ea typeface="+mn-ea"/>
                <a:cs typeface="+mn-cs"/>
              </a:defRPr>
            </a:pPr>
            <a:r>
              <a:rPr lang="en-GB" sz="2000">
                <a:latin typeface="Source Sans Pro" panose="020B0503030403020204" pitchFamily="34" charset="0"/>
              </a:rPr>
              <a:t>Interventions performances per</a:t>
            </a:r>
            <a:r>
              <a:rPr lang="en-GB" sz="2000" baseline="0">
                <a:latin typeface="Source Sans Pro" panose="020B0503030403020204" pitchFamily="34" charset="0"/>
              </a:rPr>
              <a:t> 9 k$ (1 M Ksh) investment</a:t>
            </a:r>
            <a:endParaRPr lang="en-GB" sz="2000">
              <a:latin typeface="Source Sans Pro" panose="020B0503030403020204" pitchFamily="34" charset="0"/>
            </a:endParaRPr>
          </a:p>
        </c:rich>
      </c:tx>
      <c:layout>
        <c:manualLayout>
          <c:xMode val="edge"/>
          <c:yMode val="edge"/>
          <c:x val="0.14699391871833292"/>
          <c:y val="1.46335190315180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ource Sans Pro" panose="020B0503030403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2"/>
          <c:tx>
            <c:strRef>
              <c:f>bar!$A$10</c:f>
              <c:strCache>
                <c:ptCount val="1"/>
                <c:pt idx="0">
                  <c:v>Ecopulpers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E69048C-A153-47A8-84C4-75BB9314CEF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8E4F-41F9-92C9-F3F3F6B077C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1B75A22-1BB3-46C1-9FE0-55EB13E8B64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8E4F-41F9-92C9-F3F3F6B077C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7473FD4-A296-4248-A8A6-158C3346285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8E4F-41F9-92C9-F3F3F6B077C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4CB84E3-7D5F-4C49-A709-B65625DB949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8E4F-41F9-92C9-F3F3F6B077C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634E99C-BD6A-48CB-948E-7111376B13C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8E4F-41F9-92C9-F3F3F6B077C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6148487-C413-486A-B744-EC1632A44D8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8E4F-41F9-92C9-F3F3F6B077C6}"/>
                </c:ext>
              </c:extLst>
            </c:dLbl>
            <c:spPr>
              <a:solidFill>
                <a:srgbClr val="FFFFFF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bar!$C$6:$H$6</c:f>
              <c:strCache>
                <c:ptCount val="6"/>
                <c:pt idx="0">
                  <c:v>PROI</c:v>
                </c:pt>
                <c:pt idx="1">
                  <c:v>Water Saving</c:v>
                </c:pt>
                <c:pt idx="2">
                  <c:v>Emission Saving</c:v>
                </c:pt>
                <c:pt idx="3">
                  <c:v>Land Saving</c:v>
                </c:pt>
                <c:pt idx="4">
                  <c:v>Annual Avoided Import</c:v>
                </c:pt>
                <c:pt idx="5">
                  <c:v>Investment Jobs</c:v>
                </c:pt>
              </c:strCache>
            </c:strRef>
          </c:cat>
          <c:val>
            <c:numRef>
              <c:f>bar!$C$10:$H$10</c:f>
              <c:numCache>
                <c:formatCode>0%</c:formatCode>
                <c:ptCount val="6"/>
                <c:pt idx="0">
                  <c:v>0.53022258276697154</c:v>
                </c:pt>
                <c:pt idx="1">
                  <c:v>0.9862004263782802</c:v>
                </c:pt>
                <c:pt idx="2">
                  <c:v>2.2862139281566683E-2</c:v>
                </c:pt>
                <c:pt idx="3">
                  <c:v>0.59988578572101314</c:v>
                </c:pt>
                <c:pt idx="4">
                  <c:v>0.10515030370793731</c:v>
                </c:pt>
                <c:pt idx="5">
                  <c:v>0.47447730132016236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bar!$P$55:$U$55</c15:f>
                <c15:dlblRangeCache>
                  <c:ptCount val="6"/>
                  <c:pt idx="0">
                    <c:v>53.0%</c:v>
                  </c:pt>
                  <c:pt idx="1">
                    <c:v>1.4 MCM</c:v>
                  </c:pt>
                  <c:pt idx="2">
                    <c:v>0.24 ton</c:v>
                  </c:pt>
                  <c:pt idx="3">
                    <c:v>3.07 ha</c:v>
                  </c:pt>
                  <c:pt idx="4">
                    <c:v>444 $</c:v>
                  </c:pt>
                  <c:pt idx="5">
                    <c:v>505 $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7A12-4F1E-876F-11A159B8E0F5}"/>
            </c:ext>
          </c:extLst>
        </c:ser>
        <c:ser>
          <c:idx val="10"/>
          <c:order val="10"/>
          <c:tx>
            <c:strRef>
              <c:f>bar!$A$18</c:f>
              <c:strCache>
                <c:ptCount val="1"/>
                <c:pt idx="0">
                  <c:v>Shading_nets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5E1A68A3-5F05-4BAB-827B-E919101732D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8E4F-41F9-92C9-F3F3F6B077C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DD93DC6-74DA-49D1-8401-4BED01FACED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8E4F-41F9-92C9-F3F3F6B077C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5DBFC9B-9E58-4E4D-9E29-81911ED8A60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8E4F-41F9-92C9-F3F3F6B077C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CCE8123-B601-49E9-9891-F977FE28FCB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8E4F-41F9-92C9-F3F3F6B077C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EEEA27A-0130-43E9-92AF-16ECB566CC2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8E4F-41F9-92C9-F3F3F6B077C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561EA12-0D36-4029-819F-4A58720D254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8E4F-41F9-92C9-F3F3F6B077C6}"/>
                </c:ext>
              </c:extLst>
            </c:dLbl>
            <c:spPr>
              <a:solidFill>
                <a:srgbClr val="FFFFFF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bar!$C$6:$H$6</c:f>
              <c:strCache>
                <c:ptCount val="6"/>
                <c:pt idx="0">
                  <c:v>PROI</c:v>
                </c:pt>
                <c:pt idx="1">
                  <c:v>Water Saving</c:v>
                </c:pt>
                <c:pt idx="2">
                  <c:v>Emission Saving</c:v>
                </c:pt>
                <c:pt idx="3">
                  <c:v>Land Saving</c:v>
                </c:pt>
                <c:pt idx="4">
                  <c:v>Annual Avoided Import</c:v>
                </c:pt>
                <c:pt idx="5">
                  <c:v>Investment Jobs</c:v>
                </c:pt>
              </c:strCache>
            </c:strRef>
          </c:cat>
          <c:val>
            <c:numRef>
              <c:f>bar!$C$18:$H$18</c:f>
              <c:numCache>
                <c:formatCode>0%</c:formatCode>
                <c:ptCount val="6"/>
                <c:pt idx="0">
                  <c:v>0.23502324621972689</c:v>
                </c:pt>
                <c:pt idx="1">
                  <c:v>7.6086621658229981E-3</c:v>
                </c:pt>
                <c:pt idx="2">
                  <c:v>1.5904169453969691E-2</c:v>
                </c:pt>
                <c:pt idx="3">
                  <c:v>0.22056284414782532</c:v>
                </c:pt>
                <c:pt idx="4">
                  <c:v>4.5471696102446557E-2</c:v>
                </c:pt>
                <c:pt idx="5">
                  <c:v>0.31212889661886778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bar!$P$56:$U$56</c15:f>
                <c15:dlblRangeCache>
                  <c:ptCount val="6"/>
                  <c:pt idx="0">
                    <c:v>23.5%</c:v>
                  </c:pt>
                  <c:pt idx="1">
                    <c:v>0.01 MCM</c:v>
                  </c:pt>
                  <c:pt idx="2">
                    <c:v>0.17 ton</c:v>
                  </c:pt>
                  <c:pt idx="3">
                    <c:v>1.13 ha</c:v>
                  </c:pt>
                  <c:pt idx="4">
                    <c:v>192 $</c:v>
                  </c:pt>
                  <c:pt idx="5">
                    <c:v>332 $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C-7A12-4F1E-876F-11A159B8E0F5}"/>
            </c:ext>
          </c:extLst>
        </c:ser>
        <c:ser>
          <c:idx val="23"/>
          <c:order val="23"/>
          <c:tx>
            <c:strRef>
              <c:f>bar!$A$31</c:f>
              <c:strCache>
                <c:ptCount val="1"/>
                <c:pt idx="0">
                  <c:v>Shading_trees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6B66285-107C-4C2C-869B-1E8747E28FA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8E4F-41F9-92C9-F3F3F6B077C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D8CB6AA-F2D3-4DB4-9AE3-B5A8EF945D6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8E4F-41F9-92C9-F3F3F6B077C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A0B6B9B-84EB-4C7E-B15A-96BD51DC14B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8E4F-41F9-92C9-F3F3F6B077C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082A9DF-B6A0-4FAD-826A-EE4133A78A9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8E4F-41F9-92C9-F3F3F6B077C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85FE71D-9737-4F34-87AC-F93EBFAE19D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8E4F-41F9-92C9-F3F3F6B077C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3162C86-9F1D-4F86-A79C-E266220121D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8E4F-41F9-92C9-F3F3F6B077C6}"/>
                </c:ext>
              </c:extLst>
            </c:dLbl>
            <c:spPr>
              <a:solidFill>
                <a:srgbClr val="FFFFFF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bar!$C$6:$H$6</c:f>
              <c:strCache>
                <c:ptCount val="6"/>
                <c:pt idx="0">
                  <c:v>PROI</c:v>
                </c:pt>
                <c:pt idx="1">
                  <c:v>Water Saving</c:v>
                </c:pt>
                <c:pt idx="2">
                  <c:v>Emission Saving</c:v>
                </c:pt>
                <c:pt idx="3">
                  <c:v>Land Saving</c:v>
                </c:pt>
                <c:pt idx="4">
                  <c:v>Annual Avoided Import</c:v>
                </c:pt>
                <c:pt idx="5">
                  <c:v>Investment Jobs</c:v>
                </c:pt>
              </c:strCache>
            </c:strRef>
          </c:cat>
          <c:val>
            <c:numRef>
              <c:f>bar!$C$31:$H$31</c:f>
              <c:numCache>
                <c:formatCode>0%</c:formatCode>
                <c:ptCount val="6"/>
                <c:pt idx="0">
                  <c:v>0.61350850279555325</c:v>
                </c:pt>
                <c:pt idx="1">
                  <c:v>2.0054896773202258E-2</c:v>
                </c:pt>
                <c:pt idx="2">
                  <c:v>0.43928657001936905</c:v>
                </c:pt>
                <c:pt idx="3">
                  <c:v>0.46739884282866156</c:v>
                </c:pt>
                <c:pt idx="4">
                  <c:v>0.1242633421265843</c:v>
                </c:pt>
                <c:pt idx="5">
                  <c:v>0.88135593371718446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bar!$P$57:$U$57</c15:f>
                <c15:dlblRangeCache>
                  <c:ptCount val="6"/>
                  <c:pt idx="0">
                    <c:v>61.4%</c:v>
                  </c:pt>
                  <c:pt idx="1">
                    <c:v>0.03 MCM</c:v>
                  </c:pt>
                  <c:pt idx="2">
                    <c:v>4.63 ton</c:v>
                  </c:pt>
                  <c:pt idx="3">
                    <c:v>2.39 ha</c:v>
                  </c:pt>
                  <c:pt idx="4">
                    <c:v>525 $</c:v>
                  </c:pt>
                  <c:pt idx="5">
                    <c:v>939 $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9-7A12-4F1E-876F-11A159B8E0F5}"/>
            </c:ext>
          </c:extLst>
        </c:ser>
        <c:ser>
          <c:idx val="33"/>
          <c:order val="33"/>
          <c:tx>
            <c:strRef>
              <c:f>bar!$A$41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94AA2D0-3E1A-482D-9194-35474CF5165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8E4F-41F9-92C9-F3F3F6B077C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35CFC5E-44A2-461A-9AE6-5EFEE50702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8E4F-41F9-92C9-F3F3F6B077C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07ACE5D-AAC2-4217-9645-DA3343ED013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8E4F-41F9-92C9-F3F3F6B077C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B90BE1E-0556-4087-96CA-9002872BBCC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8E4F-41F9-92C9-F3F3F6B077C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40AF72B-FD92-41AC-B298-55796F2EEF7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8E4F-41F9-92C9-F3F3F6B077C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ACD4C9A-1B6C-446B-8713-CD734094D5E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8E4F-41F9-92C9-F3F3F6B077C6}"/>
                </c:ext>
              </c:extLst>
            </c:dLbl>
            <c:spPr>
              <a:solidFill>
                <a:schemeClr val="bg1">
                  <a:alpha val="50196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bar!$C$6:$H$6</c:f>
              <c:strCache>
                <c:ptCount val="6"/>
                <c:pt idx="0">
                  <c:v>PROI</c:v>
                </c:pt>
                <c:pt idx="1">
                  <c:v>Water Saving</c:v>
                </c:pt>
                <c:pt idx="2">
                  <c:v>Emission Saving</c:v>
                </c:pt>
                <c:pt idx="3">
                  <c:v>Land Saving</c:v>
                </c:pt>
                <c:pt idx="4">
                  <c:v>Annual Avoided Import</c:v>
                </c:pt>
                <c:pt idx="5">
                  <c:v>Investment Jobs</c:v>
                </c:pt>
              </c:strCache>
            </c:strRef>
          </c:cat>
          <c:val>
            <c:numRef>
              <c:f>bar!$C$41:$H$41</c:f>
              <c:numCache>
                <c:formatCode>0%</c:formatCode>
                <c:ptCount val="6"/>
                <c:pt idx="0">
                  <c:v>0.58349852509850231</c:v>
                </c:pt>
                <c:pt idx="1">
                  <c:v>1.3342489054156159E-3</c:v>
                </c:pt>
                <c:pt idx="2">
                  <c:v>0.99880194050132409</c:v>
                </c:pt>
                <c:pt idx="3">
                  <c:v>8.7872531086088186E-4</c:v>
                </c:pt>
                <c:pt idx="4">
                  <c:v>0.98529401011312479</c:v>
                </c:pt>
                <c:pt idx="5">
                  <c:v>0.44710424918558372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bar!$P$58:$U$58</c15:f>
                <c15:dlblRangeCache>
                  <c:ptCount val="6"/>
                  <c:pt idx="0">
                    <c:v>58.3%</c:v>
                  </c:pt>
                  <c:pt idx="1">
                    <c:v>0 MCM</c:v>
                  </c:pt>
                  <c:pt idx="2">
                    <c:v>10.53 ton</c:v>
                  </c:pt>
                  <c:pt idx="3">
                    <c:v>0 ha</c:v>
                  </c:pt>
                  <c:pt idx="4">
                    <c:v>4162 $</c:v>
                  </c:pt>
                  <c:pt idx="5">
                    <c:v>476 $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3-7A12-4F1E-876F-11A159B8E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5107224"/>
        <c:axId val="6651023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bar!$A$8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bar!$C$8:$H$8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0.97433356066822263</c:v>
                      </c:pt>
                      <c:pt idx="1">
                        <c:v>1</c:v>
                      </c:pt>
                      <c:pt idx="2">
                        <c:v>5.1713312164515517E-2</c:v>
                      </c:pt>
                      <c:pt idx="3">
                        <c:v>1</c:v>
                      </c:pt>
                      <c:pt idx="4">
                        <c:v>0.18763871960822157</c:v>
                      </c:pt>
                      <c:pt idx="5">
                        <c:v>0.47447730132016236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A12-4F1E-876F-11A159B8E0F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bar!$A$9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bar!$C$9:$H$9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0.75227811731360195</c:v>
                      </c:pt>
                      <c:pt idx="1">
                        <c:v>0.99310021462131126</c:v>
                      </c:pt>
                      <c:pt idx="2">
                        <c:v>3.7287728398171564E-2</c:v>
                      </c:pt>
                      <c:pt idx="3">
                        <c:v>0.79994293413492246</c:v>
                      </c:pt>
                      <c:pt idx="4">
                        <c:v>0.14639452010389281</c:v>
                      </c:pt>
                      <c:pt idx="5">
                        <c:v>0.47447730132016236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A12-4F1E-876F-11A159B8E0F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bar!$A$11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bar!$C$11:$H$11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0.30816695605820371</c:v>
                      </c:pt>
                      <c:pt idx="1">
                        <c:v>0.97930063526063926</c:v>
                      </c:pt>
                      <c:pt idx="2">
                        <c:v>8.4365437791664791E-3</c:v>
                      </c:pt>
                      <c:pt idx="3">
                        <c:v>0.39982855458036504</c:v>
                      </c:pt>
                      <c:pt idx="4">
                        <c:v>6.39060699084876E-2</c:v>
                      </c:pt>
                      <c:pt idx="5">
                        <c:v>0.47447730132016236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A12-4F1E-876F-11A159B8E0F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bar!$A$12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bar!$C$12:$H$12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8.6111238157426051E-2</c:v>
                      </c:pt>
                      <c:pt idx="1">
                        <c:v>0.97240084130945559</c:v>
                      </c:pt>
                      <c:pt idx="2">
                        <c:v>-5.9890581090290447E-3</c:v>
                      </c:pt>
                      <c:pt idx="3">
                        <c:v>0.19977124089088524</c:v>
                      </c:pt>
                      <c:pt idx="4">
                        <c:v>2.2661818705543693E-2</c:v>
                      </c:pt>
                      <c:pt idx="5">
                        <c:v>0.47447730132016236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A12-4F1E-876F-11A159B8E0F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bar!$A$13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bar!$C$13:$H$13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0.53050436801722956</c:v>
                      </c:pt>
                      <c:pt idx="1">
                        <c:v>0.98620107182043049</c:v>
                      </c:pt>
                      <c:pt idx="2">
                        <c:v>2.2895482970704959E-2</c:v>
                      </c:pt>
                      <c:pt idx="3">
                        <c:v>0.59988620593726438</c:v>
                      </c:pt>
                      <c:pt idx="4">
                        <c:v>0.10555921979088508</c:v>
                      </c:pt>
                      <c:pt idx="5">
                        <c:v>0.47447730132016236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A12-4F1E-876F-11A159B8E0F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bar!$A$14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bar!$C$14:$H$14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0.5304339212196012</c:v>
                      </c:pt>
                      <c:pt idx="1">
                        <c:v>0.9862009104727264</c:v>
                      </c:pt>
                      <c:pt idx="2">
                        <c:v>2.2887147091567653E-2</c:v>
                      </c:pt>
                      <c:pt idx="3">
                        <c:v>0.599886100972155</c:v>
                      </c:pt>
                      <c:pt idx="4">
                        <c:v>0.10545699115404875</c:v>
                      </c:pt>
                      <c:pt idx="5">
                        <c:v>0.47447730132016236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A12-4F1E-876F-11A159B8E0F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bar!$A$15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bar!$C$15:$H$15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0.53036347442197274</c:v>
                      </c:pt>
                      <c:pt idx="1">
                        <c:v>0.98620074909422206</c:v>
                      </c:pt>
                      <c:pt idx="2">
                        <c:v>2.2878810867252221E-2</c:v>
                      </c:pt>
                      <c:pt idx="3">
                        <c:v>0.59988599600704573</c:v>
                      </c:pt>
                      <c:pt idx="4">
                        <c:v>0.10535476098160998</c:v>
                      </c:pt>
                      <c:pt idx="5">
                        <c:v>0.47447730132016236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A12-4F1E-876F-11A159B8E0F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bar!$A$16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bar!$C$16:$H$16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0.53029302956459989</c:v>
                      </c:pt>
                      <c:pt idx="1">
                        <c:v>0.98620058773625074</c:v>
                      </c:pt>
                      <c:pt idx="2">
                        <c:v>2.2870475505882112E-2</c:v>
                      </c:pt>
                      <c:pt idx="3">
                        <c:v>0.59988589068612252</c:v>
                      </c:pt>
                      <c:pt idx="4">
                        <c:v>0.10525253285664112</c:v>
                      </c:pt>
                      <c:pt idx="5">
                        <c:v>0.47447730132016236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A12-4F1E-876F-11A159B8E0F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bar!$A$17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bar!$C$17:$H$17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0.53022258276697154</c:v>
                      </c:pt>
                      <c:pt idx="1">
                        <c:v>0.9862004263782802</c:v>
                      </c:pt>
                      <c:pt idx="2">
                        <c:v>2.2862139281566683E-2</c:v>
                      </c:pt>
                      <c:pt idx="3">
                        <c:v>0.59988578572101314</c:v>
                      </c:pt>
                      <c:pt idx="4">
                        <c:v>0.10515030370793731</c:v>
                      </c:pt>
                      <c:pt idx="5">
                        <c:v>0.47447730132016236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7A12-4F1E-876F-11A159B8E0F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bar!$A$19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bar!$C$19:$H$19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0.18801860628900849</c:v>
                      </c:pt>
                      <c:pt idx="1">
                        <c:v>6.0869299852133445E-3</c:v>
                      </c:pt>
                      <c:pt idx="2">
                        <c:v>1.272333577028263E-2</c:v>
                      </c:pt>
                      <c:pt idx="3">
                        <c:v>0.17645028307500396</c:v>
                      </c:pt>
                      <c:pt idx="4">
                        <c:v>3.6377357905692201E-2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7A12-4F1E-876F-11A159B8E0F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bar!$A$20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bar!$C$20:$H$20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0.14101396170167671</c:v>
                      </c:pt>
                      <c:pt idx="1">
                        <c:v>4.5651977122055402E-3</c:v>
                      </c:pt>
                      <c:pt idx="2">
                        <c:v>9.5425022591846282E-3</c:v>
                      </c:pt>
                      <c:pt idx="3">
                        <c:v>0.13233771844404327</c:v>
                      </c:pt>
                      <c:pt idx="4">
                        <c:v>2.7283019197070379E-2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7A12-4F1E-876F-11A159B8E0F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bar!$A$21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bar!$C$21:$H$21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9.4009312457731281E-2</c:v>
                      </c:pt>
                      <c:pt idx="1">
                        <c:v>3.0434652749343561E-3</c:v>
                      </c:pt>
                      <c:pt idx="2">
                        <c:v>6.3616685754975637E-3</c:v>
                      </c:pt>
                      <c:pt idx="3">
                        <c:v>8.8225149721222362E-2</c:v>
                      </c:pt>
                      <c:pt idx="4">
                        <c:v>1.8188680488448534E-2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7A12-4F1E-876F-11A159B8E0F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bar!$A$22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bar!$C$22:$H$22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4.7004658557172389E-2</c:v>
                      </c:pt>
                      <c:pt idx="1">
                        <c:v>1.5217326836662538E-3</c:v>
                      </c:pt>
                      <c:pt idx="2">
                        <c:v>3.1808338562761252E-3</c:v>
                      </c:pt>
                      <c:pt idx="3">
                        <c:v>4.4112576906541287E-2</c:v>
                      </c:pt>
                      <c:pt idx="4">
                        <c:v>9.0943402442242669E-3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7A12-4F1E-876F-11A159B8E0F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bar!$A$23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bar!$C$23:$H$23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0.47004638533734328</c:v>
                      </c:pt>
                      <c:pt idx="1">
                        <c:v>1.5217320851315644E-2</c:v>
                      </c:pt>
                      <c:pt idx="2">
                        <c:v>3.1808331659198746E-2</c:v>
                      </c:pt>
                      <c:pt idx="3">
                        <c:v>0.44112558742240149</c:v>
                      </c:pt>
                      <c:pt idx="4">
                        <c:v>9.0943371218326602E-2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7A12-4F1E-876F-11A159B8E0F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bar!$A$24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bar!$C$24:$H$24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0.39170535169288151</c:v>
                      </c:pt>
                      <c:pt idx="1">
                        <c:v>1.268110167276598E-2</c:v>
                      </c:pt>
                      <c:pt idx="2">
                        <c:v>2.6506944832752607E-2</c:v>
                      </c:pt>
                      <c:pt idx="3">
                        <c:v>0.36760468408707703</c:v>
                      </c:pt>
                      <c:pt idx="4">
                        <c:v>7.5786148568414827E-2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7A12-4F1E-876F-11A159B8E0F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bar!$A$25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bar!$C$25:$H$25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0.33574746240245368</c:v>
                      </c:pt>
                      <c:pt idx="1">
                        <c:v>1.0869516307635264E-2</c:v>
                      </c:pt>
                      <c:pt idx="2">
                        <c:v>2.2720239660852678E-2</c:v>
                      </c:pt>
                      <c:pt idx="3">
                        <c:v>0.31508974642363963</c:v>
                      </c:pt>
                      <c:pt idx="4">
                        <c:v>6.4959559718228227E-2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7A12-4F1E-876F-11A159B8E0F5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bar!$A$26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bar!$C$26:$H$26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0.29377904124368082</c:v>
                      </c:pt>
                      <c:pt idx="1">
                        <c:v>9.51082713235692E-3</c:v>
                      </c:pt>
                      <c:pt idx="2">
                        <c:v>1.9880210868222271E-2</c:v>
                      </c:pt>
                      <c:pt idx="3">
                        <c:v>0.27570353917315488</c:v>
                      </c:pt>
                      <c:pt idx="4">
                        <c:v>5.6839616033118393E-2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7A12-4F1E-876F-11A159B8E0F5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bar!$A$27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bar!$C$27:$H$27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0.26113693496664581</c:v>
                      </c:pt>
                      <c:pt idx="1">
                        <c:v>8.4540688427116456E-3</c:v>
                      </c:pt>
                      <c:pt idx="2">
                        <c:v>1.7671298856355905E-2</c:v>
                      </c:pt>
                      <c:pt idx="3">
                        <c:v>0.24506982034719657</c:v>
                      </c:pt>
                      <c:pt idx="4">
                        <c:v>5.0524104505529625E-2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7A12-4F1E-876F-11A159B8E0F5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bar!$A$28</c15:sqref>
                        </c15:formulaRef>
                      </c:ext>
                    </c:extLst>
                    <c:strCache>
                      <c:ptCount val="1"/>
                      <c:pt idx="0">
                        <c:v>Shading_nets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bar!$C$28:$H$28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0.23502324621972689</c:v>
                      </c:pt>
                      <c:pt idx="1">
                        <c:v>7.6086621658229981E-3</c:v>
                      </c:pt>
                      <c:pt idx="2">
                        <c:v>1.5904169453969691E-2</c:v>
                      </c:pt>
                      <c:pt idx="3">
                        <c:v>0.22056284414782532</c:v>
                      </c:pt>
                      <c:pt idx="4">
                        <c:v>4.5471696102446557E-2</c:v>
                      </c:pt>
                      <c:pt idx="5">
                        <c:v>0.31212889661886778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7A12-4F1E-876F-11A159B8E0F5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bar!$A$29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bar!$C$29:$H$29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0.60288689111673766</c:v>
                      </c:pt>
                      <c:pt idx="1">
                        <c:v>1.7193218269315975E-2</c:v>
                      </c:pt>
                      <c:pt idx="2">
                        <c:v>0.43243310649358169</c:v>
                      </c:pt>
                      <c:pt idx="3">
                        <c:v>0.39978419490189232</c:v>
                      </c:pt>
                      <c:pt idx="4">
                        <c:v>0.10656753831954532</c:v>
                      </c:pt>
                      <c:pt idx="5">
                        <c:v>0.76271186337464736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7-7A12-4F1E-876F-11A159B8E0F5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bar!$A$30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bar!$C$30:$H$30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0.60858095328406536</c:v>
                      </c:pt>
                      <c:pt idx="1">
                        <c:v>1.8624057608524033E-2</c:v>
                      </c:pt>
                      <c:pt idx="2">
                        <c:v>0.43585983868794798</c:v>
                      </c:pt>
                      <c:pt idx="3">
                        <c:v>0.43359152064434647</c:v>
                      </c:pt>
                      <c:pt idx="4">
                        <c:v>0.11541544047899857</c:v>
                      </c:pt>
                      <c:pt idx="5">
                        <c:v>0.82203389854591569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8-7A12-4F1E-876F-11A159B8E0F5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bar!$A$32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bar!$C$32:$H$32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0.61781455486697046</c:v>
                      </c:pt>
                      <c:pt idx="1">
                        <c:v>2.1485735835215864E-2</c:v>
                      </c:pt>
                      <c:pt idx="2">
                        <c:v>0.44271330117820107</c:v>
                      </c:pt>
                      <c:pt idx="3">
                        <c:v>0.50120616181065114</c:v>
                      </c:pt>
                      <c:pt idx="4">
                        <c:v>0.13311124377417005</c:v>
                      </c:pt>
                      <c:pt idx="5">
                        <c:v>0.94067796888845256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A-7A12-4F1E-876F-11A159B8E0F5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bar!$A$33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bar!$C$33:$H$33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0.62160971417592426</c:v>
                      </c:pt>
                      <c:pt idx="1">
                        <c:v>2.2916574732966086E-2</c:v>
                      </c:pt>
                      <c:pt idx="2">
                        <c:v>0.44614003216444403</c:v>
                      </c:pt>
                      <c:pt idx="3">
                        <c:v>0.53501347741240857</c:v>
                      </c:pt>
                      <c:pt idx="4">
                        <c:v>0.14195914388615338</c:v>
                      </c:pt>
                      <c:pt idx="5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B-7A12-4F1E-876F-11A159B8E0F5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bar!$A$34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bar!$C$34:$H$34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0.61077723331478717</c:v>
                      </c:pt>
                      <c:pt idx="1">
                        <c:v>1.9237274415385686E-2</c:v>
                      </c:pt>
                      <c:pt idx="2">
                        <c:v>0.43732843750946304</c:v>
                      </c:pt>
                      <c:pt idx="3">
                        <c:v>0.44808037346652807</c:v>
                      </c:pt>
                      <c:pt idx="4">
                        <c:v>0.11920739876670743</c:v>
                      </c:pt>
                      <c:pt idx="5">
                        <c:v>0.84745762732507068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C-7A12-4F1E-876F-11A159B8E0F5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bar!$A$35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bar!$C$35:$H$35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0.66759308505950721</c:v>
                      </c:pt>
                      <c:pt idx="1">
                        <c:v>2.0940654297559688E-2</c:v>
                      </c:pt>
                      <c:pt idx="2">
                        <c:v>0.44140787961998978</c:v>
                      </c:pt>
                      <c:pt idx="3">
                        <c:v>0.48832718342194209</c:v>
                      </c:pt>
                      <c:pt idx="4">
                        <c:v>0.12974061486758548</c:v>
                      </c:pt>
                      <c:pt idx="5">
                        <c:v>0.84745762732507068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D-7A12-4F1E-876F-11A159B8E0F5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bar!$A$36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bar!$C$36:$H$36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0.72440892935364798</c:v>
                      </c:pt>
                      <c:pt idx="1">
                        <c:v>2.2644033974404461E-2</c:v>
                      </c:pt>
                      <c:pt idx="2">
                        <c:v>0.44548732121274931</c:v>
                      </c:pt>
                      <c:pt idx="3">
                        <c:v>0.52857398910758868</c:v>
                      </c:pt>
                      <c:pt idx="4">
                        <c:v>0.1402738289209936</c:v>
                      </c:pt>
                      <c:pt idx="5">
                        <c:v>0.84745762732507068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E-7A12-4F1E-876F-11A159B8E0F5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bar!$A$37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bar!$C$37:$H$37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0.78122476619720926</c:v>
                      </c:pt>
                      <c:pt idx="1">
                        <c:v>2.434741348698586E-2</c:v>
                      </c:pt>
                      <c:pt idx="2">
                        <c:v>0.44956676280550883</c:v>
                      </c:pt>
                      <c:pt idx="3">
                        <c:v>0.56882079016765452</c:v>
                      </c:pt>
                      <c:pt idx="4">
                        <c:v>0.15080704246253426</c:v>
                      </c:pt>
                      <c:pt idx="5">
                        <c:v>0.84745762732507068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F-7A12-4F1E-876F-11A159B8E0F5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bar!$A$38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bar!$C$38:$H$38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0.83804059931548081</c:v>
                      </c:pt>
                      <c:pt idx="1">
                        <c:v>2.6050792773705103E-2</c:v>
                      </c:pt>
                      <c:pt idx="2">
                        <c:v>0.45364620301755598</c:v>
                      </c:pt>
                      <c:pt idx="3">
                        <c:v>0.60906758642423198</c:v>
                      </c:pt>
                      <c:pt idx="4">
                        <c:v>0.16134025498033996</c:v>
                      </c:pt>
                      <c:pt idx="5">
                        <c:v>0.84745762732507068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0-7A12-4F1E-876F-11A159B8E0F5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bar!$A$39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bar!$C$39:$H$39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0.59322712852857118</c:v>
                      </c:pt>
                      <c:pt idx="1">
                        <c:v>1.3574617617646701E-3</c:v>
                      </c:pt>
                      <c:pt idx="2">
                        <c:v>1</c:v>
                      </c:pt>
                      <c:pt idx="3">
                        <c:v>8.9384445281060485E-4</c:v>
                      </c:pt>
                      <c:pt idx="4">
                        <c:v>1</c:v>
                      </c:pt>
                      <c:pt idx="5">
                        <c:v>0.44710424918558372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1-7A12-4F1E-876F-11A159B8E0F5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bar!$A$40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bar!$C$40:$H$40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0.588362829703724</c:v>
                      </c:pt>
                      <c:pt idx="1">
                        <c:v>1.3458553404889894E-3</c:v>
                      </c:pt>
                      <c:pt idx="2">
                        <c:v>0.99940097060653388</c:v>
                      </c:pt>
                      <c:pt idx="3">
                        <c:v>8.8628488636439181E-4</c:v>
                      </c:pt>
                      <c:pt idx="4">
                        <c:v>0.99264700942541817</c:v>
                      </c:pt>
                      <c:pt idx="5">
                        <c:v>0.44710424918558372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2-7A12-4F1E-876F-11A159B8E0F5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bar!$A$42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bar!$C$42:$H$42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0.5786342147129061</c:v>
                      </c:pt>
                      <c:pt idx="1">
                        <c:v>1.3226424565502271E-3</c:v>
                      </c:pt>
                      <c:pt idx="2">
                        <c:v>0.99820290968424397</c:v>
                      </c:pt>
                      <c:pt idx="3">
                        <c:v>8.7116572636570665E-4</c:v>
                      </c:pt>
                      <c:pt idx="4">
                        <c:v>0.97794100206311962</c:v>
                      </c:pt>
                      <c:pt idx="5">
                        <c:v>0.44710424918558372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4-7A12-4F1E-876F-11A159B8E0F5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bar!$A$43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bar!$C$43:$H$43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0.57376989854727878</c:v>
                      </c:pt>
                      <c:pt idx="1">
                        <c:v>1.311035993894719E-3</c:v>
                      </c:pt>
                      <c:pt idx="2">
                        <c:v>0.99760387815538853</c:v>
                      </c:pt>
                      <c:pt idx="3">
                        <c:v>8.6360613294449954E-4</c:v>
                      </c:pt>
                      <c:pt idx="4">
                        <c:v>0.97058798527559176</c:v>
                      </c:pt>
                      <c:pt idx="5">
                        <c:v>0.44710424918558372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5-7A12-4F1E-876F-11A159B8E0F5}"/>
                  </c:ext>
                </c:extLst>
              </c15:ser>
            </c15:filteredBarSeries>
          </c:ext>
        </c:extLst>
      </c:barChart>
      <c:catAx>
        <c:axId val="665107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102304"/>
        <c:crosses val="autoZero"/>
        <c:auto val="1"/>
        <c:lblAlgn val="ctr"/>
        <c:lblOffset val="100"/>
        <c:noMultiLvlLbl val="0"/>
      </c:catAx>
      <c:valAx>
        <c:axId val="66510230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107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0</xdr:row>
      <xdr:rowOff>76200</xdr:rowOff>
    </xdr:from>
    <xdr:to>
      <xdr:col>23</xdr:col>
      <xdr:colOff>571499</xdr:colOff>
      <xdr:row>32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115F4C-4CF0-4089-83BA-DFB8B5EBF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390525</xdr:colOff>
      <xdr:row>0</xdr:row>
      <xdr:rowOff>76200</xdr:rowOff>
    </xdr:from>
    <xdr:to>
      <xdr:col>23</xdr:col>
      <xdr:colOff>571499</xdr:colOff>
      <xdr:row>32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034EC5-8C61-4878-B461-6567591402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94690</xdr:colOff>
      <xdr:row>4</xdr:row>
      <xdr:rowOff>96932</xdr:rowOff>
    </xdr:from>
    <xdr:to>
      <xdr:col>27</xdr:col>
      <xdr:colOff>380999</xdr:colOff>
      <xdr:row>45</xdr:row>
      <xdr:rowOff>112059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A24E73-F55F-4665-9204-BDE421058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4C5D-C6A9-435C-9F9F-B239C36DB161}">
  <dimension ref="A1:Z70"/>
  <sheetViews>
    <sheetView showGridLines="0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1" sqref="E1:G1048576"/>
    </sheetView>
  </sheetViews>
  <sheetFormatPr defaultRowHeight="14.4" x14ac:dyDescent="0.3"/>
  <cols>
    <col min="1" max="1" width="17.44140625" bestFit="1" customWidth="1"/>
    <col min="2" max="2" width="25.6640625" bestFit="1" customWidth="1"/>
    <col min="3" max="3" width="35.44140625" bestFit="1" customWidth="1"/>
    <col min="4" max="4" width="18" bestFit="1" customWidth="1"/>
    <col min="5" max="5" width="10.6640625" bestFit="1" customWidth="1"/>
    <col min="6" max="7" width="9.5546875" bestFit="1" customWidth="1"/>
    <col min="8" max="8" width="17.33203125" bestFit="1" customWidth="1"/>
    <col min="9" max="10" width="14.5546875" bestFit="1" customWidth="1"/>
    <col min="11" max="11" width="12.6640625" bestFit="1" customWidth="1"/>
    <col min="12" max="12" width="12.6640625" customWidth="1"/>
    <col min="13" max="13" width="16.109375" bestFit="1" customWidth="1"/>
    <col min="14" max="14" width="16.44140625" bestFit="1" customWidth="1"/>
    <col min="15" max="15" width="18.6640625" bestFit="1" customWidth="1"/>
    <col min="16" max="16" width="18.88671875" bestFit="1" customWidth="1"/>
    <col min="17" max="17" width="17" bestFit="1" customWidth="1"/>
    <col min="18" max="19" width="20.33203125" bestFit="1" customWidth="1"/>
    <col min="20" max="20" width="16.44140625" bestFit="1" customWidth="1"/>
    <col min="21" max="21" width="18.6640625" bestFit="1" customWidth="1"/>
    <col min="22" max="22" width="19.6640625" bestFit="1" customWidth="1"/>
    <col min="23" max="23" width="17" bestFit="1" customWidth="1"/>
    <col min="24" max="24" width="20.33203125" bestFit="1" customWidth="1"/>
    <col min="25" max="25" width="21.33203125" bestFit="1" customWidth="1"/>
    <col min="26" max="26" width="18.109375" bestFit="1" customWidth="1"/>
  </cols>
  <sheetData>
    <row r="1" spans="1:26" x14ac:dyDescent="0.3">
      <c r="A1" s="53"/>
      <c r="B1" s="54"/>
      <c r="C1" s="53"/>
      <c r="D1" s="55"/>
      <c r="E1" s="54" t="s">
        <v>21</v>
      </c>
      <c r="F1" s="54" t="s">
        <v>45</v>
      </c>
      <c r="G1" s="57" t="s">
        <v>30</v>
      </c>
      <c r="H1" s="54" t="s">
        <v>31</v>
      </c>
      <c r="I1" s="54" t="s">
        <v>6</v>
      </c>
      <c r="J1" s="54" t="s">
        <v>7</v>
      </c>
      <c r="K1" s="54" t="s">
        <v>8</v>
      </c>
      <c r="L1" s="54" t="s">
        <v>34</v>
      </c>
      <c r="M1" s="54" t="s">
        <v>41</v>
      </c>
      <c r="N1" s="54" t="s">
        <v>18</v>
      </c>
      <c r="O1" s="54" t="s">
        <v>15</v>
      </c>
      <c r="P1" s="54" t="s">
        <v>16</v>
      </c>
      <c r="Q1" s="54" t="s">
        <v>17</v>
      </c>
      <c r="R1" s="54" t="s">
        <v>35</v>
      </c>
      <c r="S1" s="54" t="s">
        <v>19</v>
      </c>
      <c r="T1" s="54" t="s">
        <v>42</v>
      </c>
      <c r="U1" s="54" t="s">
        <v>36</v>
      </c>
      <c r="V1" s="54" t="s">
        <v>37</v>
      </c>
      <c r="W1" s="54" t="s">
        <v>38</v>
      </c>
      <c r="X1" s="54" t="s">
        <v>39</v>
      </c>
      <c r="Y1" s="54" t="s">
        <v>40</v>
      </c>
      <c r="Z1" s="54" t="s">
        <v>43</v>
      </c>
    </row>
    <row r="2" spans="1:26" x14ac:dyDescent="0.3">
      <c r="A2" s="58" t="s">
        <v>32</v>
      </c>
      <c r="B2" s="58" t="s">
        <v>0</v>
      </c>
      <c r="C2" s="58" t="s">
        <v>33</v>
      </c>
      <c r="D2" s="58" t="s">
        <v>3</v>
      </c>
      <c r="E2" s="54" t="s">
        <v>22</v>
      </c>
      <c r="F2" s="54" t="s">
        <v>13</v>
      </c>
      <c r="G2" s="54" t="s">
        <v>13</v>
      </c>
      <c r="H2" s="54" t="s">
        <v>14</v>
      </c>
      <c r="I2" s="54" t="s">
        <v>95</v>
      </c>
      <c r="J2" s="54" t="s">
        <v>24</v>
      </c>
      <c r="K2" s="54" t="s">
        <v>78</v>
      </c>
      <c r="L2" s="54" t="s">
        <v>13</v>
      </c>
      <c r="M2" s="54" t="s">
        <v>13</v>
      </c>
      <c r="N2" s="54" t="s">
        <v>13</v>
      </c>
      <c r="O2" s="54" t="s">
        <v>95</v>
      </c>
      <c r="P2" s="59" t="s">
        <v>24</v>
      </c>
      <c r="Q2" s="54" t="s">
        <v>78</v>
      </c>
      <c r="R2" s="54" t="s">
        <v>13</v>
      </c>
      <c r="S2" s="54" t="s">
        <v>13</v>
      </c>
      <c r="T2" s="54" t="s">
        <v>13</v>
      </c>
      <c r="U2" s="54" t="s">
        <v>95</v>
      </c>
      <c r="V2" s="59" t="s">
        <v>24</v>
      </c>
      <c r="W2" s="54" t="s">
        <v>78</v>
      </c>
      <c r="X2" s="54" t="s">
        <v>13</v>
      </c>
      <c r="Y2" s="54" t="s">
        <v>13</v>
      </c>
      <c r="Z2" s="54" t="s">
        <v>13</v>
      </c>
    </row>
    <row r="3" spans="1:26" s="46" customFormat="1" x14ac:dyDescent="0.3">
      <c r="A3" s="60" t="s">
        <v>26</v>
      </c>
      <c r="B3" s="60" t="s">
        <v>81</v>
      </c>
      <c r="C3" s="60" t="str">
        <f>_xlfn.CONCAT(A3,B3)</f>
        <v>Ecopulpers_prod_to_+2.5%</v>
      </c>
      <c r="D3" s="60" t="s">
        <v>12</v>
      </c>
      <c r="E3" s="61">
        <v>0.95999991986900568</v>
      </c>
      <c r="F3" s="61">
        <v>0.93536014016717672</v>
      </c>
      <c r="G3" s="61">
        <v>0.97433356066822263</v>
      </c>
      <c r="H3" s="61">
        <v>1.0263425590248321</v>
      </c>
      <c r="I3" s="61">
        <v>1.4174227040348339</v>
      </c>
      <c r="J3" s="62">
        <v>5.4502855164173525E-4</v>
      </c>
      <c r="K3" s="62">
        <v>5.1121927781423437E-3</v>
      </c>
      <c r="L3" s="61">
        <v>8.5350302280858159E-2</v>
      </c>
      <c r="M3" s="61">
        <v>2.948285196907818E-2</v>
      </c>
      <c r="N3" s="61">
        <v>0.10380661254748701</v>
      </c>
      <c r="O3" s="61">
        <v>2.158028437406756E-3</v>
      </c>
      <c r="P3" s="61">
        <v>1.9797964305325881E-3</v>
      </c>
      <c r="Q3" s="61">
        <v>8.6231793829938397E-6</v>
      </c>
      <c r="R3" s="61">
        <v>0.28020749241113663</v>
      </c>
      <c r="S3" s="61">
        <v>5.4423870053142309E-2</v>
      </c>
      <c r="T3" s="61">
        <v>0.50728149595670402</v>
      </c>
      <c r="U3" s="61">
        <v>-14.17206901191093</v>
      </c>
      <c r="V3" s="61">
        <v>-3.4704890858847648E-3</v>
      </c>
      <c r="W3" s="61">
        <v>-5.1113304602040437E-2</v>
      </c>
      <c r="X3" s="61">
        <v>-0.57329553039744496</v>
      </c>
      <c r="Y3" s="61">
        <v>-0.9836422554217279</v>
      </c>
      <c r="Z3" s="61">
        <v>0.21245297626592219</v>
      </c>
    </row>
    <row r="4" spans="1:26" s="46" customFormat="1" x14ac:dyDescent="0.3">
      <c r="A4" s="60" t="s">
        <v>26</v>
      </c>
      <c r="B4" s="60" t="s">
        <v>46</v>
      </c>
      <c r="C4" s="60" t="str">
        <f t="shared" ref="C4:C17" si="0">_xlfn.CONCAT(A4,B4)</f>
        <v>Ecopulpers_prod_to_+2%</v>
      </c>
      <c r="D4" s="60" t="s">
        <v>12</v>
      </c>
      <c r="E4" s="61">
        <v>0.95999991986900568</v>
      </c>
      <c r="F4" s="61">
        <v>0.72218693234026432</v>
      </c>
      <c r="G4" s="61">
        <v>0.75227811731360195</v>
      </c>
      <c r="H4" s="61">
        <v>1.3292956115366179</v>
      </c>
      <c r="I4" s="61">
        <v>1.4076427915861129</v>
      </c>
      <c r="J4" s="62">
        <v>3.9299119998759119E-4</v>
      </c>
      <c r="K4" s="62">
        <v>4.089462490810547E-3</v>
      </c>
      <c r="L4" s="61">
        <v>6.6589755937457085E-2</v>
      </c>
      <c r="M4" s="61">
        <v>2.1845970302820209E-2</v>
      </c>
      <c r="N4" s="61">
        <v>7.9740794841200113E-2</v>
      </c>
      <c r="O4" s="61">
        <v>2.158028437406756E-3</v>
      </c>
      <c r="P4" s="61">
        <v>1.9797964305325881E-3</v>
      </c>
      <c r="Q4" s="61">
        <v>8.6231793829938397E-6</v>
      </c>
      <c r="R4" s="61">
        <v>0.28020749241113663</v>
      </c>
      <c r="S4" s="61">
        <v>5.4423870053142309E-2</v>
      </c>
      <c r="T4" s="61">
        <v>0.50728149595670402</v>
      </c>
      <c r="U4" s="61">
        <v>-14.07426988742372</v>
      </c>
      <c r="V4" s="61">
        <v>-1.950115569343325E-3</v>
      </c>
      <c r="W4" s="61">
        <v>-4.0886001728722483E-2</v>
      </c>
      <c r="X4" s="61">
        <v>-0.38569006696343422</v>
      </c>
      <c r="Y4" s="61">
        <v>-0.74298407835885882</v>
      </c>
      <c r="Z4" s="61">
        <v>0.28882179292850202</v>
      </c>
    </row>
    <row r="5" spans="1:26" s="46" customFormat="1" x14ac:dyDescent="0.3">
      <c r="A5" s="63" t="s">
        <v>26</v>
      </c>
      <c r="B5" s="63" t="s">
        <v>80</v>
      </c>
      <c r="C5" s="63" t="str">
        <f t="shared" si="0"/>
        <v>Ecopulpers_prod_to_+1.5%</v>
      </c>
      <c r="D5" s="63" t="s">
        <v>12</v>
      </c>
      <c r="E5" s="65">
        <v>0.95999991986900568</v>
      </c>
      <c r="F5" s="65">
        <v>0.5090136369690299</v>
      </c>
      <c r="G5" s="65">
        <v>0.53022258276697154</v>
      </c>
      <c r="H5" s="65">
        <v>1.8860003939882961</v>
      </c>
      <c r="I5" s="65">
        <v>1.397862875077408</v>
      </c>
      <c r="J5" s="66">
        <v>2.409537919447757E-4</v>
      </c>
      <c r="K5" s="66">
        <v>3.0667317814732091E-3</v>
      </c>
      <c r="L5" s="65">
        <v>4.782920191064477E-2</v>
      </c>
      <c r="M5" s="65">
        <v>1.4209085609763861E-2</v>
      </c>
      <c r="N5" s="65">
        <v>5.5674966424703598E-2</v>
      </c>
      <c r="O5" s="65">
        <v>2.158028437406756E-3</v>
      </c>
      <c r="P5" s="65">
        <v>1.9797964305325881E-3</v>
      </c>
      <c r="Q5" s="65">
        <v>8.6231793829938397E-6</v>
      </c>
      <c r="R5" s="65">
        <v>0.28020749241113663</v>
      </c>
      <c r="S5" s="65">
        <v>5.4423870053142309E-2</v>
      </c>
      <c r="T5" s="65">
        <v>0.50728149595670402</v>
      </c>
      <c r="U5" s="65">
        <v>-13.97647072233667</v>
      </c>
      <c r="V5" s="65">
        <v>-4.2974148891516961E-4</v>
      </c>
      <c r="W5" s="65">
        <v>-3.065869463534909E-2</v>
      </c>
      <c r="X5" s="65">
        <v>-0.1980845266953111</v>
      </c>
      <c r="Y5" s="65">
        <v>-0.50232579419389367</v>
      </c>
      <c r="Z5" s="65">
        <v>0.36519063985906541</v>
      </c>
    </row>
    <row r="6" spans="1:26" s="46" customFormat="1" x14ac:dyDescent="0.3">
      <c r="A6" s="60" t="s">
        <v>26</v>
      </c>
      <c r="B6" s="60" t="s">
        <v>47</v>
      </c>
      <c r="C6" s="60" t="str">
        <f t="shared" si="0"/>
        <v>Ecopulpers_prod_to_+1%</v>
      </c>
      <c r="D6" s="60" t="s">
        <v>12</v>
      </c>
      <c r="E6" s="61">
        <v>0.95999991986900568</v>
      </c>
      <c r="F6" s="61">
        <v>0.2958402531221509</v>
      </c>
      <c r="G6" s="61">
        <v>0.30816695605820371</v>
      </c>
      <c r="H6" s="61">
        <v>3.2449942485434078</v>
      </c>
      <c r="I6" s="61">
        <v>1.388082954494166</v>
      </c>
      <c r="J6" s="62">
        <v>8.8916316599352285E-5</v>
      </c>
      <c r="K6" s="62">
        <v>2.044000649220834E-3</v>
      </c>
      <c r="L6" s="61">
        <v>2.906863996759057E-2</v>
      </c>
      <c r="M6" s="61">
        <v>6.5721976570785054E-3</v>
      </c>
      <c r="N6" s="61">
        <v>3.1609128229320049E-2</v>
      </c>
      <c r="O6" s="61">
        <v>2.158028437406756E-3</v>
      </c>
      <c r="P6" s="61">
        <v>1.9797964305325881E-3</v>
      </c>
      <c r="Q6" s="61">
        <v>8.6231793829938397E-6</v>
      </c>
      <c r="R6" s="61">
        <v>0.28020749241113663</v>
      </c>
      <c r="S6" s="61">
        <v>5.4423870053142309E-2</v>
      </c>
      <c r="T6" s="61">
        <v>0.50728149595670402</v>
      </c>
      <c r="U6" s="61">
        <v>-13.87867151650426</v>
      </c>
      <c r="V6" s="61">
        <v>1.0906332645390651E-3</v>
      </c>
      <c r="W6" s="61">
        <v>-2.043138331282535E-2</v>
      </c>
      <c r="X6" s="61">
        <v>-1.0478907264769081E-2</v>
      </c>
      <c r="Y6" s="61">
        <v>-0.26166741224005818</v>
      </c>
      <c r="Z6" s="61">
        <v>0.44155951938591897</v>
      </c>
    </row>
    <row r="7" spans="1:26" s="46" customFormat="1" x14ac:dyDescent="0.3">
      <c r="A7" s="60" t="s">
        <v>26</v>
      </c>
      <c r="B7" s="60" t="s">
        <v>79</v>
      </c>
      <c r="C7" s="60" t="str">
        <f t="shared" si="0"/>
        <v>Ecopulpers_prod_to_+0.5%</v>
      </c>
      <c r="D7" s="60" t="s">
        <v>12</v>
      </c>
      <c r="E7" s="61">
        <v>0.95999991986900568</v>
      </c>
      <c r="F7" s="61">
        <v>8.2666781730949879E-2</v>
      </c>
      <c r="G7" s="61">
        <v>8.6111238157426051E-2</v>
      </c>
      <c r="H7" s="61">
        <v>11.61288609242651</v>
      </c>
      <c r="I7" s="61">
        <v>1.378303029894596</v>
      </c>
      <c r="J7" s="62">
        <v>-6.3121226048679091E-5</v>
      </c>
      <c r="K7" s="62">
        <v>1.021269094962918E-3</v>
      </c>
      <c r="L7" s="61">
        <v>1.030807010829449E-2</v>
      </c>
      <c r="M7" s="61">
        <v>-1.0646933224052191E-3</v>
      </c>
      <c r="N7" s="61">
        <v>7.5432802550494671E-3</v>
      </c>
      <c r="O7" s="61">
        <v>2.158028437406756E-3</v>
      </c>
      <c r="P7" s="61">
        <v>1.9797964305325881E-3</v>
      </c>
      <c r="Q7" s="61">
        <v>8.6231793829938397E-6</v>
      </c>
      <c r="R7" s="61">
        <v>0.28020749241113663</v>
      </c>
      <c r="S7" s="61">
        <v>5.4423870053142309E-2</v>
      </c>
      <c r="T7" s="61">
        <v>0.50728149595670402</v>
      </c>
      <c r="U7" s="61">
        <v>-13.780872270508549</v>
      </c>
      <c r="V7" s="61">
        <v>2.611008691019379E-3</v>
      </c>
      <c r="W7" s="61">
        <v>-1.020406777024618E-2</v>
      </c>
      <c r="X7" s="61">
        <v>0.17712679132819181</v>
      </c>
      <c r="Y7" s="61">
        <v>-2.1008932497352362E-2</v>
      </c>
      <c r="Z7" s="61">
        <v>0.51792842918075621</v>
      </c>
    </row>
    <row r="8" spans="1:26" s="47" customFormat="1" x14ac:dyDescent="0.3">
      <c r="A8" s="67" t="s">
        <v>26</v>
      </c>
      <c r="B8" s="67" t="s">
        <v>68</v>
      </c>
      <c r="C8" s="67" t="str">
        <f t="shared" si="0"/>
        <v>Ecopulpers_high_price_petroleum</v>
      </c>
      <c r="D8" s="67" t="s">
        <v>12</v>
      </c>
      <c r="E8" s="68">
        <v>0.95999991986900568</v>
      </c>
      <c r="F8" s="68">
        <v>0.50928415078669786</v>
      </c>
      <c r="G8" s="68">
        <v>0.53050436801722956</v>
      </c>
      <c r="H8" s="68">
        <v>1.884998616952994</v>
      </c>
      <c r="I8" s="68">
        <v>1.3978637899417661</v>
      </c>
      <c r="J8" s="69">
        <v>2.4130521524057261E-4</v>
      </c>
      <c r="K8" s="69">
        <v>3.0667339296996938E-3</v>
      </c>
      <c r="L8" s="68">
        <v>4.801520355977118E-2</v>
      </c>
      <c r="M8" s="68">
        <v>1.4224246377125381E-2</v>
      </c>
      <c r="N8" s="68">
        <v>5.5679834447801113E-2</v>
      </c>
      <c r="O8" s="68">
        <v>2.158028437406756E-3</v>
      </c>
      <c r="P8" s="68">
        <v>1.9797964305325881E-3</v>
      </c>
      <c r="Q8" s="68">
        <v>8.6231793829938397E-6</v>
      </c>
      <c r="R8" s="68">
        <v>0.28020749241113663</v>
      </c>
      <c r="S8" s="68">
        <v>5.4423870053142309E-2</v>
      </c>
      <c r="T8" s="68">
        <v>0.50728149595670402</v>
      </c>
      <c r="U8" s="68">
        <v>-13.97647987098026</v>
      </c>
      <c r="V8" s="68">
        <v>-4.332557218731381E-4</v>
      </c>
      <c r="W8" s="68">
        <v>-3.0658716117613949E-2</v>
      </c>
      <c r="X8" s="68">
        <v>-0.1999445431865752</v>
      </c>
      <c r="Y8" s="68">
        <v>-0.50237447442486882</v>
      </c>
      <c r="Z8" s="68">
        <v>0.3650390321854502</v>
      </c>
    </row>
    <row r="9" spans="1:26" s="47" customFormat="1" x14ac:dyDescent="0.3">
      <c r="A9" s="67" t="s">
        <v>26</v>
      </c>
      <c r="B9" s="67" t="s">
        <v>69</v>
      </c>
      <c r="C9" s="67" t="str">
        <f t="shared" si="0"/>
        <v>Ecopulpers_mid-high_price_petroleum</v>
      </c>
      <c r="D9" s="67" t="s">
        <v>12</v>
      </c>
      <c r="E9" s="68">
        <v>0.95999991986900568</v>
      </c>
      <c r="F9" s="68">
        <v>0.50921652186661959</v>
      </c>
      <c r="G9" s="68">
        <v>0.5304339212196012</v>
      </c>
      <c r="H9" s="68">
        <v>1.8852489631521829</v>
      </c>
      <c r="I9" s="68">
        <v>1.397863561243867</v>
      </c>
      <c r="J9" s="69">
        <v>2.4121735987137069E-4</v>
      </c>
      <c r="K9" s="69">
        <v>3.0667333930978198E-3</v>
      </c>
      <c r="L9" s="68">
        <v>4.796870332211256E-2</v>
      </c>
      <c r="M9" s="68">
        <v>1.4220456127077339E-2</v>
      </c>
      <c r="N9" s="68">
        <v>5.5678617209196091E-2</v>
      </c>
      <c r="O9" s="68">
        <v>2.158028437406756E-3</v>
      </c>
      <c r="P9" s="68">
        <v>1.9797964305325881E-3</v>
      </c>
      <c r="Q9" s="68">
        <v>8.6231793829938397E-6</v>
      </c>
      <c r="R9" s="68">
        <v>0.28020749241113663</v>
      </c>
      <c r="S9" s="68">
        <v>5.4423870053142309E-2</v>
      </c>
      <c r="T9" s="68">
        <v>0.50728149595670402</v>
      </c>
      <c r="U9" s="68">
        <v>-13.976477584001261</v>
      </c>
      <c r="V9" s="68">
        <v>-4.3237716818111949E-4</v>
      </c>
      <c r="W9" s="68">
        <v>-3.0658710751595208E-2</v>
      </c>
      <c r="X9" s="68">
        <v>-0.199479540809989</v>
      </c>
      <c r="Y9" s="68">
        <v>-0.5023623020388186</v>
      </c>
      <c r="Z9" s="68">
        <v>0.36507693468593061</v>
      </c>
    </row>
    <row r="10" spans="1:26" s="47" customFormat="1" x14ac:dyDescent="0.3">
      <c r="A10" s="67" t="s">
        <v>26</v>
      </c>
      <c r="B10" s="67" t="s">
        <v>72</v>
      </c>
      <c r="C10" s="67" t="str">
        <f t="shared" si="0"/>
        <v>Ecopulpers_mid_price_petroleum</v>
      </c>
      <c r="D10" s="67" t="s">
        <v>12</v>
      </c>
      <c r="E10" s="68">
        <v>0.95999991986900568</v>
      </c>
      <c r="F10" s="68">
        <v>0.50914889294654131</v>
      </c>
      <c r="G10" s="68">
        <v>0.53036347442197274</v>
      </c>
      <c r="H10" s="68">
        <v>1.885499375857038</v>
      </c>
      <c r="I10" s="68">
        <v>1.3978633325023111</v>
      </c>
      <c r="J10" s="69">
        <v>2.4112950086419E-4</v>
      </c>
      <c r="K10" s="69">
        <v>3.0667328564959462E-3</v>
      </c>
      <c r="L10" s="68">
        <v>4.7922202385962009E-2</v>
      </c>
      <c r="M10" s="68">
        <v>1.42166658770293E-2</v>
      </c>
      <c r="N10" s="68">
        <v>5.5677400436252363E-2</v>
      </c>
      <c r="O10" s="68">
        <v>2.158028437406756E-3</v>
      </c>
      <c r="P10" s="68">
        <v>1.9797964305325881E-3</v>
      </c>
      <c r="Q10" s="68">
        <v>8.6231793829938397E-6</v>
      </c>
      <c r="R10" s="68">
        <v>0.28020749241113663</v>
      </c>
      <c r="S10" s="68">
        <v>5.4423870053142309E-2</v>
      </c>
      <c r="T10" s="68">
        <v>0.50728149595670402</v>
      </c>
      <c r="U10" s="68">
        <v>-13.976475296585701</v>
      </c>
      <c r="V10" s="68">
        <v>-4.314985781093128E-4</v>
      </c>
      <c r="W10" s="68">
        <v>-3.0658705385576471E-2</v>
      </c>
      <c r="X10" s="68">
        <v>-0.19901453144848349</v>
      </c>
      <c r="Y10" s="68">
        <v>-0.50235013430938125</v>
      </c>
      <c r="Z10" s="68">
        <v>0.36511483718641102</v>
      </c>
    </row>
    <row r="11" spans="1:26" s="47" customFormat="1" x14ac:dyDescent="0.3">
      <c r="A11" s="67" t="s">
        <v>26</v>
      </c>
      <c r="B11" s="70" t="s">
        <v>70</v>
      </c>
      <c r="C11" s="67" t="str">
        <f t="shared" si="0"/>
        <v>Ecopulpers_mid-low_price_petroleum</v>
      </c>
      <c r="D11" s="67" t="s">
        <v>12</v>
      </c>
      <c r="E11" s="68">
        <v>0.95999991986900568</v>
      </c>
      <c r="F11" s="68">
        <v>0.50908126588910818</v>
      </c>
      <c r="G11" s="68">
        <v>0.53029302956459989</v>
      </c>
      <c r="H11" s="68">
        <v>1.8857498481944139</v>
      </c>
      <c r="I11" s="68">
        <v>1.397863103789859</v>
      </c>
      <c r="J11" s="69">
        <v>2.410416509519564E-4</v>
      </c>
      <c r="K11" s="69">
        <v>3.0667323180750832E-3</v>
      </c>
      <c r="L11" s="68">
        <v>4.7875702381134033E-2</v>
      </c>
      <c r="M11" s="68">
        <v>1.42128758598119E-2</v>
      </c>
      <c r="N11" s="68">
        <v>5.567618366330862E-2</v>
      </c>
      <c r="O11" s="68">
        <v>2.158028437406756E-3</v>
      </c>
      <c r="P11" s="68">
        <v>1.9797964305325881E-3</v>
      </c>
      <c r="Q11" s="68">
        <v>8.6231793829938397E-6</v>
      </c>
      <c r="R11" s="68">
        <v>0.28020749241113663</v>
      </c>
      <c r="S11" s="68">
        <v>5.4423870053142309E-2</v>
      </c>
      <c r="T11" s="68">
        <v>0.50728149595670402</v>
      </c>
      <c r="U11" s="68">
        <v>-13.97647300946119</v>
      </c>
      <c r="V11" s="68">
        <v>-4.306200789869763E-4</v>
      </c>
      <c r="W11" s="68">
        <v>-3.065870000136783E-2</v>
      </c>
      <c r="X11" s="68">
        <v>-0.1985495314002037</v>
      </c>
      <c r="Y11" s="68">
        <v>-0.5023379665799439</v>
      </c>
      <c r="Z11" s="68">
        <v>0.365152737358585</v>
      </c>
    </row>
    <row r="12" spans="1:26" s="47" customFormat="1" x14ac:dyDescent="0.3">
      <c r="A12" s="67" t="s">
        <v>26</v>
      </c>
      <c r="B12" s="67" t="s">
        <v>71</v>
      </c>
      <c r="C12" s="67" t="str">
        <f t="shared" si="0"/>
        <v>Ecopulpers_low_price_petroleum</v>
      </c>
      <c r="D12" s="67" t="s">
        <v>12</v>
      </c>
      <c r="E12" s="68">
        <v>0.95999991986900568</v>
      </c>
      <c r="F12" s="68">
        <v>0.5090136369690299</v>
      </c>
      <c r="G12" s="68">
        <v>0.53022258276697154</v>
      </c>
      <c r="H12" s="68">
        <v>1.8860003939882961</v>
      </c>
      <c r="I12" s="68">
        <v>1.397862875077408</v>
      </c>
      <c r="J12" s="69">
        <v>2.409537919447757E-4</v>
      </c>
      <c r="K12" s="69">
        <v>3.0667317814732091E-3</v>
      </c>
      <c r="L12" s="68">
        <v>4.782920191064477E-2</v>
      </c>
      <c r="M12" s="68">
        <v>1.4209085609763861E-2</v>
      </c>
      <c r="N12" s="68">
        <v>5.5674966424703598E-2</v>
      </c>
      <c r="O12" s="68">
        <v>2.158028437406756E-3</v>
      </c>
      <c r="P12" s="68">
        <v>1.9797964305325881E-3</v>
      </c>
      <c r="Q12" s="68">
        <v>8.6231793829938397E-6</v>
      </c>
      <c r="R12" s="68">
        <v>0.28020749241113663</v>
      </c>
      <c r="S12" s="68">
        <v>5.4423870053142309E-2</v>
      </c>
      <c r="T12" s="68">
        <v>0.50728149595670402</v>
      </c>
      <c r="U12" s="68">
        <v>-13.97647072233667</v>
      </c>
      <c r="V12" s="68">
        <v>-4.2974148891516961E-4</v>
      </c>
      <c r="W12" s="68">
        <v>-3.065869463534909E-2</v>
      </c>
      <c r="X12" s="68">
        <v>-0.1980845266953111</v>
      </c>
      <c r="Y12" s="68">
        <v>-0.50232579419389367</v>
      </c>
      <c r="Z12" s="68">
        <v>0.36519063985906541</v>
      </c>
    </row>
    <row r="13" spans="1:26" s="52" customFormat="1" x14ac:dyDescent="0.3">
      <c r="A13" s="75" t="s">
        <v>48</v>
      </c>
      <c r="B13" s="75" t="s">
        <v>81</v>
      </c>
      <c r="C13" s="75" t="str">
        <f t="shared" si="0"/>
        <v>Shading_nets_prod_to_+2.5%</v>
      </c>
      <c r="D13" s="75" t="s">
        <v>12</v>
      </c>
      <c r="E13" s="73">
        <v>0.99999986495822668</v>
      </c>
      <c r="F13" s="73">
        <v>0.23502321448177099</v>
      </c>
      <c r="G13" s="73">
        <v>0.23502324621972689</v>
      </c>
      <c r="H13" s="73">
        <v>4.254898254043705</v>
      </c>
      <c r="I13" s="73">
        <v>1.078469050116837E-2</v>
      </c>
      <c r="J13" s="74">
        <v>1.676207939453889E-4</v>
      </c>
      <c r="K13" s="74">
        <v>1.1275597789790479E-3</v>
      </c>
      <c r="L13" s="73">
        <v>2.068348694592714E-2</v>
      </c>
      <c r="M13" s="73">
        <v>8.4196587558835745E-3</v>
      </c>
      <c r="N13" s="73">
        <v>2.6532555930316452E-2</v>
      </c>
      <c r="O13" s="73">
        <v>1.031928404700011E-4</v>
      </c>
      <c r="P13" s="73">
        <v>3.575697312044213E-3</v>
      </c>
      <c r="Q13" s="73">
        <v>2.0981606212444599E-6</v>
      </c>
      <c r="R13" s="73">
        <v>0.78208486153744161</v>
      </c>
      <c r="S13" s="73">
        <v>3.5802055150270462E-2</v>
      </c>
      <c r="T13" s="73">
        <v>5.1407452207058668E-2</v>
      </c>
      <c r="U13" s="73">
        <v>-1.0681497660698369E-2</v>
      </c>
      <c r="V13" s="73">
        <v>3.4080765180988242E-3</v>
      </c>
      <c r="W13" s="73">
        <v>-1.1254616183578041E-3</v>
      </c>
      <c r="X13" s="73">
        <v>0.76140137459151447</v>
      </c>
      <c r="Y13" s="73">
        <v>9.2694992199540138E-3</v>
      </c>
      <c r="Z13" s="73">
        <v>4.2987793451175087E-2</v>
      </c>
    </row>
    <row r="14" spans="1:26" s="52" customFormat="1" x14ac:dyDescent="0.3">
      <c r="A14" s="71" t="s">
        <v>48</v>
      </c>
      <c r="B14" s="71" t="s">
        <v>46</v>
      </c>
      <c r="C14" s="71" t="str">
        <f t="shared" si="0"/>
        <v>Shading_nets_prod_to_+2%</v>
      </c>
      <c r="D14" s="71" t="s">
        <v>12</v>
      </c>
      <c r="E14" s="73">
        <v>0.99999986495822668</v>
      </c>
      <c r="F14" s="73">
        <v>0.18801858089864251</v>
      </c>
      <c r="G14" s="73">
        <v>0.18801860628900849</v>
      </c>
      <c r="H14" s="73">
        <v>5.3186225541044196</v>
      </c>
      <c r="I14" s="73">
        <v>8.6277527589118108E-3</v>
      </c>
      <c r="J14" s="74">
        <v>1.3409663733909841E-4</v>
      </c>
      <c r="K14" s="74">
        <v>9.020478628372075E-4</v>
      </c>
      <c r="L14" s="73">
        <v>1.6546790022402998E-2</v>
      </c>
      <c r="M14" s="73">
        <v>6.7357269581407309E-3</v>
      </c>
      <c r="N14" s="73">
        <v>2.122604567557573E-2</v>
      </c>
      <c r="O14" s="73">
        <v>1.031928404700011E-4</v>
      </c>
      <c r="P14" s="73">
        <v>3.575697312044213E-3</v>
      </c>
      <c r="Q14" s="73">
        <v>2.0981606212444599E-6</v>
      </c>
      <c r="R14" s="73">
        <v>0.78208486153744161</v>
      </c>
      <c r="S14" s="73">
        <v>3.5802055150270462E-2</v>
      </c>
      <c r="T14" s="73">
        <v>5.1407452207058668E-2</v>
      </c>
      <c r="U14" s="73">
        <v>-8.5245599184418097E-3</v>
      </c>
      <c r="V14" s="73">
        <v>3.4416006747051142E-3</v>
      </c>
      <c r="W14" s="73">
        <v>-8.9994970221596304E-4</v>
      </c>
      <c r="X14" s="73">
        <v>0.76553807151503861</v>
      </c>
      <c r="Y14" s="73">
        <v>1.4576009474694731E-2</v>
      </c>
      <c r="Z14" s="73">
        <v>4.4671725248917937E-2</v>
      </c>
    </row>
    <row r="15" spans="1:26" s="52" customFormat="1" x14ac:dyDescent="0.3">
      <c r="A15" s="71" t="s">
        <v>48</v>
      </c>
      <c r="B15" s="71" t="s">
        <v>80</v>
      </c>
      <c r="C15" s="71" t="str">
        <f t="shared" si="0"/>
        <v>Shading_nets_prod_to_+1.5%</v>
      </c>
      <c r="D15" s="71" t="s">
        <v>12</v>
      </c>
      <c r="E15" s="73">
        <v>0.99999986495822668</v>
      </c>
      <c r="F15" s="73">
        <v>0.14101394265890119</v>
      </c>
      <c r="G15" s="73">
        <v>0.14101396170167671</v>
      </c>
      <c r="H15" s="73">
        <v>7.0914963875389789</v>
      </c>
      <c r="I15" s="73">
        <v>6.4708148856880143E-3</v>
      </c>
      <c r="J15" s="74">
        <v>1.0057248255179731E-4</v>
      </c>
      <c r="K15" s="74">
        <v>6.7653592850547284E-4</v>
      </c>
      <c r="L15" s="73">
        <v>1.241009286604822E-2</v>
      </c>
      <c r="M15" s="73">
        <v>5.0517956260591754E-3</v>
      </c>
      <c r="N15" s="73">
        <v>1.5919534955173731E-2</v>
      </c>
      <c r="O15" s="73">
        <v>1.031928404700011E-4</v>
      </c>
      <c r="P15" s="73">
        <v>3.575697312044213E-3</v>
      </c>
      <c r="Q15" s="73">
        <v>2.0981606212444599E-6</v>
      </c>
      <c r="R15" s="73">
        <v>0.78208486153744161</v>
      </c>
      <c r="S15" s="73">
        <v>3.5802055150270462E-2</v>
      </c>
      <c r="T15" s="73">
        <v>5.1407452207058668E-2</v>
      </c>
      <c r="U15" s="73">
        <v>-6.3676220452180132E-3</v>
      </c>
      <c r="V15" s="73">
        <v>3.4751248294924149E-3</v>
      </c>
      <c r="W15" s="73">
        <v>-6.7443776788422838E-4</v>
      </c>
      <c r="X15" s="73">
        <v>0.76967476867139339</v>
      </c>
      <c r="Y15" s="73">
        <v>1.9882520195096731E-2</v>
      </c>
      <c r="Z15" s="73">
        <v>4.6355656580999487E-2</v>
      </c>
    </row>
    <row r="16" spans="1:26" s="52" customFormat="1" x14ac:dyDescent="0.3">
      <c r="A16" s="71" t="s">
        <v>48</v>
      </c>
      <c r="B16" s="71" t="s">
        <v>47</v>
      </c>
      <c r="C16" s="71" t="str">
        <f t="shared" si="0"/>
        <v>Shading_nets_prod_to_+1%</v>
      </c>
      <c r="D16" s="71" t="s">
        <v>12</v>
      </c>
      <c r="E16" s="76">
        <v>0.99999986495822668</v>
      </c>
      <c r="F16" s="76">
        <v>9.4009299762547016E-2</v>
      </c>
      <c r="G16" s="76">
        <v>9.4009312457731281E-2</v>
      </c>
      <c r="H16" s="76">
        <v>10.63724405440815</v>
      </c>
      <c r="I16" s="76">
        <v>4.3138767796335742E-3</v>
      </c>
      <c r="J16" s="77">
        <v>6.7048325945506804E-5</v>
      </c>
      <c r="K16" s="77">
        <v>4.5102397325535998E-4</v>
      </c>
      <c r="L16" s="76">
        <v>8.2733957096934319E-3</v>
      </c>
      <c r="M16" s="76">
        <v>3.3678645268082619E-3</v>
      </c>
      <c r="N16" s="76">
        <v>1.0613023769110439E-2</v>
      </c>
      <c r="O16" s="76">
        <v>1.031928404700011E-4</v>
      </c>
      <c r="P16" s="76">
        <v>3.575697312044213E-3</v>
      </c>
      <c r="Q16" s="76">
        <v>2.0981606212444599E-6</v>
      </c>
      <c r="R16" s="76">
        <v>0.78208486153744161</v>
      </c>
      <c r="S16" s="76">
        <v>3.5802055150270462E-2</v>
      </c>
      <c r="T16" s="76">
        <v>5.1407452207058668E-2</v>
      </c>
      <c r="U16" s="76">
        <v>-4.2106839391635731E-3</v>
      </c>
      <c r="V16" s="76">
        <v>3.5086489860987058E-3</v>
      </c>
      <c r="W16" s="76">
        <v>-4.4892581263411557E-4</v>
      </c>
      <c r="X16" s="76">
        <v>0.77381146582774818</v>
      </c>
      <c r="Y16" s="76">
        <v>2.5189031381160021E-2</v>
      </c>
      <c r="Z16" s="76">
        <v>4.8039587680250413E-2</v>
      </c>
    </row>
    <row r="17" spans="1:26" s="52" customFormat="1" x14ac:dyDescent="0.3">
      <c r="A17" s="71" t="s">
        <v>48</v>
      </c>
      <c r="B17" s="71" t="s">
        <v>79</v>
      </c>
      <c r="C17" s="71" t="str">
        <f t="shared" si="0"/>
        <v>Shading_nets_prod_to_+0.5%</v>
      </c>
      <c r="D17" s="71" t="s">
        <v>12</v>
      </c>
      <c r="E17" s="73">
        <v>0.99999986495822668</v>
      </c>
      <c r="F17" s="73">
        <v>4.7004652209579938E-2</v>
      </c>
      <c r="G17" s="73">
        <v>4.7004658557172389E-2</v>
      </c>
      <c r="H17" s="73">
        <v>21.274487055015761</v>
      </c>
      <c r="I17" s="73">
        <v>2.1569384553004061E-3</v>
      </c>
      <c r="J17" s="74">
        <v>3.3524158425279893E-5</v>
      </c>
      <c r="K17" s="74">
        <v>2.2551199708686909E-4</v>
      </c>
      <c r="L17" s="73">
        <v>4.1366978548467159E-3</v>
      </c>
      <c r="M17" s="73">
        <v>1.6839322634041309E-3</v>
      </c>
      <c r="N17" s="73">
        <v>5.3065121173858643E-3</v>
      </c>
      <c r="O17" s="73">
        <v>1.031928404700011E-4</v>
      </c>
      <c r="P17" s="73">
        <v>3.575697312044213E-3</v>
      </c>
      <c r="Q17" s="73">
        <v>2.0981606212444599E-6</v>
      </c>
      <c r="R17" s="73">
        <v>0.78208486153744161</v>
      </c>
      <c r="S17" s="73">
        <v>3.5802055150270462E-2</v>
      </c>
      <c r="T17" s="73">
        <v>5.1407452207058668E-2</v>
      </c>
      <c r="U17" s="73">
        <v>-2.053745614830405E-3</v>
      </c>
      <c r="V17" s="73">
        <v>3.5421731536189331E-3</v>
      </c>
      <c r="W17" s="73">
        <v>-2.234138364656246E-4</v>
      </c>
      <c r="X17" s="73">
        <v>0.7779481636825949</v>
      </c>
      <c r="Y17" s="73">
        <v>3.0495543032884601E-2</v>
      </c>
      <c r="Z17" s="73">
        <v>4.9723519943654537E-2</v>
      </c>
    </row>
    <row r="18" spans="1:26" s="48" customFormat="1" x14ac:dyDescent="0.3">
      <c r="A18" s="78" t="s">
        <v>48</v>
      </c>
      <c r="B18" s="78" t="s">
        <v>98</v>
      </c>
      <c r="C18" s="78" t="str">
        <f t="shared" ref="C18:C22" si="1">_xlfn.CONCAT(A18,B18)</f>
        <v>Shading_nets_cover_0.5ha</v>
      </c>
      <c r="D18" s="78" t="s">
        <v>12</v>
      </c>
      <c r="E18" s="80">
        <v>0.99999986495822668</v>
      </c>
      <c r="F18" s="80">
        <v>0.4700463218614459</v>
      </c>
      <c r="G18" s="80">
        <v>0.47004638533734328</v>
      </c>
      <c r="H18" s="80">
        <v>2.1274496117703769</v>
      </c>
      <c r="I18" s="80">
        <v>2.1569376069237482E-2</v>
      </c>
      <c r="J18" s="81">
        <v>3.3524151149322279E-4</v>
      </c>
      <c r="K18" s="81">
        <v>2.2551190422745999E-3</v>
      </c>
      <c r="L18" s="80">
        <v>4.1366964345797903E-2</v>
      </c>
      <c r="M18" s="80">
        <v>1.683931355364621E-2</v>
      </c>
      <c r="N18" s="80">
        <v>5.3065099753439433E-2</v>
      </c>
      <c r="O18" s="80">
        <v>1.031928404700011E-4</v>
      </c>
      <c r="P18" s="80">
        <v>3.575697312044213E-3</v>
      </c>
      <c r="Q18" s="80">
        <v>2.0981606212444599E-6</v>
      </c>
      <c r="R18" s="80">
        <v>0.78208486153744161</v>
      </c>
      <c r="S18" s="80">
        <v>3.5802055150270462E-2</v>
      </c>
      <c r="T18" s="80">
        <v>5.1407452207058668E-2</v>
      </c>
      <c r="U18" s="80">
        <v>-2.146618322876748E-2</v>
      </c>
      <c r="V18" s="80">
        <v>3.2404558005509898E-3</v>
      </c>
      <c r="W18" s="80">
        <v>-2.2530208816533559E-3</v>
      </c>
      <c r="X18" s="80">
        <v>0.74071789719164371</v>
      </c>
      <c r="Y18" s="80">
        <v>-1.7263044603168961E-2</v>
      </c>
      <c r="Z18" s="80">
        <v>3.4568138653412461E-2</v>
      </c>
    </row>
    <row r="19" spans="1:26" s="48" customFormat="1" x14ac:dyDescent="0.3">
      <c r="A19" s="78" t="s">
        <v>48</v>
      </c>
      <c r="B19" s="78" t="s">
        <v>99</v>
      </c>
      <c r="C19" s="78" t="str">
        <f t="shared" si="1"/>
        <v>Shading_nets_cover_0.6ha</v>
      </c>
      <c r="D19" s="78" t="s">
        <v>12</v>
      </c>
      <c r="E19" s="80">
        <v>0.99999986495822668</v>
      </c>
      <c r="F19" s="80">
        <v>0.39170529879629612</v>
      </c>
      <c r="G19" s="80">
        <v>0.39170535169288151</v>
      </c>
      <c r="H19" s="80">
        <v>2.552939334829551</v>
      </c>
      <c r="I19" s="80">
        <v>1.7974481423152611E-2</v>
      </c>
      <c r="J19" s="81">
        <v>2.7936794504057621E-4</v>
      </c>
      <c r="K19" s="81">
        <v>1.8792660112012529E-3</v>
      </c>
      <c r="L19" s="80">
        <v>3.4472472965717323E-2</v>
      </c>
      <c r="M19" s="80">
        <v>1.40327624976635E-2</v>
      </c>
      <c r="N19" s="80">
        <v>4.4220919720828533E-2</v>
      </c>
      <c r="O19" s="80">
        <v>1.031928404700011E-4</v>
      </c>
      <c r="P19" s="80">
        <v>3.575697312044213E-3</v>
      </c>
      <c r="Q19" s="80">
        <v>2.0981606212444599E-6</v>
      </c>
      <c r="R19" s="80">
        <v>0.78208486153744161</v>
      </c>
      <c r="S19" s="80">
        <v>3.5802055150270462E-2</v>
      </c>
      <c r="T19" s="80">
        <v>5.1407452207058668E-2</v>
      </c>
      <c r="U19" s="80">
        <v>-1.787128858268261E-2</v>
      </c>
      <c r="V19" s="80">
        <v>3.296329367003636E-3</v>
      </c>
      <c r="W19" s="80">
        <v>-1.877167850580008E-3</v>
      </c>
      <c r="X19" s="80">
        <v>0.7476123885717243</v>
      </c>
      <c r="Y19" s="80">
        <v>-8.4188645705580711E-3</v>
      </c>
      <c r="Z19" s="80">
        <v>3.737468970939517E-2</v>
      </c>
    </row>
    <row r="20" spans="1:26" s="48" customFormat="1" x14ac:dyDescent="0.3">
      <c r="A20" s="78" t="s">
        <v>48</v>
      </c>
      <c r="B20" s="78" t="s">
        <v>100</v>
      </c>
      <c r="C20" s="78" t="str">
        <f t="shared" si="1"/>
        <v>Shading_nets_cover_0.7ha</v>
      </c>
      <c r="D20" s="78" t="s">
        <v>12</v>
      </c>
      <c r="E20" s="80">
        <v>0.99999986495822668</v>
      </c>
      <c r="F20" s="80">
        <v>0.33574741706252098</v>
      </c>
      <c r="G20" s="80">
        <v>0.33574746240245368</v>
      </c>
      <c r="H20" s="80">
        <v>2.978429063452817</v>
      </c>
      <c r="I20" s="80">
        <v>1.5406699196319099E-2</v>
      </c>
      <c r="J20" s="81">
        <v>2.3945825159898959E-4</v>
      </c>
      <c r="K20" s="81">
        <v>1.610799526133633E-3</v>
      </c>
      <c r="L20" s="80">
        <v>2.9547835700213909E-2</v>
      </c>
      <c r="M20" s="80">
        <v>1.20280827395618E-2</v>
      </c>
      <c r="N20" s="80">
        <v>3.7903647404164083E-2</v>
      </c>
      <c r="O20" s="80">
        <v>1.031928404700011E-4</v>
      </c>
      <c r="P20" s="80">
        <v>3.575697312044213E-3</v>
      </c>
      <c r="Q20" s="80">
        <v>2.0981606212444599E-6</v>
      </c>
      <c r="R20" s="80">
        <v>0.78208486153744161</v>
      </c>
      <c r="S20" s="80">
        <v>3.5802055150270462E-2</v>
      </c>
      <c r="T20" s="80">
        <v>5.1407452207058668E-2</v>
      </c>
      <c r="U20" s="80">
        <v>-1.5303506355849089E-2</v>
      </c>
      <c r="V20" s="80">
        <v>3.336239060445223E-3</v>
      </c>
      <c r="W20" s="80">
        <v>-1.6087013655123881E-3</v>
      </c>
      <c r="X20" s="80">
        <v>0.7525370258372277</v>
      </c>
      <c r="Y20" s="80">
        <v>-2.1015922538936138E-3</v>
      </c>
      <c r="Z20" s="80">
        <v>3.9379369467496872E-2</v>
      </c>
    </row>
    <row r="21" spans="1:26" s="48" customFormat="1" x14ac:dyDescent="0.3">
      <c r="A21" s="78" t="s">
        <v>48</v>
      </c>
      <c r="B21" s="78" t="s">
        <v>101</v>
      </c>
      <c r="C21" s="78" t="str">
        <f t="shared" si="1"/>
        <v>Shading_nets_cover_0.8ha</v>
      </c>
      <c r="D21" s="78" t="s">
        <v>12</v>
      </c>
      <c r="E21" s="80">
        <v>0.99999986495822668</v>
      </c>
      <c r="F21" s="80">
        <v>0.29377900157123799</v>
      </c>
      <c r="G21" s="80">
        <v>0.29377904124368082</v>
      </c>
      <c r="H21" s="80">
        <v>3.4039187947738259</v>
      </c>
      <c r="I21" s="80">
        <v>1.348086231155321E-2</v>
      </c>
      <c r="J21" s="81">
        <v>2.0952598242729439E-4</v>
      </c>
      <c r="K21" s="81">
        <v>1.409449641869287E-3</v>
      </c>
      <c r="L21" s="80">
        <v>2.585435681976378E-2</v>
      </c>
      <c r="M21" s="80">
        <v>1.052457303740084E-2</v>
      </c>
      <c r="N21" s="80">
        <v>3.3165692817419767E-2</v>
      </c>
      <c r="O21" s="80">
        <v>1.031928404700011E-4</v>
      </c>
      <c r="P21" s="80">
        <v>3.575697312044213E-3</v>
      </c>
      <c r="Q21" s="80">
        <v>2.0981606212444599E-6</v>
      </c>
      <c r="R21" s="80">
        <v>0.78208486153744161</v>
      </c>
      <c r="S21" s="80">
        <v>3.5802055150270462E-2</v>
      </c>
      <c r="T21" s="80">
        <v>5.1407452207058668E-2</v>
      </c>
      <c r="U21" s="80">
        <v>-1.3377669471083211E-2</v>
      </c>
      <c r="V21" s="80">
        <v>3.3661713296169178E-3</v>
      </c>
      <c r="W21" s="80">
        <v>-1.407351481248043E-3</v>
      </c>
      <c r="X21" s="80">
        <v>0.75623050471767783</v>
      </c>
      <c r="Y21" s="80">
        <v>2.6363623328506951E-3</v>
      </c>
      <c r="Z21" s="80">
        <v>4.0882879169657833E-2</v>
      </c>
    </row>
    <row r="22" spans="1:26" s="48" customFormat="1" x14ac:dyDescent="0.3">
      <c r="A22" s="78" t="s">
        <v>48</v>
      </c>
      <c r="B22" s="78" t="s">
        <v>102</v>
      </c>
      <c r="C22" s="78" t="str">
        <f t="shared" si="1"/>
        <v>Shading_nets_cover_0.9ha</v>
      </c>
      <c r="D22" s="78" t="s">
        <v>12</v>
      </c>
      <c r="E22" s="80">
        <v>0.99999986495822668</v>
      </c>
      <c r="F22" s="80">
        <v>0.26113689970225101</v>
      </c>
      <c r="G22" s="80">
        <v>0.26113693496664581</v>
      </c>
      <c r="H22" s="80">
        <v>3.8294085060304739</v>
      </c>
      <c r="I22" s="80">
        <v>1.1982989119132981E-2</v>
      </c>
      <c r="J22" s="81">
        <v>1.8624532094690949E-4</v>
      </c>
      <c r="K22" s="81">
        <v>1.2528441657195799E-3</v>
      </c>
      <c r="L22" s="80">
        <v>2.2981651127338409E-2</v>
      </c>
      <c r="M22" s="80">
        <v>9.3551760073751211E-3</v>
      </c>
      <c r="N22" s="80">
        <v>2.948061702772975E-2</v>
      </c>
      <c r="O22" s="80">
        <v>1.031928404700011E-4</v>
      </c>
      <c r="P22" s="80">
        <v>3.575697312044213E-3</v>
      </c>
      <c r="Q22" s="80">
        <v>2.0981606212444599E-6</v>
      </c>
      <c r="R22" s="80">
        <v>0.78208486153744161</v>
      </c>
      <c r="S22" s="80">
        <v>3.5802055150270462E-2</v>
      </c>
      <c r="T22" s="80">
        <v>5.1407452207058668E-2</v>
      </c>
      <c r="U22" s="80">
        <v>-1.187979627866298E-2</v>
      </c>
      <c r="V22" s="80">
        <v>3.3894519910973031E-3</v>
      </c>
      <c r="W22" s="80">
        <v>-1.250746005098335E-3</v>
      </c>
      <c r="X22" s="80">
        <v>0.7591032104101032</v>
      </c>
      <c r="Y22" s="80">
        <v>6.3214381225407124E-3</v>
      </c>
      <c r="Z22" s="80">
        <v>4.2052276199683547E-2</v>
      </c>
    </row>
    <row r="23" spans="1:26" s="48" customFormat="1" x14ac:dyDescent="0.3">
      <c r="A23" s="78" t="s">
        <v>48</v>
      </c>
      <c r="B23" s="79" t="s">
        <v>103</v>
      </c>
      <c r="C23" s="78" t="str">
        <f t="shared" ref="C23:C33" si="2">_xlfn.CONCAT(A23,B23)</f>
        <v>Shading_nets_cover_1ha</v>
      </c>
      <c r="D23" s="78" t="s">
        <v>12</v>
      </c>
      <c r="E23" s="80">
        <v>0.99999986495822668</v>
      </c>
      <c r="F23" s="80">
        <v>0.23502321448177099</v>
      </c>
      <c r="G23" s="80">
        <v>0.23502324621972689</v>
      </c>
      <c r="H23" s="80">
        <v>4.254898254043705</v>
      </c>
      <c r="I23" s="80">
        <v>1.078469050116837E-2</v>
      </c>
      <c r="J23" s="81">
        <v>1.676207939453889E-4</v>
      </c>
      <c r="K23" s="81">
        <v>1.1275597789790479E-3</v>
      </c>
      <c r="L23" s="80">
        <v>2.068348694592714E-2</v>
      </c>
      <c r="M23" s="80">
        <v>8.4196587558835745E-3</v>
      </c>
      <c r="N23" s="80">
        <v>2.6532555930316452E-2</v>
      </c>
      <c r="O23" s="80">
        <v>1.031928404700011E-4</v>
      </c>
      <c r="P23" s="80">
        <v>3.575697312044213E-3</v>
      </c>
      <c r="Q23" s="80">
        <v>2.0981606212444599E-6</v>
      </c>
      <c r="R23" s="80">
        <v>0.78208486153744161</v>
      </c>
      <c r="S23" s="80">
        <v>3.5802055150270462E-2</v>
      </c>
      <c r="T23" s="80">
        <v>5.1407452207058668E-2</v>
      </c>
      <c r="U23" s="80">
        <v>-1.0681497660698369E-2</v>
      </c>
      <c r="V23" s="80">
        <v>3.4080765180988242E-3</v>
      </c>
      <c r="W23" s="80">
        <v>-1.1254616183578041E-3</v>
      </c>
      <c r="X23" s="80">
        <v>0.76140137459151447</v>
      </c>
      <c r="Y23" s="80">
        <v>9.2694992199540138E-3</v>
      </c>
      <c r="Z23" s="80">
        <v>4.2987793451175087E-2</v>
      </c>
    </row>
    <row r="24" spans="1:26" s="49" customFormat="1" x14ac:dyDescent="0.3">
      <c r="A24" s="82" t="s">
        <v>73</v>
      </c>
      <c r="B24" s="82" t="s">
        <v>83</v>
      </c>
      <c r="C24" s="82" t="str">
        <f t="shared" si="2"/>
        <v>Shading_trees_1800_cplant_ha</v>
      </c>
      <c r="D24" s="82" t="s">
        <v>12</v>
      </c>
      <c r="E24" s="83">
        <v>0.90000014193356037</v>
      </c>
      <c r="F24" s="83">
        <v>0.54259828757494688</v>
      </c>
      <c r="G24" s="83">
        <v>0.60288689111673766</v>
      </c>
      <c r="H24" s="83">
        <v>1.6586859239013849</v>
      </c>
      <c r="I24" s="83">
        <v>2.437005793035496E-2</v>
      </c>
      <c r="J24" s="84">
        <v>4.5575960975838834E-3</v>
      </c>
      <c r="K24" s="84">
        <v>2.043773873992905E-3</v>
      </c>
      <c r="L24" s="83">
        <v>4.8473852453753352E-2</v>
      </c>
      <c r="M24" s="83">
        <v>4.6996647957712412E-2</v>
      </c>
      <c r="N24" s="83">
        <v>2.3837537039071321E-2</v>
      </c>
      <c r="O24" s="83">
        <v>4.6635419130325317E-4</v>
      </c>
      <c r="P24" s="83">
        <v>8.2671060226857662E-4</v>
      </c>
      <c r="Q24" s="83">
        <v>1.2643913578358481E-6</v>
      </c>
      <c r="R24" s="83">
        <v>5.842255218885839E-2</v>
      </c>
      <c r="S24" s="83">
        <v>8.7485178373754025E-2</v>
      </c>
      <c r="T24" s="83">
        <v>3.6823353730142121E-3</v>
      </c>
      <c r="U24" s="83">
        <v>-0.48693480441579601</v>
      </c>
      <c r="V24" s="83">
        <v>-9.0325211349409074E-2</v>
      </c>
      <c r="W24" s="83">
        <v>-4.0874213088500262E-2</v>
      </c>
      <c r="X24" s="83">
        <v>-0.91105449688620865</v>
      </c>
      <c r="Y24" s="83">
        <v>-0.38926556240767241</v>
      </c>
      <c r="Z24" s="83">
        <v>-0.93625062378123403</v>
      </c>
    </row>
    <row r="25" spans="1:26" s="49" customFormat="1" x14ac:dyDescent="0.3">
      <c r="A25" s="82" t="s">
        <v>73</v>
      </c>
      <c r="B25" s="82" t="s">
        <v>84</v>
      </c>
      <c r="C25" s="82" t="str">
        <f t="shared" si="2"/>
        <v>Shading_trees_1940_cplant_ha</v>
      </c>
      <c r="D25" s="82" t="s">
        <v>12</v>
      </c>
      <c r="E25" s="83">
        <v>0.97000015433877707</v>
      </c>
      <c r="F25" s="83">
        <v>0.5903236186131835</v>
      </c>
      <c r="G25" s="83">
        <v>0.60858095328406536</v>
      </c>
      <c r="H25" s="83">
        <v>1.643166771164515</v>
      </c>
      <c r="I25" s="83">
        <v>2.6398162095574659E-2</v>
      </c>
      <c r="J25" s="84">
        <v>4.5937118829897372E-3</v>
      </c>
      <c r="K25" s="84">
        <v>2.2166034405017849E-3</v>
      </c>
      <c r="L25" s="83">
        <v>5.2498454228043563E-2</v>
      </c>
      <c r="M25" s="83">
        <v>5.0755505682900548E-2</v>
      </c>
      <c r="N25" s="83">
        <v>2.8650308959186081E-2</v>
      </c>
      <c r="O25" s="83">
        <v>5.0262620788998902E-4</v>
      </c>
      <c r="P25" s="83">
        <v>8.910103115340462E-4</v>
      </c>
      <c r="Q25" s="83">
        <v>1.3627332009491511E-6</v>
      </c>
      <c r="R25" s="83">
        <v>6.2966528348624706E-2</v>
      </c>
      <c r="S25" s="83">
        <v>9.4289581291377544E-2</v>
      </c>
      <c r="T25" s="83">
        <v>3.9687389507889748E-3</v>
      </c>
      <c r="U25" s="83">
        <v>-0.52746061570360325</v>
      </c>
      <c r="V25" s="83">
        <v>-9.0983227348260698E-2</v>
      </c>
      <c r="W25" s="83">
        <v>-4.4330706076834758E-2</v>
      </c>
      <c r="X25" s="83">
        <v>-0.98700255621224642</v>
      </c>
      <c r="Y25" s="83">
        <v>-0.478716597892344</v>
      </c>
      <c r="Z25" s="83">
        <v>-1.011141374707222</v>
      </c>
    </row>
    <row r="26" spans="1:26" s="49" customFormat="1" x14ac:dyDescent="0.3">
      <c r="A26" s="85" t="s">
        <v>73</v>
      </c>
      <c r="B26" s="85" t="s">
        <v>85</v>
      </c>
      <c r="C26" s="85" t="str">
        <f t="shared" si="2"/>
        <v>Shading_trees_2080_cplant_ha</v>
      </c>
      <c r="D26" s="85" t="s">
        <v>12</v>
      </c>
      <c r="E26" s="87">
        <v>1.0400001648813491</v>
      </c>
      <c r="F26" s="87">
        <v>0.63804894406348467</v>
      </c>
      <c r="G26" s="87">
        <v>0.61350850279555325</v>
      </c>
      <c r="H26" s="87">
        <v>1.629969259502247</v>
      </c>
      <c r="I26" s="87">
        <v>2.8426266013411809E-2</v>
      </c>
      <c r="J26" s="88">
        <v>4.6298276593006449E-3</v>
      </c>
      <c r="K26" s="88">
        <v>2.3894329888207722E-3</v>
      </c>
      <c r="L26" s="87">
        <v>5.6523055769503117E-2</v>
      </c>
      <c r="M26" s="87">
        <v>5.4514363640919328E-2</v>
      </c>
      <c r="N26" s="87">
        <v>3.3463079482316971E-2</v>
      </c>
      <c r="O26" s="87">
        <v>5.3889818082097918E-4</v>
      </c>
      <c r="P26" s="87">
        <v>9.5531002807547338E-4</v>
      </c>
      <c r="Q26" s="87">
        <v>1.461075044062454E-6</v>
      </c>
      <c r="R26" s="87">
        <v>6.7510504508391023E-2</v>
      </c>
      <c r="S26" s="87">
        <v>0.10109398420900111</v>
      </c>
      <c r="T26" s="87">
        <v>4.2551434598863116E-3</v>
      </c>
      <c r="U26" s="87">
        <v>-0.56798642208741512</v>
      </c>
      <c r="V26" s="87">
        <v>-9.1641243157937424E-2</v>
      </c>
      <c r="W26" s="87">
        <v>-4.7787198701371381E-2</v>
      </c>
      <c r="X26" s="87">
        <v>-1.0629506108816711</v>
      </c>
      <c r="Y26" s="87">
        <v>-0.56816760543733835</v>
      </c>
      <c r="Z26" s="87">
        <v>-1.0860321293585</v>
      </c>
    </row>
    <row r="27" spans="1:26" s="49" customFormat="1" x14ac:dyDescent="0.3">
      <c r="A27" s="82" t="s">
        <v>73</v>
      </c>
      <c r="B27" s="82" t="s">
        <v>87</v>
      </c>
      <c r="C27" s="82" t="str">
        <f t="shared" si="2"/>
        <v>Shading_trees_2220_cplant_ha</v>
      </c>
      <c r="D27" s="82" t="s">
        <v>12</v>
      </c>
      <c r="E27" s="83">
        <v>1.110000176355243</v>
      </c>
      <c r="F27" s="83">
        <v>0.68577426485717297</v>
      </c>
      <c r="G27" s="83">
        <v>0.61781455486697046</v>
      </c>
      <c r="H27" s="83">
        <v>1.618608678158</v>
      </c>
      <c r="I27" s="83">
        <v>3.0454369785729799E-2</v>
      </c>
      <c r="J27" s="84">
        <v>4.6659434337925632E-3</v>
      </c>
      <c r="K27" s="84">
        <v>2.5622625207688539E-3</v>
      </c>
      <c r="L27" s="83">
        <v>6.0547657310962677E-2</v>
      </c>
      <c r="M27" s="83">
        <v>5.8273220434784889E-2</v>
      </c>
      <c r="N27" s="83">
        <v>3.8275849539786577E-2</v>
      </c>
      <c r="O27" s="83">
        <v>5.7517019740771502E-4</v>
      </c>
      <c r="P27" s="83">
        <v>1.0196097391599319E-3</v>
      </c>
      <c r="Q27" s="83">
        <v>1.5594159776810561E-6</v>
      </c>
      <c r="R27" s="83">
        <v>7.2054480668157339E-2</v>
      </c>
      <c r="S27" s="83">
        <v>0.1078983871266246</v>
      </c>
      <c r="T27" s="83">
        <v>4.5415470376610756E-3</v>
      </c>
      <c r="U27" s="83">
        <v>-0.6085122255171882</v>
      </c>
      <c r="V27" s="83">
        <v>-9.2299258936691331E-2</v>
      </c>
      <c r="W27" s="83">
        <v>-5.1243690999399398E-2</v>
      </c>
      <c r="X27" s="83">
        <v>-1.138898665551096</v>
      </c>
      <c r="Y27" s="83">
        <v>-0.65761860366910696</v>
      </c>
      <c r="Z27" s="83">
        <v>-1.1609228616580369</v>
      </c>
    </row>
    <row r="28" spans="1:26" s="49" customFormat="1" x14ac:dyDescent="0.3">
      <c r="A28" s="82" t="s">
        <v>73</v>
      </c>
      <c r="B28" s="82" t="s">
        <v>86</v>
      </c>
      <c r="C28" s="82" t="str">
        <f t="shared" si="2"/>
        <v>Shading_trees_2360_cplant_ha</v>
      </c>
      <c r="D28" s="82" t="s">
        <v>12</v>
      </c>
      <c r="E28" s="83">
        <v>1.180000188760459</v>
      </c>
      <c r="F28" s="83">
        <v>0.73349958006292582</v>
      </c>
      <c r="G28" s="83">
        <v>0.62160971417592426</v>
      </c>
      <c r="H28" s="83">
        <v>1.6087264680631841</v>
      </c>
      <c r="I28" s="83">
        <v>3.2482473325217143E-2</v>
      </c>
      <c r="J28" s="84">
        <v>4.702059206465492E-3</v>
      </c>
      <c r="K28" s="84">
        <v>2.7350920354365371E-3</v>
      </c>
      <c r="L28" s="83">
        <v>6.4572258153930306E-2</v>
      </c>
      <c r="M28" s="83">
        <v>6.2032077228650451E-2</v>
      </c>
      <c r="N28" s="83">
        <v>4.3088619597256177E-2</v>
      </c>
      <c r="O28" s="83">
        <v>6.1144217033870518E-4</v>
      </c>
      <c r="P28" s="83">
        <v>1.0839094502443909E-3</v>
      </c>
      <c r="Q28" s="83">
        <v>1.657758730289061E-6</v>
      </c>
      <c r="R28" s="83">
        <v>7.6598457060754299E-2</v>
      </c>
      <c r="S28" s="83">
        <v>0.1147027895785868</v>
      </c>
      <c r="T28" s="83">
        <v>4.827951081097126E-3</v>
      </c>
      <c r="U28" s="83">
        <v>-0.64903802433400415</v>
      </c>
      <c r="V28" s="83">
        <v>-9.2957274679065449E-2</v>
      </c>
      <c r="W28" s="83">
        <v>-5.4700182950000453E-2</v>
      </c>
      <c r="X28" s="83">
        <v>-1.2148467060178521</v>
      </c>
      <c r="Y28" s="83">
        <v>-0.74706960236653686</v>
      </c>
      <c r="Z28" s="83">
        <v>-1.2358135934919121</v>
      </c>
    </row>
    <row r="29" spans="1:26" s="50" customFormat="1" x14ac:dyDescent="0.3">
      <c r="A29" s="89" t="s">
        <v>73</v>
      </c>
      <c r="B29" s="90" t="s">
        <v>88</v>
      </c>
      <c r="C29" s="89" t="str">
        <f t="shared" si="2"/>
        <v>Shading_trees_15kg_banana_per_tree</v>
      </c>
      <c r="D29" s="89" t="s">
        <v>12</v>
      </c>
      <c r="E29" s="91">
        <v>1.00000015925616</v>
      </c>
      <c r="F29" s="91">
        <v>0.61077733058482409</v>
      </c>
      <c r="G29" s="91">
        <v>0.61077723331478717</v>
      </c>
      <c r="H29" s="91">
        <v>1.63725814495874</v>
      </c>
      <c r="I29" s="91">
        <v>2.726734952011611E-2</v>
      </c>
      <c r="J29" s="92">
        <v>4.6091900694591459E-3</v>
      </c>
      <c r="K29" s="92">
        <v>2.2906732492629089E-3</v>
      </c>
      <c r="L29" s="91">
        <v>5.4223283659666777E-2</v>
      </c>
      <c r="M29" s="91">
        <v>5.236644484102726E-2</v>
      </c>
      <c r="N29" s="91">
        <v>3.0712924897670749E-2</v>
      </c>
      <c r="O29" s="91">
        <v>5.1817133498843759E-4</v>
      </c>
      <c r="P29" s="91">
        <v>9.1856732979067601E-4</v>
      </c>
      <c r="Q29" s="91">
        <v>1.4048800949240099E-6</v>
      </c>
      <c r="R29" s="91">
        <v>6.4913946902379394E-2</v>
      </c>
      <c r="S29" s="91">
        <v>9.7205753903836012E-2</v>
      </c>
      <c r="T29" s="91">
        <v>4.09148377366364E-3</v>
      </c>
      <c r="U29" s="91">
        <v>-0.54482881906733382</v>
      </c>
      <c r="V29" s="91">
        <v>-9.1265234059392242E-2</v>
      </c>
      <c r="W29" s="91">
        <v>-4.5812060105163248E-2</v>
      </c>
      <c r="X29" s="91">
        <v>-1.0195517262909559</v>
      </c>
      <c r="Y29" s="91">
        <v>-0.51705274404957891</v>
      </c>
      <c r="Z29" s="91">
        <v>-1.043237413046882</v>
      </c>
    </row>
    <row r="30" spans="1:26" s="50" customFormat="1" x14ac:dyDescent="0.3">
      <c r="A30" s="89" t="s">
        <v>73</v>
      </c>
      <c r="B30" s="89" t="s">
        <v>89</v>
      </c>
      <c r="C30" s="89" t="str">
        <f t="shared" si="2"/>
        <v>Shading_trees_16kg_banana_per_tree</v>
      </c>
      <c r="D30" s="89" t="s">
        <v>12</v>
      </c>
      <c r="E30" s="91">
        <v>1.00000015925616</v>
      </c>
      <c r="F30" s="91">
        <v>0.66759319137781858</v>
      </c>
      <c r="G30" s="91">
        <v>0.66759308505950721</v>
      </c>
      <c r="H30" s="91">
        <v>1.497918451193758</v>
      </c>
      <c r="I30" s="91">
        <v>2.9681758838705719E-2</v>
      </c>
      <c r="J30" s="92">
        <v>4.6521850417775568E-3</v>
      </c>
      <c r="K30" s="92">
        <v>2.4964227004602439E-3</v>
      </c>
      <c r="L30" s="91">
        <v>5.9014475904405117E-2</v>
      </c>
      <c r="M30" s="91">
        <v>5.684127495624125E-2</v>
      </c>
      <c r="N30" s="91">
        <v>3.6442413460463292E-2</v>
      </c>
      <c r="O30" s="91">
        <v>5.1817133498843759E-4</v>
      </c>
      <c r="P30" s="91">
        <v>9.1856732979067601E-4</v>
      </c>
      <c r="Q30" s="91">
        <v>1.4048800949240099E-6</v>
      </c>
      <c r="R30" s="91">
        <v>6.4913946902379394E-2</v>
      </c>
      <c r="S30" s="91">
        <v>9.7205753903836012E-2</v>
      </c>
      <c r="T30" s="91">
        <v>4.09148377366364E-3</v>
      </c>
      <c r="U30" s="91">
        <v>-0.59311700543912593</v>
      </c>
      <c r="V30" s="91">
        <v>-9.2125133505760459E-2</v>
      </c>
      <c r="W30" s="91">
        <v>-4.9927049129109953E-2</v>
      </c>
      <c r="X30" s="91">
        <v>-1.1153755711857229</v>
      </c>
      <c r="Y30" s="91">
        <v>-0.6316425153054297</v>
      </c>
      <c r="Z30" s="91">
        <v>-1.1327340153511609</v>
      </c>
    </row>
    <row r="31" spans="1:26" s="50" customFormat="1" x14ac:dyDescent="0.3">
      <c r="A31" s="89" t="s">
        <v>73</v>
      </c>
      <c r="B31" s="89" t="s">
        <v>91</v>
      </c>
      <c r="C31" s="89" t="str">
        <f t="shared" si="2"/>
        <v>Shading_trees_18kg_banana_per_tree</v>
      </c>
      <c r="D31" s="89" t="s">
        <v>12</v>
      </c>
      <c r="E31" s="91">
        <v>1.00000015925616</v>
      </c>
      <c r="F31" s="91">
        <v>0.72440904472023249</v>
      </c>
      <c r="G31" s="91">
        <v>0.72440892935364798</v>
      </c>
      <c r="H31" s="91">
        <v>1.3804357725024841</v>
      </c>
      <c r="I31" s="91">
        <v>3.2096167866257019E-2</v>
      </c>
      <c r="J31" s="92">
        <v>4.6951800086389994E-3</v>
      </c>
      <c r="K31" s="92">
        <v>2.7021721298297048E-3</v>
      </c>
      <c r="L31" s="91">
        <v>6.3805667217820883E-2</v>
      </c>
      <c r="M31" s="91">
        <v>6.1316104838624597E-2</v>
      </c>
      <c r="N31" s="91">
        <v>4.2171901557594538E-2</v>
      </c>
      <c r="O31" s="91">
        <v>5.1817133498843759E-4</v>
      </c>
      <c r="P31" s="91">
        <v>9.1856732979067601E-4</v>
      </c>
      <c r="Q31" s="91">
        <v>1.4048800949240099E-6</v>
      </c>
      <c r="R31" s="91">
        <v>6.4913946902379394E-2</v>
      </c>
      <c r="S31" s="91">
        <v>9.7205753903836012E-2</v>
      </c>
      <c r="T31" s="91">
        <v>4.09148377366364E-3</v>
      </c>
      <c r="U31" s="91">
        <v>-0.64140518599015195</v>
      </c>
      <c r="V31" s="91">
        <v>-9.2985032842989312E-2</v>
      </c>
      <c r="W31" s="91">
        <v>-5.4042037716499181E-2</v>
      </c>
      <c r="X31" s="91">
        <v>-1.211199397454038</v>
      </c>
      <c r="Y31" s="91">
        <v>-0.74623227724805474</v>
      </c>
      <c r="Z31" s="91">
        <v>-1.2222306129988281</v>
      </c>
    </row>
    <row r="32" spans="1:26" s="50" customFormat="1" x14ac:dyDescent="0.3">
      <c r="A32" s="89" t="s">
        <v>73</v>
      </c>
      <c r="B32" s="89" t="s">
        <v>90</v>
      </c>
      <c r="C32" s="89" t="str">
        <f t="shared" si="2"/>
        <v>Shading_trees_19kg_banana_per_tree</v>
      </c>
      <c r="D32" s="89" t="s">
        <v>12</v>
      </c>
      <c r="E32" s="91">
        <v>1.00000015925616</v>
      </c>
      <c r="F32" s="91">
        <v>0.78122489061206579</v>
      </c>
      <c r="G32" s="91">
        <v>0.78122476619720926</v>
      </c>
      <c r="H32" s="91">
        <v>1.280041344397886</v>
      </c>
      <c r="I32" s="91">
        <v>3.4510576660977683E-2</v>
      </c>
      <c r="J32" s="92">
        <v>4.7381749755004421E-3</v>
      </c>
      <c r="K32" s="92">
        <v>2.9079215355523051E-3</v>
      </c>
      <c r="L32" s="91">
        <v>6.8596858298406005E-2</v>
      </c>
      <c r="M32" s="91">
        <v>6.5790933789685369E-2</v>
      </c>
      <c r="N32" s="91">
        <v>4.7901388723403222E-2</v>
      </c>
      <c r="O32" s="91">
        <v>5.1817133498843759E-4</v>
      </c>
      <c r="P32" s="91">
        <v>9.1856732979067601E-4</v>
      </c>
      <c r="Q32" s="91">
        <v>1.4048800949240099E-6</v>
      </c>
      <c r="R32" s="91">
        <v>6.4913946902379394E-2</v>
      </c>
      <c r="S32" s="91">
        <v>9.7205753903836012E-2</v>
      </c>
      <c r="T32" s="91">
        <v>4.09148377366364E-3</v>
      </c>
      <c r="U32" s="91">
        <v>-0.68969336188456509</v>
      </c>
      <c r="V32" s="91">
        <v>-9.3844932180218166E-2</v>
      </c>
      <c r="W32" s="91">
        <v>-5.815702583095117E-2</v>
      </c>
      <c r="X32" s="91">
        <v>-1.3070232190657409</v>
      </c>
      <c r="Y32" s="91">
        <v>-0.8608220205642283</v>
      </c>
      <c r="Z32" s="91">
        <v>-1.311727192020044</v>
      </c>
    </row>
    <row r="33" spans="1:26" s="50" customFormat="1" x14ac:dyDescent="0.3">
      <c r="A33" s="89" t="s">
        <v>73</v>
      </c>
      <c r="B33" s="89" t="s">
        <v>92</v>
      </c>
      <c r="C33" s="89" t="str">
        <f t="shared" si="2"/>
        <v>Shading_trees_20kg_banana_per_tree</v>
      </c>
      <c r="D33" s="89" t="s">
        <v>12</v>
      </c>
      <c r="E33" s="91">
        <v>1.00000015925616</v>
      </c>
      <c r="F33" s="91">
        <v>0.8380407327786088</v>
      </c>
      <c r="G33" s="91">
        <v>0.83804059931548081</v>
      </c>
      <c r="H33" s="91">
        <v>1.193259611547232</v>
      </c>
      <c r="I33" s="91">
        <v>3.6924985135556199E-2</v>
      </c>
      <c r="J33" s="92">
        <v>4.7811699278099704E-3</v>
      </c>
      <c r="K33" s="92">
        <v>3.1136709167185468E-3</v>
      </c>
      <c r="L33" s="91">
        <v>7.338804891332984E-2</v>
      </c>
      <c r="M33" s="91">
        <v>7.0265762275084853E-2</v>
      </c>
      <c r="N33" s="91">
        <v>5.3630875423550613E-2</v>
      </c>
      <c r="O33" s="91">
        <v>5.1817133498843759E-4</v>
      </c>
      <c r="P33" s="91">
        <v>9.1856732979067601E-4</v>
      </c>
      <c r="Q33" s="91">
        <v>1.4048800949240099E-6</v>
      </c>
      <c r="R33" s="91">
        <v>6.4913946902379394E-2</v>
      </c>
      <c r="S33" s="91">
        <v>9.7205753903836012E-2</v>
      </c>
      <c r="T33" s="91">
        <v>4.09148377366364E-3</v>
      </c>
      <c r="U33" s="91">
        <v>-0.73798153137613554</v>
      </c>
      <c r="V33" s="91">
        <v>-9.4704831226408714E-2</v>
      </c>
      <c r="W33" s="91">
        <v>-6.2272013454276021E-2</v>
      </c>
      <c r="X33" s="91">
        <v>-1.402847031364217</v>
      </c>
      <c r="Y33" s="91">
        <v>-0.9754117545671761</v>
      </c>
      <c r="Z33" s="91">
        <v>-1.401223761728033</v>
      </c>
    </row>
    <row r="34" spans="1:26" s="51" customFormat="1" x14ac:dyDescent="0.3">
      <c r="A34" s="93" t="s">
        <v>27</v>
      </c>
      <c r="B34" s="93" t="s">
        <v>68</v>
      </c>
      <c r="C34" s="93" t="str">
        <f t="shared" ref="C34" si="3">_xlfn.CONCAT(A34,B34)</f>
        <v>Biomass_high_price_petroleum</v>
      </c>
      <c r="D34" s="93" t="s">
        <v>12</v>
      </c>
      <c r="E34" s="94">
        <v>1</v>
      </c>
      <c r="F34" s="94">
        <v>0.59322712852857118</v>
      </c>
      <c r="G34" s="94">
        <v>0.59322712852857118</v>
      </c>
      <c r="H34" s="94">
        <v>1.6856949925408511</v>
      </c>
      <c r="I34" s="94">
        <v>1.9240971209843684E-3</v>
      </c>
      <c r="J34" s="95">
        <v>1.053942454716179E-2</v>
      </c>
      <c r="K34" s="95">
        <v>4.5695051564409693E-6</v>
      </c>
      <c r="L34" s="94">
        <v>0.45486508572998413</v>
      </c>
      <c r="M34" s="94">
        <v>2.2634529795390951E-2</v>
      </c>
      <c r="N34" s="94">
        <v>1.3835020987193254E-2</v>
      </c>
      <c r="O34" s="94">
        <v>2.2329664572353683E-3</v>
      </c>
      <c r="P34" s="94">
        <v>1.9323308260079349E-3</v>
      </c>
      <c r="Q34" s="94">
        <v>8.9635059357481307E-6</v>
      </c>
      <c r="R34" s="94">
        <v>0.29779893556448872</v>
      </c>
      <c r="S34" s="94">
        <v>5.1284104614026049E-2</v>
      </c>
      <c r="T34" s="94">
        <v>0.52539698562922765</v>
      </c>
      <c r="U34" s="94">
        <v>-1.7008004752608309E-2</v>
      </c>
      <c r="V34" s="94">
        <v>-0.10346191464560997</v>
      </c>
      <c r="W34" s="94">
        <v>-3.6731545628661567E-5</v>
      </c>
      <c r="X34" s="94">
        <v>-4.2508519217353529</v>
      </c>
      <c r="Y34" s="94">
        <v>-8.7066105257906493E-2</v>
      </c>
      <c r="Z34" s="94">
        <v>0.29905168767531792</v>
      </c>
    </row>
    <row r="35" spans="1:26" s="51" customFormat="1" x14ac:dyDescent="0.3">
      <c r="A35" s="93" t="s">
        <v>27</v>
      </c>
      <c r="B35" s="93" t="s">
        <v>69</v>
      </c>
      <c r="C35" s="93" t="str">
        <f t="shared" ref="C35:C70" si="4">_xlfn.CONCAT(A35,B35)</f>
        <v>Biomass_mid-high_price_petroleum</v>
      </c>
      <c r="D35" s="93" t="s">
        <v>12</v>
      </c>
      <c r="E35" s="94">
        <v>1</v>
      </c>
      <c r="F35" s="94">
        <v>0.58836282970372389</v>
      </c>
      <c r="G35" s="94">
        <v>0.588362829703724</v>
      </c>
      <c r="H35" s="94">
        <v>1.6996315020504611</v>
      </c>
      <c r="I35" s="94">
        <v>1.9076459159556255E-3</v>
      </c>
      <c r="J35" s="95">
        <v>1.0533111122067822E-2</v>
      </c>
      <c r="K35" s="95">
        <v>4.5308591954487517E-6</v>
      </c>
      <c r="L35" s="94">
        <v>0.45152046704190518</v>
      </c>
      <c r="M35" s="94">
        <v>2.2361892177283706E-2</v>
      </c>
      <c r="N35" s="94">
        <v>1.3747484348648807E-2</v>
      </c>
      <c r="O35" s="94">
        <v>2.2329664572353683E-3</v>
      </c>
      <c r="P35" s="94">
        <v>1.9323308260079349E-3</v>
      </c>
      <c r="Q35" s="94">
        <v>8.9635059357481307E-6</v>
      </c>
      <c r="R35" s="94">
        <v>0.29779893556448872</v>
      </c>
      <c r="S35" s="94">
        <v>5.1284104614026049E-2</v>
      </c>
      <c r="T35" s="94">
        <v>0.52539698562922765</v>
      </c>
      <c r="U35" s="94">
        <v>-1.6843492702320894E-2</v>
      </c>
      <c r="V35" s="94">
        <v>-0.10339878039467028</v>
      </c>
      <c r="W35" s="94">
        <v>-3.6345086018739398E-5</v>
      </c>
      <c r="X35" s="94">
        <v>-4.2174057348545633</v>
      </c>
      <c r="Y35" s="94">
        <v>-8.6190738872462022E-2</v>
      </c>
      <c r="Z35" s="94">
        <v>0.30177806385639055</v>
      </c>
    </row>
    <row r="36" spans="1:26" s="51" customFormat="1" x14ac:dyDescent="0.3">
      <c r="A36" s="96" t="s">
        <v>27</v>
      </c>
      <c r="B36" s="96" t="s">
        <v>72</v>
      </c>
      <c r="C36" s="96" t="str">
        <f t="shared" si="4"/>
        <v>Biomass_mid_price_petroleum</v>
      </c>
      <c r="D36" s="96" t="s">
        <v>12</v>
      </c>
      <c r="E36" s="98">
        <v>1</v>
      </c>
      <c r="F36" s="98">
        <v>0.58349852509850242</v>
      </c>
      <c r="G36" s="98">
        <v>0.58349852509850231</v>
      </c>
      <c r="H36" s="98">
        <v>1.713800390208676</v>
      </c>
      <c r="I36" s="98">
        <v>1.8911946913697196E-3</v>
      </c>
      <c r="J36" s="99">
        <v>1.0526797689472485E-2</v>
      </c>
      <c r="K36" s="99">
        <v>4.4922131881538863E-6</v>
      </c>
      <c r="L36" s="98">
        <v>0.44817584437934638</v>
      </c>
      <c r="M36" s="98">
        <v>2.2089254235224304E-2</v>
      </c>
      <c r="N36" s="98">
        <v>1.3659947605999898E-2</v>
      </c>
      <c r="O36" s="98">
        <v>2.2329664572353683E-3</v>
      </c>
      <c r="P36" s="98">
        <v>1.9323308260079349E-3</v>
      </c>
      <c r="Q36" s="98">
        <v>8.9635059357481307E-6</v>
      </c>
      <c r="R36" s="98">
        <v>0.29779893556448872</v>
      </c>
      <c r="S36" s="98">
        <v>5.1284104614026049E-2</v>
      </c>
      <c r="T36" s="98">
        <v>0.52539698562922765</v>
      </c>
      <c r="U36" s="98">
        <v>-1.6678980456461819E-2</v>
      </c>
      <c r="V36" s="98">
        <v>-0.10333564606871692</v>
      </c>
      <c r="W36" s="98">
        <v>-3.5958625945790728E-5</v>
      </c>
      <c r="X36" s="98">
        <v>-4.1839595082289751</v>
      </c>
      <c r="Y36" s="98">
        <v>-8.5315371445972926E-2</v>
      </c>
      <c r="Z36" s="98">
        <v>0.30450444327698439</v>
      </c>
    </row>
    <row r="37" spans="1:26" s="51" customFormat="1" x14ac:dyDescent="0.3">
      <c r="A37" s="93" t="s">
        <v>27</v>
      </c>
      <c r="B37" s="93" t="s">
        <v>70</v>
      </c>
      <c r="C37" s="93" t="str">
        <f t="shared" si="4"/>
        <v>Biomass_mid-low_price_petroleum</v>
      </c>
      <c r="D37" s="93" t="s">
        <v>12</v>
      </c>
      <c r="E37" s="94">
        <v>1</v>
      </c>
      <c r="F37" s="94">
        <v>0.5786342147129061</v>
      </c>
      <c r="G37" s="94">
        <v>0.5786342147129061</v>
      </c>
      <c r="H37" s="94">
        <v>1.728207517932824</v>
      </c>
      <c r="I37" s="94">
        <v>1.8747434472346982E-3</v>
      </c>
      <c r="J37" s="95">
        <v>1.0520484249374445E-2</v>
      </c>
      <c r="K37" s="95">
        <v>4.4535671348918948E-6</v>
      </c>
      <c r="L37" s="94">
        <v>0.44483121774230749</v>
      </c>
      <c r="M37" s="94">
        <v>2.1816615969040991E-2</v>
      </c>
      <c r="N37" s="94">
        <v>1.3572410759246525E-2</v>
      </c>
      <c r="O37" s="94">
        <v>2.2329664572353683E-3</v>
      </c>
      <c r="P37" s="94">
        <v>1.9323308260079349E-3</v>
      </c>
      <c r="Q37" s="94">
        <v>8.9635059357481307E-6</v>
      </c>
      <c r="R37" s="94">
        <v>0.29779893556448872</v>
      </c>
      <c r="S37" s="94">
        <v>5.1284104614026049E-2</v>
      </c>
      <c r="T37" s="94">
        <v>0.52539698562922765</v>
      </c>
      <c r="U37" s="94">
        <v>-1.6514468015111611E-2</v>
      </c>
      <c r="V37" s="94">
        <v>-0.1032725116677365</v>
      </c>
      <c r="W37" s="94">
        <v>-3.5572165413170829E-5</v>
      </c>
      <c r="X37" s="94">
        <v>-4.1505132418585857</v>
      </c>
      <c r="Y37" s="94">
        <v>-8.4440002978439191E-2</v>
      </c>
      <c r="Z37" s="94">
        <v>0.30723082593881751</v>
      </c>
    </row>
    <row r="38" spans="1:26" s="51" customFormat="1" x14ac:dyDescent="0.3">
      <c r="A38" s="93" t="s">
        <v>27</v>
      </c>
      <c r="B38" s="93" t="s">
        <v>71</v>
      </c>
      <c r="C38" s="93" t="str">
        <f t="shared" si="4"/>
        <v>Biomass_low_price_petroleum</v>
      </c>
      <c r="D38" s="93" t="s">
        <v>12</v>
      </c>
      <c r="E38" s="94">
        <v>1</v>
      </c>
      <c r="F38" s="94">
        <v>0.57376989854727889</v>
      </c>
      <c r="G38" s="94">
        <v>0.57376989854727878</v>
      </c>
      <c r="H38" s="94">
        <v>1.7428589449043741</v>
      </c>
      <c r="I38" s="94">
        <v>1.8582921835532487E-3</v>
      </c>
      <c r="J38" s="95">
        <v>1.0514170801774702E-2</v>
      </c>
      <c r="K38" s="95">
        <v>4.4149210359983071E-6</v>
      </c>
      <c r="L38" s="94">
        <v>0.44148658713087463</v>
      </c>
      <c r="M38" s="94">
        <v>2.1543977379077341E-2</v>
      </c>
      <c r="N38" s="94">
        <v>1.3484873808646372E-2</v>
      </c>
      <c r="O38" s="94">
        <v>2.2329664572353683E-3</v>
      </c>
      <c r="P38" s="94">
        <v>1.9323308260079349E-3</v>
      </c>
      <c r="Q38" s="94">
        <v>8.9635059357481307E-6</v>
      </c>
      <c r="R38" s="94">
        <v>0.29779893556448872</v>
      </c>
      <c r="S38" s="94">
        <v>5.1284104614026049E-2</v>
      </c>
      <c r="T38" s="94">
        <v>0.52539698562922765</v>
      </c>
      <c r="U38" s="94">
        <v>-1.6349955378297112E-2</v>
      </c>
      <c r="V38" s="94">
        <v>-0.10320937719173909</v>
      </c>
      <c r="W38" s="94">
        <v>-3.5185704424234922E-5</v>
      </c>
      <c r="X38" s="94">
        <v>-4.1170669357442575</v>
      </c>
      <c r="Y38" s="94">
        <v>-8.3564633472437685E-2</v>
      </c>
      <c r="Z38" s="94">
        <v>0.30995721183845404</v>
      </c>
    </row>
    <row r="39" spans="1:26" x14ac:dyDescent="0.3">
      <c r="A39" s="100"/>
      <c r="B39" s="100"/>
      <c r="C39" s="100" t="str">
        <f t="shared" si="4"/>
        <v/>
      </c>
      <c r="D39" s="100"/>
      <c r="E39" s="101">
        <v>0</v>
      </c>
      <c r="F39" s="101">
        <v>0</v>
      </c>
      <c r="G39" s="101">
        <v>0</v>
      </c>
      <c r="H39" s="101">
        <v>0</v>
      </c>
      <c r="I39" s="101">
        <v>0</v>
      </c>
      <c r="J39" s="101">
        <v>0</v>
      </c>
      <c r="K39" s="101">
        <v>0</v>
      </c>
      <c r="L39" s="101">
        <v>0</v>
      </c>
      <c r="M39" s="101">
        <v>0</v>
      </c>
      <c r="N39" s="101">
        <v>0</v>
      </c>
      <c r="O39" s="101">
        <v>0</v>
      </c>
      <c r="P39" s="101">
        <v>0</v>
      </c>
      <c r="Q39" s="101">
        <v>0</v>
      </c>
      <c r="R39" s="101">
        <v>0</v>
      </c>
      <c r="S39" s="101">
        <v>0</v>
      </c>
      <c r="T39" s="101">
        <v>0</v>
      </c>
      <c r="U39" s="101">
        <v>0</v>
      </c>
      <c r="V39" s="101">
        <v>0</v>
      </c>
      <c r="W39" s="101">
        <v>0</v>
      </c>
      <c r="X39" s="101">
        <v>0</v>
      </c>
      <c r="Y39" s="101">
        <v>0</v>
      </c>
      <c r="Z39" s="101">
        <v>0</v>
      </c>
    </row>
    <row r="40" spans="1:26" x14ac:dyDescent="0.3">
      <c r="A40" s="100"/>
      <c r="B40" s="100"/>
      <c r="C40" s="100" t="str">
        <f t="shared" si="4"/>
        <v/>
      </c>
      <c r="D40" s="100"/>
      <c r="E40" s="101">
        <v>0</v>
      </c>
      <c r="F40" s="101">
        <v>0</v>
      </c>
      <c r="G40" s="101">
        <v>0</v>
      </c>
      <c r="H40" s="101">
        <v>0</v>
      </c>
      <c r="I40" s="101">
        <v>0</v>
      </c>
      <c r="J40" s="101">
        <v>0</v>
      </c>
      <c r="K40" s="101">
        <v>0</v>
      </c>
      <c r="L40" s="101">
        <v>0</v>
      </c>
      <c r="M40" s="101">
        <v>0</v>
      </c>
      <c r="N40" s="101">
        <v>0</v>
      </c>
      <c r="O40" s="101">
        <v>0</v>
      </c>
      <c r="P40" s="101">
        <v>0</v>
      </c>
      <c r="Q40" s="101">
        <v>0</v>
      </c>
      <c r="R40" s="101">
        <v>0</v>
      </c>
      <c r="S40" s="101">
        <v>0</v>
      </c>
      <c r="T40" s="101">
        <v>0</v>
      </c>
      <c r="U40" s="101">
        <v>0</v>
      </c>
      <c r="V40" s="101">
        <v>0</v>
      </c>
      <c r="W40" s="101">
        <v>0</v>
      </c>
      <c r="X40" s="101">
        <v>0</v>
      </c>
      <c r="Y40" s="101">
        <v>0</v>
      </c>
      <c r="Z40" s="101">
        <v>0</v>
      </c>
    </row>
    <row r="41" spans="1:26" x14ac:dyDescent="0.3">
      <c r="A41" s="100"/>
      <c r="B41" s="100"/>
      <c r="C41" s="100" t="str">
        <f t="shared" si="4"/>
        <v/>
      </c>
      <c r="D41" s="100"/>
      <c r="E41" s="101">
        <v>0</v>
      </c>
      <c r="F41" s="101">
        <v>0</v>
      </c>
      <c r="G41" s="101">
        <v>0</v>
      </c>
      <c r="H41" s="101">
        <v>0</v>
      </c>
      <c r="I41" s="101">
        <v>0</v>
      </c>
      <c r="J41" s="101">
        <v>0</v>
      </c>
      <c r="K41" s="101">
        <v>0</v>
      </c>
      <c r="L41" s="101">
        <v>0</v>
      </c>
      <c r="M41" s="101">
        <v>0</v>
      </c>
      <c r="N41" s="101">
        <v>0</v>
      </c>
      <c r="O41" s="101">
        <v>0</v>
      </c>
      <c r="P41" s="101">
        <v>0</v>
      </c>
      <c r="Q41" s="101">
        <v>0</v>
      </c>
      <c r="R41" s="101">
        <v>0</v>
      </c>
      <c r="S41" s="101">
        <v>0</v>
      </c>
      <c r="T41" s="101">
        <v>0</v>
      </c>
      <c r="U41" s="101">
        <v>0</v>
      </c>
      <c r="V41" s="101">
        <v>0</v>
      </c>
      <c r="W41" s="101">
        <v>0</v>
      </c>
      <c r="X41" s="101">
        <v>0</v>
      </c>
      <c r="Y41" s="101">
        <v>0</v>
      </c>
      <c r="Z41" s="101">
        <v>0</v>
      </c>
    </row>
    <row r="42" spans="1:26" x14ac:dyDescent="0.3">
      <c r="A42" s="100"/>
      <c r="B42" s="100"/>
      <c r="C42" s="100" t="str">
        <f t="shared" si="4"/>
        <v/>
      </c>
      <c r="D42" s="100"/>
      <c r="E42" s="101">
        <v>0</v>
      </c>
      <c r="F42" s="101">
        <v>0</v>
      </c>
      <c r="G42" s="101">
        <v>0</v>
      </c>
      <c r="H42" s="101">
        <v>0</v>
      </c>
      <c r="I42" s="101">
        <v>0</v>
      </c>
      <c r="J42" s="101">
        <v>0</v>
      </c>
      <c r="K42" s="101">
        <v>0</v>
      </c>
      <c r="L42" s="101">
        <v>0</v>
      </c>
      <c r="M42" s="101">
        <v>0</v>
      </c>
      <c r="N42" s="101">
        <v>0</v>
      </c>
      <c r="O42" s="101">
        <v>0</v>
      </c>
      <c r="P42" s="101">
        <v>0</v>
      </c>
      <c r="Q42" s="101">
        <v>0</v>
      </c>
      <c r="R42" s="101">
        <v>0</v>
      </c>
      <c r="S42" s="101">
        <v>0</v>
      </c>
      <c r="T42" s="101">
        <v>0</v>
      </c>
      <c r="U42" s="101">
        <v>0</v>
      </c>
      <c r="V42" s="101">
        <v>0</v>
      </c>
      <c r="W42" s="101">
        <v>0</v>
      </c>
      <c r="X42" s="101">
        <v>0</v>
      </c>
      <c r="Y42" s="101">
        <v>0</v>
      </c>
      <c r="Z42" s="101">
        <v>0</v>
      </c>
    </row>
    <row r="43" spans="1:26" x14ac:dyDescent="0.3">
      <c r="A43" s="100"/>
      <c r="B43" s="100"/>
      <c r="C43" s="100" t="str">
        <f t="shared" si="4"/>
        <v/>
      </c>
      <c r="D43" s="100"/>
      <c r="E43" s="101">
        <v>0</v>
      </c>
      <c r="F43" s="101">
        <v>0</v>
      </c>
      <c r="G43" s="101">
        <v>0</v>
      </c>
      <c r="H43" s="101">
        <v>0</v>
      </c>
      <c r="I43" s="101">
        <v>0</v>
      </c>
      <c r="J43" s="101">
        <v>0</v>
      </c>
      <c r="K43" s="101">
        <v>0</v>
      </c>
      <c r="L43" s="101">
        <v>0</v>
      </c>
      <c r="M43" s="101">
        <v>0</v>
      </c>
      <c r="N43" s="101">
        <v>0</v>
      </c>
      <c r="O43" s="101">
        <v>0</v>
      </c>
      <c r="P43" s="101">
        <v>0</v>
      </c>
      <c r="Q43" s="101">
        <v>0</v>
      </c>
      <c r="R43" s="101">
        <v>0</v>
      </c>
      <c r="S43" s="101">
        <v>0</v>
      </c>
      <c r="T43" s="101">
        <v>0</v>
      </c>
      <c r="U43" s="101">
        <v>0</v>
      </c>
      <c r="V43" s="101">
        <v>0</v>
      </c>
      <c r="W43" s="101">
        <v>0</v>
      </c>
      <c r="X43" s="101">
        <v>0</v>
      </c>
      <c r="Y43" s="101">
        <v>0</v>
      </c>
      <c r="Z43" s="101">
        <v>0</v>
      </c>
    </row>
    <row r="44" spans="1:26" x14ac:dyDescent="0.3">
      <c r="A44" s="100"/>
      <c r="B44" s="100"/>
      <c r="C44" s="100" t="str">
        <f t="shared" si="4"/>
        <v/>
      </c>
      <c r="D44" s="100"/>
      <c r="E44" s="101">
        <v>0</v>
      </c>
      <c r="F44" s="101">
        <v>0</v>
      </c>
      <c r="G44" s="101">
        <v>0</v>
      </c>
      <c r="H44" s="101">
        <v>0</v>
      </c>
      <c r="I44" s="101">
        <v>0</v>
      </c>
      <c r="J44" s="101">
        <v>0</v>
      </c>
      <c r="K44" s="101">
        <v>0</v>
      </c>
      <c r="L44" s="101">
        <v>0</v>
      </c>
      <c r="M44" s="101">
        <v>0</v>
      </c>
      <c r="N44" s="101">
        <v>0</v>
      </c>
      <c r="O44" s="101">
        <v>0</v>
      </c>
      <c r="P44" s="101">
        <v>0</v>
      </c>
      <c r="Q44" s="101">
        <v>0</v>
      </c>
      <c r="R44" s="101">
        <v>0</v>
      </c>
      <c r="S44" s="101">
        <v>0</v>
      </c>
      <c r="T44" s="101">
        <v>0</v>
      </c>
      <c r="U44" s="101">
        <v>0</v>
      </c>
      <c r="V44" s="101">
        <v>0</v>
      </c>
      <c r="W44" s="101">
        <v>0</v>
      </c>
      <c r="X44" s="101">
        <v>0</v>
      </c>
      <c r="Y44" s="101">
        <v>0</v>
      </c>
      <c r="Z44" s="101">
        <v>0</v>
      </c>
    </row>
    <row r="45" spans="1:26" x14ac:dyDescent="0.3">
      <c r="A45" s="100"/>
      <c r="B45" s="100"/>
      <c r="C45" s="100" t="str">
        <f t="shared" si="4"/>
        <v/>
      </c>
      <c r="D45" s="100"/>
      <c r="E45" s="101">
        <v>0</v>
      </c>
      <c r="F45" s="101">
        <v>0</v>
      </c>
      <c r="G45" s="101">
        <v>0</v>
      </c>
      <c r="H45" s="101">
        <v>0</v>
      </c>
      <c r="I45" s="101">
        <v>0</v>
      </c>
      <c r="J45" s="101">
        <v>0</v>
      </c>
      <c r="K45" s="101">
        <v>0</v>
      </c>
      <c r="L45" s="101">
        <v>0</v>
      </c>
      <c r="M45" s="101">
        <v>0</v>
      </c>
      <c r="N45" s="101">
        <v>0</v>
      </c>
      <c r="O45" s="101">
        <v>0</v>
      </c>
      <c r="P45" s="101">
        <v>0</v>
      </c>
      <c r="Q45" s="101">
        <v>0</v>
      </c>
      <c r="R45" s="101">
        <v>0</v>
      </c>
      <c r="S45" s="101">
        <v>0</v>
      </c>
      <c r="T45" s="101">
        <v>0</v>
      </c>
      <c r="U45" s="101">
        <v>0</v>
      </c>
      <c r="V45" s="101">
        <v>0</v>
      </c>
      <c r="W45" s="101">
        <v>0</v>
      </c>
      <c r="X45" s="101">
        <v>0</v>
      </c>
      <c r="Y45" s="101">
        <v>0</v>
      </c>
      <c r="Z45" s="101">
        <v>0</v>
      </c>
    </row>
    <row r="46" spans="1:26" x14ac:dyDescent="0.3">
      <c r="A46" s="100"/>
      <c r="B46" s="100"/>
      <c r="C46" s="100" t="str">
        <f t="shared" si="4"/>
        <v/>
      </c>
      <c r="D46" s="100"/>
      <c r="E46" s="101">
        <v>0</v>
      </c>
      <c r="F46" s="101">
        <v>0</v>
      </c>
      <c r="G46" s="101">
        <v>0</v>
      </c>
      <c r="H46" s="101">
        <v>0</v>
      </c>
      <c r="I46" s="101">
        <v>0</v>
      </c>
      <c r="J46" s="101">
        <v>0</v>
      </c>
      <c r="K46" s="101">
        <v>0</v>
      </c>
      <c r="L46" s="101">
        <v>0</v>
      </c>
      <c r="M46" s="101">
        <v>0</v>
      </c>
      <c r="N46" s="101">
        <v>0</v>
      </c>
      <c r="O46" s="101">
        <v>0</v>
      </c>
      <c r="P46" s="101">
        <v>0</v>
      </c>
      <c r="Q46" s="101">
        <v>0</v>
      </c>
      <c r="R46" s="101">
        <v>0</v>
      </c>
      <c r="S46" s="101">
        <v>0</v>
      </c>
      <c r="T46" s="101">
        <v>0</v>
      </c>
      <c r="U46" s="101">
        <v>0</v>
      </c>
      <c r="V46" s="101">
        <v>0</v>
      </c>
      <c r="W46" s="101">
        <v>0</v>
      </c>
      <c r="X46" s="101">
        <v>0</v>
      </c>
      <c r="Y46" s="101">
        <v>0</v>
      </c>
      <c r="Z46" s="101">
        <v>0</v>
      </c>
    </row>
    <row r="47" spans="1:26" x14ac:dyDescent="0.3">
      <c r="A47" s="100"/>
      <c r="B47" s="100"/>
      <c r="C47" s="100" t="str">
        <f t="shared" si="4"/>
        <v/>
      </c>
      <c r="D47" s="100"/>
      <c r="E47" s="101">
        <v>0</v>
      </c>
      <c r="F47" s="101">
        <v>0</v>
      </c>
      <c r="G47" s="101">
        <v>0</v>
      </c>
      <c r="H47" s="101">
        <v>0</v>
      </c>
      <c r="I47" s="101">
        <v>0</v>
      </c>
      <c r="J47" s="101">
        <v>0</v>
      </c>
      <c r="K47" s="101">
        <v>0</v>
      </c>
      <c r="L47" s="101">
        <v>0</v>
      </c>
      <c r="M47" s="101">
        <v>0</v>
      </c>
      <c r="N47" s="101">
        <v>0</v>
      </c>
      <c r="O47" s="101">
        <v>0</v>
      </c>
      <c r="P47" s="101">
        <v>0</v>
      </c>
      <c r="Q47" s="101">
        <v>0</v>
      </c>
      <c r="R47" s="101">
        <v>0</v>
      </c>
      <c r="S47" s="101">
        <v>0</v>
      </c>
      <c r="T47" s="101">
        <v>0</v>
      </c>
      <c r="U47" s="101">
        <v>0</v>
      </c>
      <c r="V47" s="101">
        <v>0</v>
      </c>
      <c r="W47" s="101">
        <v>0</v>
      </c>
      <c r="X47" s="101">
        <v>0</v>
      </c>
      <c r="Y47" s="101">
        <v>0</v>
      </c>
      <c r="Z47" s="101">
        <v>0</v>
      </c>
    </row>
    <row r="48" spans="1:26" x14ac:dyDescent="0.3">
      <c r="A48" s="100"/>
      <c r="B48" s="100"/>
      <c r="C48" s="100" t="str">
        <f t="shared" si="4"/>
        <v/>
      </c>
      <c r="D48" s="100"/>
      <c r="E48" s="101">
        <v>0</v>
      </c>
      <c r="F48" s="101">
        <v>0</v>
      </c>
      <c r="G48" s="101">
        <v>0</v>
      </c>
      <c r="H48" s="101">
        <v>0</v>
      </c>
      <c r="I48" s="101">
        <v>0</v>
      </c>
      <c r="J48" s="101">
        <v>0</v>
      </c>
      <c r="K48" s="101">
        <v>0</v>
      </c>
      <c r="L48" s="101">
        <v>0</v>
      </c>
      <c r="M48" s="101">
        <v>0</v>
      </c>
      <c r="N48" s="101">
        <v>0</v>
      </c>
      <c r="O48" s="101">
        <v>0</v>
      </c>
      <c r="P48" s="101">
        <v>0</v>
      </c>
      <c r="Q48" s="101">
        <v>0</v>
      </c>
      <c r="R48" s="101">
        <v>0</v>
      </c>
      <c r="S48" s="101">
        <v>0</v>
      </c>
      <c r="T48" s="101">
        <v>0</v>
      </c>
      <c r="U48" s="101">
        <v>0</v>
      </c>
      <c r="V48" s="101">
        <v>0</v>
      </c>
      <c r="W48" s="101">
        <v>0</v>
      </c>
      <c r="X48" s="101">
        <v>0</v>
      </c>
      <c r="Y48" s="101">
        <v>0</v>
      </c>
      <c r="Z48" s="101">
        <v>0</v>
      </c>
    </row>
    <row r="49" spans="1:26" x14ac:dyDescent="0.3">
      <c r="A49" s="100"/>
      <c r="B49" s="100"/>
      <c r="C49" s="100" t="str">
        <f t="shared" si="4"/>
        <v/>
      </c>
      <c r="D49" s="100"/>
      <c r="E49" s="101">
        <v>0</v>
      </c>
      <c r="F49" s="101">
        <v>0</v>
      </c>
      <c r="G49" s="101">
        <v>0</v>
      </c>
      <c r="H49" s="101">
        <v>0</v>
      </c>
      <c r="I49" s="101">
        <v>0</v>
      </c>
      <c r="J49" s="101">
        <v>0</v>
      </c>
      <c r="K49" s="101">
        <v>0</v>
      </c>
      <c r="L49" s="101">
        <v>0</v>
      </c>
      <c r="M49" s="101">
        <v>0</v>
      </c>
      <c r="N49" s="101">
        <v>0</v>
      </c>
      <c r="O49" s="101">
        <v>0</v>
      </c>
      <c r="P49" s="101">
        <v>0</v>
      </c>
      <c r="Q49" s="101">
        <v>0</v>
      </c>
      <c r="R49" s="101">
        <v>0</v>
      </c>
      <c r="S49" s="101">
        <v>0</v>
      </c>
      <c r="T49" s="101">
        <v>0</v>
      </c>
      <c r="U49" s="101">
        <v>0</v>
      </c>
      <c r="V49" s="101">
        <v>0</v>
      </c>
      <c r="W49" s="101">
        <v>0</v>
      </c>
      <c r="X49" s="101">
        <v>0</v>
      </c>
      <c r="Y49" s="101">
        <v>0</v>
      </c>
      <c r="Z49" s="101">
        <v>0</v>
      </c>
    </row>
    <row r="50" spans="1:26" x14ac:dyDescent="0.3">
      <c r="A50" s="100"/>
      <c r="B50" s="100"/>
      <c r="C50" s="100" t="str">
        <f t="shared" si="4"/>
        <v/>
      </c>
      <c r="D50" s="100"/>
      <c r="E50" s="101">
        <v>0</v>
      </c>
      <c r="F50" s="101">
        <v>0</v>
      </c>
      <c r="G50" s="101">
        <v>0</v>
      </c>
      <c r="H50" s="101">
        <v>0</v>
      </c>
      <c r="I50" s="101">
        <v>0</v>
      </c>
      <c r="J50" s="101">
        <v>0</v>
      </c>
      <c r="K50" s="101">
        <v>0</v>
      </c>
      <c r="L50" s="101">
        <v>0</v>
      </c>
      <c r="M50" s="101">
        <v>0</v>
      </c>
      <c r="N50" s="101">
        <v>0</v>
      </c>
      <c r="O50" s="101">
        <v>0</v>
      </c>
      <c r="P50" s="101">
        <v>0</v>
      </c>
      <c r="Q50" s="101">
        <v>0</v>
      </c>
      <c r="R50" s="101">
        <v>0</v>
      </c>
      <c r="S50" s="101">
        <v>0</v>
      </c>
      <c r="T50" s="101">
        <v>0</v>
      </c>
      <c r="U50" s="101">
        <v>0</v>
      </c>
      <c r="V50" s="101">
        <v>0</v>
      </c>
      <c r="W50" s="101">
        <v>0</v>
      </c>
      <c r="X50" s="101">
        <v>0</v>
      </c>
      <c r="Y50" s="101">
        <v>0</v>
      </c>
      <c r="Z50" s="101">
        <v>0</v>
      </c>
    </row>
    <row r="51" spans="1:26" x14ac:dyDescent="0.3">
      <c r="A51" s="100"/>
      <c r="B51" s="100"/>
      <c r="C51" s="100" t="str">
        <f t="shared" si="4"/>
        <v/>
      </c>
      <c r="D51" s="100"/>
      <c r="E51" s="101">
        <v>0</v>
      </c>
      <c r="F51" s="101">
        <v>0</v>
      </c>
      <c r="G51" s="101">
        <v>0</v>
      </c>
      <c r="H51" s="101">
        <v>0</v>
      </c>
      <c r="I51" s="101">
        <v>0</v>
      </c>
      <c r="J51" s="101">
        <v>0</v>
      </c>
      <c r="K51" s="101">
        <v>0</v>
      </c>
      <c r="L51" s="101">
        <v>0</v>
      </c>
      <c r="M51" s="101">
        <v>0</v>
      </c>
      <c r="N51" s="101">
        <v>0</v>
      </c>
      <c r="O51" s="101">
        <v>0</v>
      </c>
      <c r="P51" s="101">
        <v>0</v>
      </c>
      <c r="Q51" s="101">
        <v>0</v>
      </c>
      <c r="R51" s="101">
        <v>0</v>
      </c>
      <c r="S51" s="101">
        <v>0</v>
      </c>
      <c r="T51" s="101">
        <v>0</v>
      </c>
      <c r="U51" s="101">
        <v>0</v>
      </c>
      <c r="V51" s="101">
        <v>0</v>
      </c>
      <c r="W51" s="101">
        <v>0</v>
      </c>
      <c r="X51" s="101">
        <v>0</v>
      </c>
      <c r="Y51" s="101">
        <v>0</v>
      </c>
      <c r="Z51" s="101">
        <v>0</v>
      </c>
    </row>
    <row r="52" spans="1:26" x14ac:dyDescent="0.3">
      <c r="A52" s="100"/>
      <c r="B52" s="100"/>
      <c r="C52" s="100" t="str">
        <f t="shared" si="4"/>
        <v/>
      </c>
      <c r="D52" s="100"/>
      <c r="E52" s="101">
        <v>0</v>
      </c>
      <c r="F52" s="101">
        <v>0</v>
      </c>
      <c r="G52" s="101">
        <v>0</v>
      </c>
      <c r="H52" s="101">
        <v>0</v>
      </c>
      <c r="I52" s="101">
        <v>0</v>
      </c>
      <c r="J52" s="101">
        <v>0</v>
      </c>
      <c r="K52" s="101">
        <v>0</v>
      </c>
      <c r="L52" s="101">
        <v>0</v>
      </c>
      <c r="M52" s="101">
        <v>0</v>
      </c>
      <c r="N52" s="101">
        <v>0</v>
      </c>
      <c r="O52" s="101">
        <v>0</v>
      </c>
      <c r="P52" s="101">
        <v>0</v>
      </c>
      <c r="Q52" s="101">
        <v>0</v>
      </c>
      <c r="R52" s="101">
        <v>0</v>
      </c>
      <c r="S52" s="101">
        <v>0</v>
      </c>
      <c r="T52" s="101">
        <v>0</v>
      </c>
      <c r="U52" s="101">
        <v>0</v>
      </c>
      <c r="V52" s="101">
        <v>0</v>
      </c>
      <c r="W52" s="101">
        <v>0</v>
      </c>
      <c r="X52" s="101">
        <v>0</v>
      </c>
      <c r="Y52" s="101">
        <v>0</v>
      </c>
      <c r="Z52" s="101">
        <v>0</v>
      </c>
    </row>
    <row r="53" spans="1:26" x14ac:dyDescent="0.3">
      <c r="A53" s="100"/>
      <c r="B53" s="100"/>
      <c r="C53" s="100" t="str">
        <f t="shared" si="4"/>
        <v/>
      </c>
      <c r="D53" s="100"/>
      <c r="E53" s="101">
        <v>0</v>
      </c>
      <c r="F53" s="101">
        <v>0</v>
      </c>
      <c r="G53" s="101">
        <v>0</v>
      </c>
      <c r="H53" s="101">
        <v>0</v>
      </c>
      <c r="I53" s="101">
        <v>0</v>
      </c>
      <c r="J53" s="101">
        <v>0</v>
      </c>
      <c r="K53" s="101">
        <v>0</v>
      </c>
      <c r="L53" s="101">
        <v>0</v>
      </c>
      <c r="M53" s="101">
        <v>0</v>
      </c>
      <c r="N53" s="101">
        <v>0</v>
      </c>
      <c r="O53" s="101">
        <v>0</v>
      </c>
      <c r="P53" s="101">
        <v>0</v>
      </c>
      <c r="Q53" s="101">
        <v>0</v>
      </c>
      <c r="R53" s="101">
        <v>0</v>
      </c>
      <c r="S53" s="101">
        <v>0</v>
      </c>
      <c r="T53" s="101">
        <v>0</v>
      </c>
      <c r="U53" s="101">
        <v>0</v>
      </c>
      <c r="V53" s="101">
        <v>0</v>
      </c>
      <c r="W53" s="101">
        <v>0</v>
      </c>
      <c r="X53" s="101">
        <v>0</v>
      </c>
      <c r="Y53" s="101">
        <v>0</v>
      </c>
      <c r="Z53" s="101">
        <v>0</v>
      </c>
    </row>
    <row r="54" spans="1:26" x14ac:dyDescent="0.3">
      <c r="A54" s="100"/>
      <c r="B54" s="100"/>
      <c r="C54" s="100" t="str">
        <f t="shared" si="4"/>
        <v/>
      </c>
      <c r="D54" s="100"/>
      <c r="E54" s="101">
        <v>0</v>
      </c>
      <c r="F54" s="101">
        <v>0</v>
      </c>
      <c r="G54" s="101">
        <v>0</v>
      </c>
      <c r="H54" s="101">
        <v>0</v>
      </c>
      <c r="I54" s="101">
        <v>0</v>
      </c>
      <c r="J54" s="101">
        <v>0</v>
      </c>
      <c r="K54" s="101">
        <v>0</v>
      </c>
      <c r="L54" s="101">
        <v>0</v>
      </c>
      <c r="M54" s="101">
        <v>0</v>
      </c>
      <c r="N54" s="101">
        <v>0</v>
      </c>
      <c r="O54" s="101">
        <v>0</v>
      </c>
      <c r="P54" s="101">
        <v>0</v>
      </c>
      <c r="Q54" s="101">
        <v>0</v>
      </c>
      <c r="R54" s="101">
        <v>0</v>
      </c>
      <c r="S54" s="101">
        <v>0</v>
      </c>
      <c r="T54" s="101">
        <v>0</v>
      </c>
      <c r="U54" s="101">
        <v>0</v>
      </c>
      <c r="V54" s="101">
        <v>0</v>
      </c>
      <c r="W54" s="101">
        <v>0</v>
      </c>
      <c r="X54" s="101">
        <v>0</v>
      </c>
      <c r="Y54" s="101">
        <v>0</v>
      </c>
      <c r="Z54" s="101">
        <v>0</v>
      </c>
    </row>
    <row r="55" spans="1:26" x14ac:dyDescent="0.3">
      <c r="A55" s="100"/>
      <c r="B55" s="100"/>
      <c r="C55" s="100" t="str">
        <f t="shared" si="4"/>
        <v/>
      </c>
      <c r="D55" s="100"/>
      <c r="E55" s="101">
        <v>0</v>
      </c>
      <c r="F55" s="101">
        <v>0</v>
      </c>
      <c r="G55" s="101">
        <v>0</v>
      </c>
      <c r="H55" s="101">
        <v>0</v>
      </c>
      <c r="I55" s="101">
        <v>0</v>
      </c>
      <c r="J55" s="101">
        <v>0</v>
      </c>
      <c r="K55" s="101">
        <v>0</v>
      </c>
      <c r="L55" s="101">
        <v>0</v>
      </c>
      <c r="M55" s="101">
        <v>0</v>
      </c>
      <c r="N55" s="101">
        <v>0</v>
      </c>
      <c r="O55" s="101">
        <v>0</v>
      </c>
      <c r="P55" s="101">
        <v>0</v>
      </c>
      <c r="Q55" s="101">
        <v>0</v>
      </c>
      <c r="R55" s="101">
        <v>0</v>
      </c>
      <c r="S55" s="101">
        <v>0</v>
      </c>
      <c r="T55" s="101">
        <v>0</v>
      </c>
      <c r="U55" s="101">
        <v>0</v>
      </c>
      <c r="V55" s="101">
        <v>0</v>
      </c>
      <c r="W55" s="101">
        <v>0</v>
      </c>
      <c r="X55" s="101">
        <v>0</v>
      </c>
      <c r="Y55" s="101">
        <v>0</v>
      </c>
      <c r="Z55" s="101">
        <v>0</v>
      </c>
    </row>
    <row r="56" spans="1:26" x14ac:dyDescent="0.3">
      <c r="A56" s="100"/>
      <c r="B56" s="100"/>
      <c r="C56" s="100" t="str">
        <f t="shared" si="4"/>
        <v/>
      </c>
      <c r="D56" s="100"/>
      <c r="E56" s="101">
        <v>0</v>
      </c>
      <c r="F56" s="101">
        <v>0</v>
      </c>
      <c r="G56" s="101">
        <v>0</v>
      </c>
      <c r="H56" s="101">
        <v>0</v>
      </c>
      <c r="I56" s="101">
        <v>0</v>
      </c>
      <c r="J56" s="101">
        <v>0</v>
      </c>
      <c r="K56" s="101">
        <v>0</v>
      </c>
      <c r="L56" s="101">
        <v>0</v>
      </c>
      <c r="M56" s="101">
        <v>0</v>
      </c>
      <c r="N56" s="101">
        <v>0</v>
      </c>
      <c r="O56" s="101">
        <v>0</v>
      </c>
      <c r="P56" s="101">
        <v>0</v>
      </c>
      <c r="Q56" s="101">
        <v>0</v>
      </c>
      <c r="R56" s="101">
        <v>0</v>
      </c>
      <c r="S56" s="101">
        <v>0</v>
      </c>
      <c r="T56" s="101">
        <v>0</v>
      </c>
      <c r="U56" s="101">
        <v>0</v>
      </c>
      <c r="V56" s="101">
        <v>0</v>
      </c>
      <c r="W56" s="101">
        <v>0</v>
      </c>
      <c r="X56" s="101">
        <v>0</v>
      </c>
      <c r="Y56" s="101">
        <v>0</v>
      </c>
      <c r="Z56" s="101">
        <v>0</v>
      </c>
    </row>
    <row r="57" spans="1:26" x14ac:dyDescent="0.3">
      <c r="A57" s="100"/>
      <c r="B57" s="100"/>
      <c r="C57" s="100" t="str">
        <f t="shared" si="4"/>
        <v/>
      </c>
      <c r="D57" s="100"/>
      <c r="E57" s="101">
        <v>0</v>
      </c>
      <c r="F57" s="101">
        <v>0</v>
      </c>
      <c r="G57" s="101">
        <v>0</v>
      </c>
      <c r="H57" s="101">
        <v>0</v>
      </c>
      <c r="I57" s="101">
        <v>0</v>
      </c>
      <c r="J57" s="101">
        <v>0</v>
      </c>
      <c r="K57" s="101">
        <v>0</v>
      </c>
      <c r="L57" s="101">
        <v>0</v>
      </c>
      <c r="M57" s="101">
        <v>0</v>
      </c>
      <c r="N57" s="101">
        <v>0</v>
      </c>
      <c r="O57" s="101">
        <v>0</v>
      </c>
      <c r="P57" s="101">
        <v>0</v>
      </c>
      <c r="Q57" s="101">
        <v>0</v>
      </c>
      <c r="R57" s="101">
        <v>0</v>
      </c>
      <c r="S57" s="101">
        <v>0</v>
      </c>
      <c r="T57" s="101">
        <v>0</v>
      </c>
      <c r="U57" s="101">
        <v>0</v>
      </c>
      <c r="V57" s="101">
        <v>0</v>
      </c>
      <c r="W57" s="101">
        <v>0</v>
      </c>
      <c r="X57" s="101">
        <v>0</v>
      </c>
      <c r="Y57" s="101">
        <v>0</v>
      </c>
      <c r="Z57" s="101">
        <v>0</v>
      </c>
    </row>
    <row r="58" spans="1:26" x14ac:dyDescent="0.3">
      <c r="A58" s="100"/>
      <c r="B58" s="100"/>
      <c r="C58" s="100" t="str">
        <f t="shared" si="4"/>
        <v/>
      </c>
      <c r="D58" s="100"/>
      <c r="E58" s="101">
        <v>0</v>
      </c>
      <c r="F58" s="101">
        <v>0</v>
      </c>
      <c r="G58" s="101">
        <v>0</v>
      </c>
      <c r="H58" s="101">
        <v>0</v>
      </c>
      <c r="I58" s="101">
        <v>0</v>
      </c>
      <c r="J58" s="101">
        <v>0</v>
      </c>
      <c r="K58" s="101">
        <v>0</v>
      </c>
      <c r="L58" s="101">
        <v>0</v>
      </c>
      <c r="M58" s="101">
        <v>0</v>
      </c>
      <c r="N58" s="101">
        <v>0</v>
      </c>
      <c r="O58" s="101">
        <v>0</v>
      </c>
      <c r="P58" s="101">
        <v>0</v>
      </c>
      <c r="Q58" s="101">
        <v>0</v>
      </c>
      <c r="R58" s="101">
        <v>0</v>
      </c>
      <c r="S58" s="101">
        <v>0</v>
      </c>
      <c r="T58" s="101">
        <v>0</v>
      </c>
      <c r="U58" s="101">
        <v>0</v>
      </c>
      <c r="V58" s="101">
        <v>0</v>
      </c>
      <c r="W58" s="101">
        <v>0</v>
      </c>
      <c r="X58" s="101">
        <v>0</v>
      </c>
      <c r="Y58" s="101">
        <v>0</v>
      </c>
      <c r="Z58" s="101">
        <v>0</v>
      </c>
    </row>
    <row r="59" spans="1:26" x14ac:dyDescent="0.3">
      <c r="A59" s="100"/>
      <c r="B59" s="100"/>
      <c r="C59" s="100" t="str">
        <f t="shared" si="4"/>
        <v/>
      </c>
      <c r="D59" s="100"/>
      <c r="E59" s="101">
        <v>0</v>
      </c>
      <c r="F59" s="101">
        <v>0</v>
      </c>
      <c r="G59" s="101">
        <v>0</v>
      </c>
      <c r="H59" s="101">
        <v>0</v>
      </c>
      <c r="I59" s="101">
        <v>0</v>
      </c>
      <c r="J59" s="101">
        <v>0</v>
      </c>
      <c r="K59" s="101">
        <v>0</v>
      </c>
      <c r="L59" s="101">
        <v>0</v>
      </c>
      <c r="M59" s="101">
        <v>0</v>
      </c>
      <c r="N59" s="101">
        <v>0</v>
      </c>
      <c r="O59" s="101">
        <v>0</v>
      </c>
      <c r="P59" s="101">
        <v>0</v>
      </c>
      <c r="Q59" s="101">
        <v>0</v>
      </c>
      <c r="R59" s="101">
        <v>0</v>
      </c>
      <c r="S59" s="101">
        <v>0</v>
      </c>
      <c r="T59" s="101">
        <v>0</v>
      </c>
      <c r="U59" s="101">
        <v>0</v>
      </c>
      <c r="V59" s="101">
        <v>0</v>
      </c>
      <c r="W59" s="101">
        <v>0</v>
      </c>
      <c r="X59" s="101">
        <v>0</v>
      </c>
      <c r="Y59" s="101">
        <v>0</v>
      </c>
      <c r="Z59" s="101">
        <v>0</v>
      </c>
    </row>
    <row r="60" spans="1:26" x14ac:dyDescent="0.3">
      <c r="A60" s="100"/>
      <c r="B60" s="100"/>
      <c r="C60" s="100" t="str">
        <f t="shared" si="4"/>
        <v/>
      </c>
      <c r="D60" s="100"/>
      <c r="E60" s="101">
        <v>0</v>
      </c>
      <c r="F60" s="101">
        <v>0</v>
      </c>
      <c r="G60" s="101">
        <v>0</v>
      </c>
      <c r="H60" s="101">
        <v>0</v>
      </c>
      <c r="I60" s="101">
        <v>0</v>
      </c>
      <c r="J60" s="101">
        <v>0</v>
      </c>
      <c r="K60" s="101">
        <v>0</v>
      </c>
      <c r="L60" s="101">
        <v>0</v>
      </c>
      <c r="M60" s="101">
        <v>0</v>
      </c>
      <c r="N60" s="101">
        <v>0</v>
      </c>
      <c r="O60" s="101">
        <v>0</v>
      </c>
      <c r="P60" s="101">
        <v>0</v>
      </c>
      <c r="Q60" s="101">
        <v>0</v>
      </c>
      <c r="R60" s="101">
        <v>0</v>
      </c>
      <c r="S60" s="101">
        <v>0</v>
      </c>
      <c r="T60" s="101">
        <v>0</v>
      </c>
      <c r="U60" s="101">
        <v>0</v>
      </c>
      <c r="V60" s="101">
        <v>0</v>
      </c>
      <c r="W60" s="101">
        <v>0</v>
      </c>
      <c r="X60" s="101">
        <v>0</v>
      </c>
      <c r="Y60" s="101">
        <v>0</v>
      </c>
      <c r="Z60" s="101">
        <v>0</v>
      </c>
    </row>
    <row r="61" spans="1:26" x14ac:dyDescent="0.3">
      <c r="A61" s="100"/>
      <c r="B61" s="100"/>
      <c r="C61" s="100" t="str">
        <f t="shared" si="4"/>
        <v/>
      </c>
      <c r="D61" s="100"/>
      <c r="E61" s="101">
        <v>0</v>
      </c>
      <c r="F61" s="101">
        <v>0</v>
      </c>
      <c r="G61" s="101">
        <v>0</v>
      </c>
      <c r="H61" s="101">
        <v>0</v>
      </c>
      <c r="I61" s="101">
        <v>0</v>
      </c>
      <c r="J61" s="101">
        <v>0</v>
      </c>
      <c r="K61" s="101">
        <v>0</v>
      </c>
      <c r="L61" s="101">
        <v>0</v>
      </c>
      <c r="M61" s="101">
        <v>0</v>
      </c>
      <c r="N61" s="101">
        <v>0</v>
      </c>
      <c r="O61" s="101">
        <v>0</v>
      </c>
      <c r="P61" s="101">
        <v>0</v>
      </c>
      <c r="Q61" s="101">
        <v>0</v>
      </c>
      <c r="R61" s="101">
        <v>0</v>
      </c>
      <c r="S61" s="101">
        <v>0</v>
      </c>
      <c r="T61" s="101">
        <v>0</v>
      </c>
      <c r="U61" s="101">
        <v>0</v>
      </c>
      <c r="V61" s="101">
        <v>0</v>
      </c>
      <c r="W61" s="101">
        <v>0</v>
      </c>
      <c r="X61" s="101">
        <v>0</v>
      </c>
      <c r="Y61" s="101">
        <v>0</v>
      </c>
      <c r="Z61" s="101">
        <v>0</v>
      </c>
    </row>
    <row r="62" spans="1:26" x14ac:dyDescent="0.3">
      <c r="A62" s="100"/>
      <c r="B62" s="100"/>
      <c r="C62" s="100" t="str">
        <f t="shared" si="4"/>
        <v/>
      </c>
      <c r="D62" s="100"/>
      <c r="E62" s="101">
        <v>0</v>
      </c>
      <c r="F62" s="101">
        <v>0</v>
      </c>
      <c r="G62" s="101">
        <v>0</v>
      </c>
      <c r="H62" s="101">
        <v>0</v>
      </c>
      <c r="I62" s="101">
        <v>0</v>
      </c>
      <c r="J62" s="101">
        <v>0</v>
      </c>
      <c r="K62" s="101">
        <v>0</v>
      </c>
      <c r="L62" s="101">
        <v>0</v>
      </c>
      <c r="M62" s="101">
        <v>0</v>
      </c>
      <c r="N62" s="101">
        <v>0</v>
      </c>
      <c r="O62" s="101">
        <v>0</v>
      </c>
      <c r="P62" s="101">
        <v>0</v>
      </c>
      <c r="Q62" s="101">
        <v>0</v>
      </c>
      <c r="R62" s="101">
        <v>0</v>
      </c>
      <c r="S62" s="101">
        <v>0</v>
      </c>
      <c r="T62" s="101">
        <v>0</v>
      </c>
      <c r="U62" s="101">
        <v>0</v>
      </c>
      <c r="V62" s="101">
        <v>0</v>
      </c>
      <c r="W62" s="101">
        <v>0</v>
      </c>
      <c r="X62" s="101">
        <v>0</v>
      </c>
      <c r="Y62" s="101">
        <v>0</v>
      </c>
      <c r="Z62" s="101">
        <v>0</v>
      </c>
    </row>
    <row r="63" spans="1:26" x14ac:dyDescent="0.3">
      <c r="A63" s="100"/>
      <c r="B63" s="100"/>
      <c r="C63" s="100" t="str">
        <f t="shared" si="4"/>
        <v/>
      </c>
      <c r="D63" s="100"/>
      <c r="E63" s="101">
        <v>0</v>
      </c>
      <c r="F63" s="101">
        <v>0</v>
      </c>
      <c r="G63" s="101">
        <v>0</v>
      </c>
      <c r="H63" s="101">
        <v>0</v>
      </c>
      <c r="I63" s="101">
        <v>0</v>
      </c>
      <c r="J63" s="101">
        <v>0</v>
      </c>
      <c r="K63" s="101">
        <v>0</v>
      </c>
      <c r="L63" s="101">
        <v>0</v>
      </c>
      <c r="M63" s="101">
        <v>0</v>
      </c>
      <c r="N63" s="101">
        <v>0</v>
      </c>
      <c r="O63" s="101">
        <v>0</v>
      </c>
      <c r="P63" s="101">
        <v>0</v>
      </c>
      <c r="Q63" s="101">
        <v>0</v>
      </c>
      <c r="R63" s="101">
        <v>0</v>
      </c>
      <c r="S63" s="101">
        <v>0</v>
      </c>
      <c r="T63" s="101">
        <v>0</v>
      </c>
      <c r="U63" s="101">
        <v>0</v>
      </c>
      <c r="V63" s="101">
        <v>0</v>
      </c>
      <c r="W63" s="101">
        <v>0</v>
      </c>
      <c r="X63" s="101">
        <v>0</v>
      </c>
      <c r="Y63" s="101">
        <v>0</v>
      </c>
      <c r="Z63" s="101">
        <v>0</v>
      </c>
    </row>
    <row r="64" spans="1:26" x14ac:dyDescent="0.3">
      <c r="A64" s="100"/>
      <c r="B64" s="100"/>
      <c r="C64" s="100" t="str">
        <f t="shared" si="4"/>
        <v/>
      </c>
      <c r="D64" s="100"/>
      <c r="E64" s="101">
        <v>0</v>
      </c>
      <c r="F64" s="101">
        <v>0</v>
      </c>
      <c r="G64" s="101">
        <v>0</v>
      </c>
      <c r="H64" s="101">
        <v>0</v>
      </c>
      <c r="I64" s="101">
        <v>0</v>
      </c>
      <c r="J64" s="101">
        <v>0</v>
      </c>
      <c r="K64" s="101">
        <v>0</v>
      </c>
      <c r="L64" s="101">
        <v>0</v>
      </c>
      <c r="M64" s="101">
        <v>0</v>
      </c>
      <c r="N64" s="101">
        <v>0</v>
      </c>
      <c r="O64" s="101">
        <v>0</v>
      </c>
      <c r="P64" s="101">
        <v>0</v>
      </c>
      <c r="Q64" s="101">
        <v>0</v>
      </c>
      <c r="R64" s="101">
        <v>0</v>
      </c>
      <c r="S64" s="101">
        <v>0</v>
      </c>
      <c r="T64" s="101">
        <v>0</v>
      </c>
      <c r="U64" s="101">
        <v>0</v>
      </c>
      <c r="V64" s="101">
        <v>0</v>
      </c>
      <c r="W64" s="101">
        <v>0</v>
      </c>
      <c r="X64" s="101">
        <v>0</v>
      </c>
      <c r="Y64" s="101">
        <v>0</v>
      </c>
      <c r="Z64" s="101">
        <v>0</v>
      </c>
    </row>
    <row r="65" spans="1:26" x14ac:dyDescent="0.3">
      <c r="A65" s="100"/>
      <c r="B65" s="100"/>
      <c r="C65" s="100" t="str">
        <f t="shared" si="4"/>
        <v/>
      </c>
      <c r="D65" s="100"/>
      <c r="E65" s="101">
        <v>0</v>
      </c>
      <c r="F65" s="101">
        <v>0</v>
      </c>
      <c r="G65" s="101">
        <v>0</v>
      </c>
      <c r="H65" s="101">
        <v>0</v>
      </c>
      <c r="I65" s="101">
        <v>0</v>
      </c>
      <c r="J65" s="101">
        <v>0</v>
      </c>
      <c r="K65" s="101">
        <v>0</v>
      </c>
      <c r="L65" s="101">
        <v>0</v>
      </c>
      <c r="M65" s="101">
        <v>0</v>
      </c>
      <c r="N65" s="101">
        <v>0</v>
      </c>
      <c r="O65" s="101">
        <v>0</v>
      </c>
      <c r="P65" s="101">
        <v>0</v>
      </c>
      <c r="Q65" s="101">
        <v>0</v>
      </c>
      <c r="R65" s="101">
        <v>0</v>
      </c>
      <c r="S65" s="101">
        <v>0</v>
      </c>
      <c r="T65" s="101">
        <v>0</v>
      </c>
      <c r="U65" s="101">
        <v>0</v>
      </c>
      <c r="V65" s="101">
        <v>0</v>
      </c>
      <c r="W65" s="101">
        <v>0</v>
      </c>
      <c r="X65" s="101">
        <v>0</v>
      </c>
      <c r="Y65" s="101">
        <v>0</v>
      </c>
      <c r="Z65" s="101">
        <v>0</v>
      </c>
    </row>
    <row r="66" spans="1:26" x14ac:dyDescent="0.3">
      <c r="A66" s="100"/>
      <c r="B66" s="100"/>
      <c r="C66" s="100" t="str">
        <f t="shared" si="4"/>
        <v/>
      </c>
      <c r="D66" s="100"/>
      <c r="E66" s="101">
        <v>0</v>
      </c>
      <c r="F66" s="101">
        <v>0</v>
      </c>
      <c r="G66" s="101">
        <v>0</v>
      </c>
      <c r="H66" s="101">
        <v>0</v>
      </c>
      <c r="I66" s="101">
        <v>0</v>
      </c>
      <c r="J66" s="101">
        <v>0</v>
      </c>
      <c r="K66" s="101">
        <v>0</v>
      </c>
      <c r="L66" s="101">
        <v>0</v>
      </c>
      <c r="M66" s="101">
        <v>0</v>
      </c>
      <c r="N66" s="101">
        <v>0</v>
      </c>
      <c r="O66" s="101">
        <v>0</v>
      </c>
      <c r="P66" s="101">
        <v>0</v>
      </c>
      <c r="Q66" s="101">
        <v>0</v>
      </c>
      <c r="R66" s="101">
        <v>0</v>
      </c>
      <c r="S66" s="101">
        <v>0</v>
      </c>
      <c r="T66" s="101">
        <v>0</v>
      </c>
      <c r="U66" s="101">
        <v>0</v>
      </c>
      <c r="V66" s="101">
        <v>0</v>
      </c>
      <c r="W66" s="101">
        <v>0</v>
      </c>
      <c r="X66" s="101">
        <v>0</v>
      </c>
      <c r="Y66" s="101">
        <v>0</v>
      </c>
      <c r="Z66" s="101">
        <v>0</v>
      </c>
    </row>
    <row r="67" spans="1:26" x14ac:dyDescent="0.3">
      <c r="A67" s="100"/>
      <c r="B67" s="100"/>
      <c r="C67" s="100" t="str">
        <f t="shared" si="4"/>
        <v/>
      </c>
      <c r="D67" s="100"/>
      <c r="E67" s="101">
        <v>0</v>
      </c>
      <c r="F67" s="101">
        <v>0</v>
      </c>
      <c r="G67" s="101">
        <v>0</v>
      </c>
      <c r="H67" s="101">
        <v>0</v>
      </c>
      <c r="I67" s="101">
        <v>0</v>
      </c>
      <c r="J67" s="101">
        <v>0</v>
      </c>
      <c r="K67" s="101">
        <v>0</v>
      </c>
      <c r="L67" s="101">
        <v>0</v>
      </c>
      <c r="M67" s="101">
        <v>0</v>
      </c>
      <c r="N67" s="101">
        <v>0</v>
      </c>
      <c r="O67" s="101">
        <v>0</v>
      </c>
      <c r="P67" s="101">
        <v>0</v>
      </c>
      <c r="Q67" s="101">
        <v>0</v>
      </c>
      <c r="R67" s="101">
        <v>0</v>
      </c>
      <c r="S67" s="101">
        <v>0</v>
      </c>
      <c r="T67" s="101">
        <v>0</v>
      </c>
      <c r="U67" s="101">
        <v>0</v>
      </c>
      <c r="V67" s="101">
        <v>0</v>
      </c>
      <c r="W67" s="101">
        <v>0</v>
      </c>
      <c r="X67" s="101">
        <v>0</v>
      </c>
      <c r="Y67" s="101">
        <v>0</v>
      </c>
      <c r="Z67" s="101">
        <v>0</v>
      </c>
    </row>
    <row r="68" spans="1:26" x14ac:dyDescent="0.3">
      <c r="A68" s="100"/>
      <c r="B68" s="100"/>
      <c r="C68" s="100" t="str">
        <f t="shared" si="4"/>
        <v/>
      </c>
      <c r="D68" s="100"/>
      <c r="E68" s="101">
        <v>0</v>
      </c>
      <c r="F68" s="101">
        <v>0</v>
      </c>
      <c r="G68" s="101">
        <v>0</v>
      </c>
      <c r="H68" s="101">
        <v>0</v>
      </c>
      <c r="I68" s="101">
        <v>0</v>
      </c>
      <c r="J68" s="101">
        <v>0</v>
      </c>
      <c r="K68" s="101">
        <v>0</v>
      </c>
      <c r="L68" s="101">
        <v>0</v>
      </c>
      <c r="M68" s="101">
        <v>0</v>
      </c>
      <c r="N68" s="101">
        <v>0</v>
      </c>
      <c r="O68" s="101">
        <v>0</v>
      </c>
      <c r="P68" s="101">
        <v>0</v>
      </c>
      <c r="Q68" s="101">
        <v>0</v>
      </c>
      <c r="R68" s="101">
        <v>0</v>
      </c>
      <c r="S68" s="101">
        <v>0</v>
      </c>
      <c r="T68" s="101">
        <v>0</v>
      </c>
      <c r="U68" s="101">
        <v>0</v>
      </c>
      <c r="V68" s="101">
        <v>0</v>
      </c>
      <c r="W68" s="101">
        <v>0</v>
      </c>
      <c r="X68" s="101">
        <v>0</v>
      </c>
      <c r="Y68" s="101">
        <v>0</v>
      </c>
      <c r="Z68" s="101">
        <v>0</v>
      </c>
    </row>
    <row r="69" spans="1:26" x14ac:dyDescent="0.3">
      <c r="A69" s="100"/>
      <c r="B69" s="100"/>
      <c r="C69" s="100" t="str">
        <f t="shared" si="4"/>
        <v/>
      </c>
      <c r="D69" s="100"/>
      <c r="E69" s="101">
        <v>0</v>
      </c>
      <c r="F69" s="101">
        <v>0</v>
      </c>
      <c r="G69" s="101">
        <v>0</v>
      </c>
      <c r="H69" s="101">
        <v>0</v>
      </c>
      <c r="I69" s="101">
        <v>0</v>
      </c>
      <c r="J69" s="101">
        <v>0</v>
      </c>
      <c r="K69" s="101">
        <v>0</v>
      </c>
      <c r="L69" s="101">
        <v>0</v>
      </c>
      <c r="M69" s="101">
        <v>0</v>
      </c>
      <c r="N69" s="101">
        <v>0</v>
      </c>
      <c r="O69" s="101">
        <v>0</v>
      </c>
      <c r="P69" s="101">
        <v>0</v>
      </c>
      <c r="Q69" s="101">
        <v>0</v>
      </c>
      <c r="R69" s="101">
        <v>0</v>
      </c>
      <c r="S69" s="101">
        <v>0</v>
      </c>
      <c r="T69" s="101">
        <v>0</v>
      </c>
      <c r="U69" s="101">
        <v>0</v>
      </c>
      <c r="V69" s="101">
        <v>0</v>
      </c>
      <c r="W69" s="101">
        <v>0</v>
      </c>
      <c r="X69" s="101">
        <v>0</v>
      </c>
      <c r="Y69" s="101">
        <v>0</v>
      </c>
      <c r="Z69" s="101">
        <v>0</v>
      </c>
    </row>
    <row r="70" spans="1:26" x14ac:dyDescent="0.3">
      <c r="A70" s="100"/>
      <c r="B70" s="100"/>
      <c r="C70" s="100" t="str">
        <f t="shared" si="4"/>
        <v/>
      </c>
      <c r="D70" s="100"/>
      <c r="E70" s="101">
        <v>0</v>
      </c>
      <c r="F70" s="101">
        <v>0</v>
      </c>
      <c r="G70" s="101">
        <v>0</v>
      </c>
      <c r="H70" s="101">
        <v>0</v>
      </c>
      <c r="I70" s="101">
        <v>0</v>
      </c>
      <c r="J70" s="101">
        <v>0</v>
      </c>
      <c r="K70" s="101">
        <v>0</v>
      </c>
      <c r="L70" s="101">
        <v>0</v>
      </c>
      <c r="M70" s="101">
        <v>0</v>
      </c>
      <c r="N70" s="101">
        <v>0</v>
      </c>
      <c r="O70" s="101">
        <v>0</v>
      </c>
      <c r="P70" s="101">
        <v>0</v>
      </c>
      <c r="Q70" s="101">
        <v>0</v>
      </c>
      <c r="R70" s="101">
        <v>0</v>
      </c>
      <c r="S70" s="101">
        <v>0</v>
      </c>
      <c r="T70" s="101">
        <v>0</v>
      </c>
      <c r="U70" s="101">
        <v>0</v>
      </c>
      <c r="V70" s="101">
        <v>0</v>
      </c>
      <c r="W70" s="101">
        <v>0</v>
      </c>
      <c r="X70" s="101">
        <v>0</v>
      </c>
      <c r="Y70" s="101">
        <v>0</v>
      </c>
      <c r="Z70" s="101">
        <v>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EF2D-B693-4D6A-8EC6-1E37B13C0529}">
  <dimension ref="A1:AC38"/>
  <sheetViews>
    <sheetView showGridLines="0" zoomScale="115" zoomScaleNormal="11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5" sqref="I5"/>
    </sheetView>
  </sheetViews>
  <sheetFormatPr defaultRowHeight="14.4" x14ac:dyDescent="0.3"/>
  <cols>
    <col min="1" max="1" width="17.44140625" bestFit="1" customWidth="1"/>
    <col min="2" max="2" width="25.6640625" bestFit="1" customWidth="1"/>
    <col min="3" max="3" width="42.88671875" bestFit="1" customWidth="1"/>
    <col min="4" max="4" width="31" bestFit="1" customWidth="1"/>
    <col min="5" max="5" width="9.44140625" bestFit="1" customWidth="1"/>
    <col min="6" max="6" width="8.6640625" bestFit="1" customWidth="1"/>
    <col min="7" max="7" width="9.5546875" bestFit="1" customWidth="1"/>
    <col min="8" max="8" width="10.6640625" bestFit="1" customWidth="1"/>
    <col min="9" max="10" width="9.5546875" bestFit="1" customWidth="1"/>
    <col min="11" max="11" width="17.33203125" bestFit="1" customWidth="1"/>
    <col min="12" max="13" width="14.5546875" bestFit="1" customWidth="1"/>
    <col min="14" max="14" width="12.6640625" bestFit="1" customWidth="1"/>
    <col min="15" max="15" width="12.6640625" customWidth="1"/>
    <col min="16" max="16" width="16.109375" bestFit="1" customWidth="1"/>
    <col min="17" max="17" width="16.44140625" bestFit="1" customWidth="1"/>
    <col min="18" max="18" width="18.6640625" bestFit="1" customWidth="1"/>
    <col min="19" max="19" width="18.88671875" bestFit="1" customWidth="1"/>
    <col min="20" max="20" width="17" bestFit="1" customWidth="1"/>
    <col min="21" max="22" width="20.33203125" bestFit="1" customWidth="1"/>
    <col min="23" max="23" width="16.44140625" bestFit="1" customWidth="1"/>
    <col min="24" max="24" width="18.6640625" bestFit="1" customWidth="1"/>
    <col min="25" max="25" width="19.6640625" bestFit="1" customWidth="1"/>
    <col min="26" max="26" width="17" bestFit="1" customWidth="1"/>
    <col min="27" max="27" width="20.33203125" bestFit="1" customWidth="1"/>
    <col min="28" max="28" width="21.33203125" bestFit="1" customWidth="1"/>
    <col min="29" max="29" width="18.109375" bestFit="1" customWidth="1"/>
  </cols>
  <sheetData>
    <row r="1" spans="1:29" x14ac:dyDescent="0.3">
      <c r="A1" s="53"/>
      <c r="B1" s="54"/>
      <c r="C1" s="53"/>
      <c r="D1" s="55"/>
      <c r="E1" s="54" t="s">
        <v>1</v>
      </c>
      <c r="F1" s="56" t="s">
        <v>2</v>
      </c>
      <c r="G1" s="54" t="s">
        <v>129</v>
      </c>
      <c r="H1" s="54" t="s">
        <v>21</v>
      </c>
      <c r="I1" s="54" t="s">
        <v>45</v>
      </c>
      <c r="J1" s="57" t="s">
        <v>30</v>
      </c>
      <c r="K1" s="54" t="s">
        <v>31</v>
      </c>
      <c r="L1" s="54" t="s">
        <v>6</v>
      </c>
      <c r="M1" s="54" t="s">
        <v>7</v>
      </c>
      <c r="N1" s="54" t="s">
        <v>8</v>
      </c>
      <c r="O1" s="54" t="s">
        <v>34</v>
      </c>
      <c r="P1" s="54" t="s">
        <v>41</v>
      </c>
      <c r="Q1" s="54" t="s">
        <v>18</v>
      </c>
      <c r="R1" s="54" t="s">
        <v>15</v>
      </c>
      <c r="S1" s="54" t="s">
        <v>16</v>
      </c>
      <c r="T1" s="54" t="s">
        <v>17</v>
      </c>
      <c r="U1" s="54" t="s">
        <v>35</v>
      </c>
      <c r="V1" s="54" t="s">
        <v>19</v>
      </c>
      <c r="W1" s="54" t="s">
        <v>42</v>
      </c>
      <c r="X1" s="54" t="s">
        <v>36</v>
      </c>
      <c r="Y1" s="54" t="s">
        <v>37</v>
      </c>
      <c r="Z1" s="54" t="s">
        <v>38</v>
      </c>
      <c r="AA1" s="54" t="s">
        <v>39</v>
      </c>
      <c r="AB1" s="54" t="s">
        <v>40</v>
      </c>
      <c r="AC1" s="54" t="s">
        <v>43</v>
      </c>
    </row>
    <row r="2" spans="1:29" x14ac:dyDescent="0.3">
      <c r="A2" s="58" t="s">
        <v>32</v>
      </c>
      <c r="B2" s="58" t="s">
        <v>0</v>
      </c>
      <c r="C2" s="58" t="s">
        <v>33</v>
      </c>
      <c r="D2" s="58" t="s">
        <v>3</v>
      </c>
      <c r="E2" s="59" t="s">
        <v>13</v>
      </c>
      <c r="F2" s="54" t="s">
        <v>4</v>
      </c>
      <c r="G2" s="54" t="s">
        <v>122</v>
      </c>
      <c r="H2" s="54" t="s">
        <v>22</v>
      </c>
      <c r="I2" s="54" t="s">
        <v>13</v>
      </c>
      <c r="J2" s="54" t="s">
        <v>13</v>
      </c>
      <c r="K2" s="54" t="s">
        <v>14</v>
      </c>
      <c r="L2" s="54" t="s">
        <v>95</v>
      </c>
      <c r="M2" s="54" t="s">
        <v>24</v>
      </c>
      <c r="N2" s="54" t="s">
        <v>78</v>
      </c>
      <c r="O2" s="54" t="s">
        <v>13</v>
      </c>
      <c r="P2" s="54" t="s">
        <v>13</v>
      </c>
      <c r="Q2" s="54" t="s">
        <v>13</v>
      </c>
      <c r="R2" s="54" t="s">
        <v>95</v>
      </c>
      <c r="S2" s="59" t="s">
        <v>24</v>
      </c>
      <c r="T2" s="54" t="s">
        <v>78</v>
      </c>
      <c r="U2" s="54" t="s">
        <v>13</v>
      </c>
      <c r="V2" s="54" t="s">
        <v>13</v>
      </c>
      <c r="W2" s="54" t="s">
        <v>13</v>
      </c>
      <c r="X2" s="54" t="s">
        <v>95</v>
      </c>
      <c r="Y2" s="59" t="s">
        <v>24</v>
      </c>
      <c r="Z2" s="54" t="s">
        <v>78</v>
      </c>
      <c r="AA2" s="54" t="s">
        <v>13</v>
      </c>
      <c r="AB2" s="54" t="s">
        <v>13</v>
      </c>
      <c r="AC2" s="54" t="s">
        <v>13</v>
      </c>
    </row>
    <row r="3" spans="1:29" s="46" customFormat="1" x14ac:dyDescent="0.3">
      <c r="A3" s="63" t="s">
        <v>26</v>
      </c>
      <c r="B3" s="63" t="s">
        <v>115</v>
      </c>
      <c r="C3" s="63" t="str">
        <f t="shared" ref="C3:C35" si="0">_xlfn.CONCAT(A3,B3)</f>
        <v>Ecopulpers_baseline</v>
      </c>
      <c r="D3" s="63" t="s">
        <v>112</v>
      </c>
      <c r="E3" s="64">
        <v>0</v>
      </c>
      <c r="F3" s="64">
        <v>0</v>
      </c>
      <c r="G3" s="112">
        <f>H3/SUM(H3:H6)</f>
        <v>9.4251773189222461E-3</v>
      </c>
      <c r="H3" s="64">
        <v>102.23999156896021</v>
      </c>
      <c r="I3" s="64">
        <v>55.002399440854788</v>
      </c>
      <c r="J3" s="65">
        <v>0.5379734348252172</v>
      </c>
      <c r="K3" s="65">
        <v>1.858827844027078</v>
      </c>
      <c r="L3" s="65">
        <v>148.8033182419604</v>
      </c>
      <c r="M3" s="66">
        <v>2.6696890230596178E-2</v>
      </c>
      <c r="N3" s="66">
        <v>0.32659188962225022</v>
      </c>
      <c r="O3" s="65">
        <v>5.638011016882956</v>
      </c>
      <c r="P3" s="65">
        <v>1.557497004512697</v>
      </c>
      <c r="Q3" s="65">
        <v>5.9431350557133564</v>
      </c>
      <c r="R3" s="65">
        <v>0.22983002777618819</v>
      </c>
      <c r="S3" s="65">
        <v>0.21084831907501209</v>
      </c>
      <c r="T3" s="65">
        <v>9.1836865158256842E-4</v>
      </c>
      <c r="U3" s="65">
        <v>29.84209794015624</v>
      </c>
      <c r="V3" s="65">
        <v>5.7961421473883092</v>
      </c>
      <c r="W3" s="65">
        <v>54.025479340460151</v>
      </c>
      <c r="X3" s="65">
        <v>-1487.803352391828</v>
      </c>
      <c r="Y3" s="65">
        <v>-5.6120583230949712E-2</v>
      </c>
      <c r="Z3" s="65">
        <v>-3.2650005275709191</v>
      </c>
      <c r="AA3" s="65">
        <v>-26.53801222867332</v>
      </c>
      <c r="AB3" s="65">
        <v>-53.635208409745253</v>
      </c>
      <c r="AC3" s="65">
        <v>38.450509295333177</v>
      </c>
    </row>
    <row r="4" spans="1:29" s="52" customFormat="1" x14ac:dyDescent="0.3">
      <c r="A4" s="75" t="s">
        <v>48</v>
      </c>
      <c r="B4" s="75" t="s">
        <v>115</v>
      </c>
      <c r="C4" s="75" t="str">
        <f t="shared" si="0"/>
        <v>Shading_nets_baseline</v>
      </c>
      <c r="D4" s="75" t="s">
        <v>114</v>
      </c>
      <c r="E4" s="72">
        <v>0</v>
      </c>
      <c r="F4" s="72">
        <v>0</v>
      </c>
      <c r="G4" s="113">
        <v>0</v>
      </c>
      <c r="H4" s="72">
        <v>0</v>
      </c>
      <c r="I4" s="72">
        <v>0</v>
      </c>
      <c r="J4" s="73">
        <v>0</v>
      </c>
      <c r="K4" s="73">
        <v>0</v>
      </c>
      <c r="L4" s="73">
        <v>0</v>
      </c>
      <c r="M4" s="73">
        <v>0</v>
      </c>
      <c r="N4" s="73">
        <v>0</v>
      </c>
      <c r="O4" s="73">
        <v>0</v>
      </c>
      <c r="P4" s="73">
        <v>0</v>
      </c>
      <c r="Q4" s="73">
        <v>0</v>
      </c>
      <c r="R4" s="73">
        <v>0</v>
      </c>
      <c r="S4" s="73">
        <v>0</v>
      </c>
      <c r="T4" s="73">
        <v>0</v>
      </c>
      <c r="U4" s="73">
        <v>0</v>
      </c>
      <c r="V4" s="73">
        <v>0</v>
      </c>
      <c r="W4" s="73">
        <v>0</v>
      </c>
      <c r="X4" s="73">
        <v>0</v>
      </c>
      <c r="Y4" s="73">
        <v>0</v>
      </c>
      <c r="Z4" s="73">
        <v>0</v>
      </c>
      <c r="AA4" s="73">
        <v>0</v>
      </c>
      <c r="AB4" s="73">
        <v>0</v>
      </c>
      <c r="AC4" s="73">
        <v>0</v>
      </c>
    </row>
    <row r="5" spans="1:29" s="49" customFormat="1" x14ac:dyDescent="0.3">
      <c r="A5" s="85" t="s">
        <v>73</v>
      </c>
      <c r="B5" s="85" t="s">
        <v>115</v>
      </c>
      <c r="C5" s="85" t="str">
        <f t="shared" si="0"/>
        <v>Shading_trees_baseline</v>
      </c>
      <c r="D5" s="85" t="s">
        <v>119</v>
      </c>
      <c r="E5" s="86">
        <v>0</v>
      </c>
      <c r="F5" s="86">
        <v>0</v>
      </c>
      <c r="G5" s="114">
        <f>H5/SUM(H3:H6)</f>
        <v>0.49080258425172946</v>
      </c>
      <c r="H5" s="86">
        <v>5324.0008519710973</v>
      </c>
      <c r="I5" s="86">
        <v>3238.3223325293511</v>
      </c>
      <c r="J5" s="87">
        <v>0.60824977729491381</v>
      </c>
      <c r="K5" s="87">
        <v>1.6440614322085381</v>
      </c>
      <c r="L5" s="87">
        <v>144.6103982636414</v>
      </c>
      <c r="M5" s="88">
        <v>2.5957450543282898</v>
      </c>
      <c r="N5" s="88">
        <v>12.14770833560851</v>
      </c>
      <c r="O5" s="87">
        <v>287.57167321117589</v>
      </c>
      <c r="P5" s="87">
        <v>277.76101149758318</v>
      </c>
      <c r="Q5" s="87">
        <v>161.9260050654411</v>
      </c>
      <c r="R5" s="87">
        <v>2.75874414795544</v>
      </c>
      <c r="S5" s="87">
        <v>4.8904524523459258</v>
      </c>
      <c r="T5" s="87">
        <v>7.4795857335629989E-3</v>
      </c>
      <c r="U5" s="87">
        <v>345.60185123980051</v>
      </c>
      <c r="V5" s="87">
        <v>517.52343468600884</v>
      </c>
      <c r="W5" s="87">
        <v>21.783060282934461</v>
      </c>
      <c r="X5" s="87">
        <v>-2889.449221124873</v>
      </c>
      <c r="Y5" s="87">
        <v>-47.02444863421988</v>
      </c>
      <c r="Z5" s="87">
        <v>-242.9466871264367</v>
      </c>
      <c r="AA5" s="87">
        <v>-5405.8316129837194</v>
      </c>
      <c r="AB5" s="87">
        <v>-2720.9966666228138</v>
      </c>
      <c r="AC5" s="87">
        <v>-5533.4371696687303</v>
      </c>
    </row>
    <row r="6" spans="1:29" s="51" customFormat="1" x14ac:dyDescent="0.3">
      <c r="A6" s="96" t="s">
        <v>27</v>
      </c>
      <c r="B6" s="96" t="s">
        <v>115</v>
      </c>
      <c r="C6" s="96" t="str">
        <f t="shared" si="0"/>
        <v>Biomass_baseline</v>
      </c>
      <c r="D6" s="96" t="s">
        <v>111</v>
      </c>
      <c r="E6" s="97">
        <v>0</v>
      </c>
      <c r="F6" s="97">
        <v>0</v>
      </c>
      <c r="G6" s="115">
        <f>H6/SUM(H3:H6)</f>
        <v>0.49977223842934826</v>
      </c>
      <c r="H6" s="97">
        <v>5421.2995378701016</v>
      </c>
      <c r="I6" s="97">
        <v>3163.320284464397</v>
      </c>
      <c r="J6" s="98">
        <v>0.58349852509850231</v>
      </c>
      <c r="K6" s="98">
        <v>1.713800390208676</v>
      </c>
      <c r="L6" s="98">
        <v>10.252732906345051</v>
      </c>
      <c r="M6" s="99">
        <v>57.068923449189242</v>
      </c>
      <c r="N6" s="99">
        <v>2.4353633280952639E-2</v>
      </c>
      <c r="O6" s="98">
        <v>2429.6954980182932</v>
      </c>
      <c r="P6" s="98">
        <v>119.75246377731671</v>
      </c>
      <c r="Q6" s="98">
        <v>74.054667643737048</v>
      </c>
      <c r="R6" s="98">
        <v>12.105580022689541</v>
      </c>
      <c r="S6" s="98">
        <v>10.475744214048969</v>
      </c>
      <c r="T6" s="98">
        <v>4.8593850587167253E-2</v>
      </c>
      <c r="U6" s="98">
        <v>1614.457231753971</v>
      </c>
      <c r="V6" s="98">
        <v>278.02649264410138</v>
      </c>
      <c r="W6" s="98">
        <v>2848.3344353900761</v>
      </c>
      <c r="X6" s="98">
        <v>-90.421749040760915</v>
      </c>
      <c r="Y6" s="98">
        <v>-560.21349027784345</v>
      </c>
      <c r="Z6" s="98">
        <v>-0.1949424822223591</v>
      </c>
      <c r="AA6" s="98">
        <v>-22682.497748428959</v>
      </c>
      <c r="AB6" s="98">
        <v>-462.5201837932691</v>
      </c>
      <c r="AC6" s="98">
        <v>1650.8097976169081</v>
      </c>
    </row>
    <row r="7" spans="1:29" x14ac:dyDescent="0.3">
      <c r="A7" s="100" t="s">
        <v>116</v>
      </c>
      <c r="B7" s="100" t="s">
        <v>118</v>
      </c>
      <c r="C7" s="100" t="str">
        <f t="shared" si="0"/>
        <v>All_the_above_baseline_with_side_policies</v>
      </c>
      <c r="D7" s="100" t="s">
        <v>117</v>
      </c>
      <c r="E7" s="101">
        <v>0</v>
      </c>
      <c r="F7" s="101">
        <v>0</v>
      </c>
      <c r="G7" s="101">
        <v>0</v>
      </c>
      <c r="H7" s="105">
        <v>10847.24038143735</v>
      </c>
      <c r="I7" s="105">
        <v>6342.6390120610586</v>
      </c>
      <c r="J7" s="101">
        <v>0.58472374438341745</v>
      </c>
      <c r="K7" s="101">
        <v>1.7102093246691821</v>
      </c>
      <c r="L7" s="101">
        <v>351.83737967189518</v>
      </c>
      <c r="M7" s="101">
        <v>59.109925713828488</v>
      </c>
      <c r="N7" s="101">
        <v>17.048129889631131</v>
      </c>
      <c r="O7" s="101">
        <v>1819.0136487353591</v>
      </c>
      <c r="P7" s="101">
        <v>264.19499465636909</v>
      </c>
      <c r="Q7" s="101">
        <v>328.31603123154491</v>
      </c>
      <c r="R7" s="101">
        <v>15.09348430855607</v>
      </c>
      <c r="S7" s="101">
        <v>15.576465286263559</v>
      </c>
      <c r="T7" s="101">
        <v>5.6989115920259792E-2</v>
      </c>
      <c r="U7" s="101">
        <v>1989.811841261107</v>
      </c>
      <c r="V7" s="101">
        <v>801.33068424789235</v>
      </c>
      <c r="W7" s="101">
        <v>2923.9853559320331</v>
      </c>
      <c r="X7" s="101">
        <v>0</v>
      </c>
      <c r="Y7" s="101">
        <v>0</v>
      </c>
      <c r="Z7" s="101">
        <v>0</v>
      </c>
      <c r="AA7" s="101">
        <v>0</v>
      </c>
      <c r="AB7" s="101">
        <v>0</v>
      </c>
      <c r="AC7" s="101">
        <v>0</v>
      </c>
    </row>
    <row r="8" spans="1:29" x14ac:dyDescent="0.3">
      <c r="A8" s="100"/>
      <c r="B8" s="100"/>
      <c r="C8" s="100" t="str">
        <f t="shared" si="0"/>
        <v/>
      </c>
      <c r="D8" s="100"/>
      <c r="E8" s="101">
        <v>0</v>
      </c>
      <c r="F8" s="101">
        <v>0</v>
      </c>
      <c r="G8" s="101">
        <v>0</v>
      </c>
      <c r="H8" s="105"/>
      <c r="I8" s="105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>
        <v>0</v>
      </c>
      <c r="Y8" s="101">
        <v>0</v>
      </c>
      <c r="Z8" s="101">
        <v>0</v>
      </c>
      <c r="AA8" s="101">
        <v>0</v>
      </c>
      <c r="AB8" s="101">
        <v>0</v>
      </c>
      <c r="AC8" s="101">
        <v>0</v>
      </c>
    </row>
    <row r="9" spans="1:29" s="49" customFormat="1" x14ac:dyDescent="0.3">
      <c r="A9" s="85" t="s">
        <v>73</v>
      </c>
      <c r="B9" s="85" t="s">
        <v>115</v>
      </c>
      <c r="C9" s="85" t="str">
        <f t="shared" ref="C9:C11" si="1">_xlfn.CONCAT(A9,B9)</f>
        <v>Shading_trees_baseline</v>
      </c>
      <c r="D9" s="85" t="s">
        <v>113</v>
      </c>
      <c r="E9" s="86">
        <v>0</v>
      </c>
      <c r="F9" s="86">
        <v>0</v>
      </c>
      <c r="G9" s="114">
        <f>H9/SUM(H9:H10)</f>
        <v>0.63980372749873937</v>
      </c>
      <c r="H9" s="86">
        <v>6797.4070877535269</v>
      </c>
      <c r="I9" s="86">
        <v>4129.7873722957447</v>
      </c>
      <c r="J9" s="87">
        <v>0.6075533389395098</v>
      </c>
      <c r="K9" s="87">
        <v>1.645946019728094</v>
      </c>
      <c r="L9" s="87">
        <v>184.4336920467176</v>
      </c>
      <c r="M9" s="88">
        <v>3.3105993686403958</v>
      </c>
      <c r="N9" s="88">
        <v>15.492733965005749</v>
      </c>
      <c r="O9" s="87">
        <v>366.76498310593888</v>
      </c>
      <c r="P9" s="87">
        <v>354.26568000833498</v>
      </c>
      <c r="Q9" s="87">
        <v>206.17906575789681</v>
      </c>
      <c r="R9" s="87">
        <v>3.5222208910126942</v>
      </c>
      <c r="S9" s="87">
        <v>6.2438750642868399</v>
      </c>
      <c r="T9" s="87">
        <v>9.5495456307617133E-3</v>
      </c>
      <c r="U9" s="87">
        <v>441.24644951708609</v>
      </c>
      <c r="V9" s="87">
        <v>660.7469759718515</v>
      </c>
      <c r="W9" s="87">
        <v>27.811477209907029</v>
      </c>
      <c r="X9" s="87">
        <v>-3685.1516200433398</v>
      </c>
      <c r="Y9" s="87">
        <v>-59.968112308521093</v>
      </c>
      <c r="Z9" s="87">
        <v>-309.84512975448428</v>
      </c>
      <c r="AA9" s="87">
        <v>-6894.0532126016906</v>
      </c>
      <c r="AB9" s="87">
        <v>-3462.834339186084</v>
      </c>
      <c r="AC9" s="87">
        <v>-7057.5021229567938</v>
      </c>
    </row>
    <row r="10" spans="1:29" x14ac:dyDescent="0.3">
      <c r="A10" s="96" t="s">
        <v>27</v>
      </c>
      <c r="B10" s="96" t="s">
        <v>115</v>
      </c>
      <c r="C10" s="96" t="str">
        <f t="shared" si="1"/>
        <v>Biomass_baseline</v>
      </c>
      <c r="D10" s="96" t="s">
        <v>120</v>
      </c>
      <c r="E10" s="97">
        <v>0</v>
      </c>
      <c r="F10" s="97">
        <v>0</v>
      </c>
      <c r="G10" s="115">
        <f>H10/SUM(H9:H10)</f>
        <v>0.36019627250126057</v>
      </c>
      <c r="H10" s="97">
        <v>3826.799673791043</v>
      </c>
      <c r="I10" s="97">
        <v>2310.0760236447682</v>
      </c>
      <c r="J10" s="98">
        <v>0.60365742149138324</v>
      </c>
      <c r="K10" s="98">
        <v>1.656568716623116</v>
      </c>
      <c r="L10" s="98">
        <v>7.4981370324530872</v>
      </c>
      <c r="M10" s="99">
        <v>40.384819141072512</v>
      </c>
      <c r="N10" s="99">
        <v>1.7803719493713292E-2</v>
      </c>
      <c r="O10" s="98">
        <v>1768.124364600983</v>
      </c>
      <c r="P10" s="98">
        <v>88.85210302635096</v>
      </c>
      <c r="Q10" s="98">
        <v>53.66220220644027</v>
      </c>
      <c r="R10" s="98">
        <v>8.5451153101021191</v>
      </c>
      <c r="S10" s="98">
        <v>7.3946429746247304</v>
      </c>
      <c r="T10" s="98">
        <v>3.4301541590139102E-2</v>
      </c>
      <c r="U10" s="98">
        <v>1139.616869473597</v>
      </c>
      <c r="V10" s="98">
        <v>196.253994807601</v>
      </c>
      <c r="W10" s="98">
        <v>2010.5890132165509</v>
      </c>
      <c r="X10" s="98">
        <v>-66.436255014428752</v>
      </c>
      <c r="Y10" s="98">
        <v>-396.45354843610039</v>
      </c>
      <c r="Z10" s="98">
        <v>-0.14373565334699381</v>
      </c>
      <c r="AA10" s="98">
        <v>-16541.626776536232</v>
      </c>
      <c r="AB10" s="98">
        <v>-340.36802725680172</v>
      </c>
      <c r="AC10" s="98">
        <v>1122.067982953042</v>
      </c>
    </row>
    <row r="11" spans="1:29" x14ac:dyDescent="0.3">
      <c r="A11" s="100" t="s">
        <v>116</v>
      </c>
      <c r="B11" s="100" t="s">
        <v>130</v>
      </c>
      <c r="C11" s="100" t="str">
        <f t="shared" si="1"/>
        <v>All_the_above*_baseline_without_side_policies</v>
      </c>
      <c r="D11" s="100" t="s">
        <v>117</v>
      </c>
      <c r="E11" s="101">
        <v>0</v>
      </c>
      <c r="F11" s="101">
        <v>0</v>
      </c>
      <c r="G11" s="101">
        <v>0</v>
      </c>
      <c r="H11" s="105">
        <v>10624.20676154457</v>
      </c>
      <c r="I11" s="105">
        <v>6301.4987197294831</v>
      </c>
      <c r="J11" s="101">
        <v>0.59312651392840154</v>
      </c>
      <c r="K11" s="101">
        <v>1.6859809442285589</v>
      </c>
      <c r="L11" s="101">
        <v>203.0353106502007</v>
      </c>
      <c r="M11" s="101">
        <v>43.524047297796642</v>
      </c>
      <c r="N11" s="101">
        <v>16.721541749145221</v>
      </c>
      <c r="O11" s="101">
        <v>1813.3746836043431</v>
      </c>
      <c r="P11" s="101">
        <v>326.46485661622143</v>
      </c>
      <c r="Q11" s="101">
        <v>272.40879592997948</v>
      </c>
      <c r="R11" s="101">
        <v>12.06733620114392</v>
      </c>
      <c r="S11" s="101">
        <v>13.63851803890611</v>
      </c>
      <c r="T11" s="101">
        <v>4.3851087221810303E-2</v>
      </c>
      <c r="U11" s="101">
        <v>1580.8633189904499</v>
      </c>
      <c r="V11" s="101">
        <v>857.00097077991813</v>
      </c>
      <c r="W11" s="101">
        <v>2038.400490426458</v>
      </c>
      <c r="X11" s="101">
        <v>0</v>
      </c>
      <c r="Y11" s="101">
        <v>0</v>
      </c>
      <c r="Z11" s="101">
        <v>0</v>
      </c>
      <c r="AA11" s="101">
        <v>0</v>
      </c>
      <c r="AB11" s="101">
        <v>0</v>
      </c>
      <c r="AC11" s="101">
        <v>0</v>
      </c>
    </row>
    <row r="12" spans="1:29" x14ac:dyDescent="0.3">
      <c r="A12" s="100"/>
      <c r="B12" s="100"/>
      <c r="C12" s="100" t="str">
        <f t="shared" si="0"/>
        <v/>
      </c>
      <c r="D12" s="100"/>
      <c r="E12" s="101">
        <v>0</v>
      </c>
      <c r="F12" s="101">
        <v>0</v>
      </c>
      <c r="G12" s="101">
        <v>0</v>
      </c>
      <c r="H12" s="101">
        <v>0</v>
      </c>
      <c r="I12" s="101">
        <v>0</v>
      </c>
      <c r="J12" s="101">
        <v>0</v>
      </c>
      <c r="K12" s="101">
        <v>0</v>
      </c>
      <c r="L12" s="101">
        <v>0</v>
      </c>
      <c r="M12" s="101">
        <v>0</v>
      </c>
      <c r="N12" s="101">
        <v>0</v>
      </c>
      <c r="O12" s="101">
        <v>0</v>
      </c>
      <c r="P12" s="101">
        <v>0</v>
      </c>
      <c r="Q12" s="101">
        <v>0</v>
      </c>
      <c r="R12" s="101">
        <v>0</v>
      </c>
      <c r="S12" s="101">
        <v>0</v>
      </c>
      <c r="T12" s="101">
        <v>0</v>
      </c>
      <c r="U12" s="101">
        <v>0</v>
      </c>
      <c r="V12" s="101">
        <v>0</v>
      </c>
      <c r="W12" s="101">
        <v>0</v>
      </c>
      <c r="X12" s="101">
        <v>0</v>
      </c>
      <c r="Y12" s="101">
        <v>0</v>
      </c>
      <c r="Z12" s="101">
        <v>0</v>
      </c>
      <c r="AA12" s="101">
        <v>0</v>
      </c>
      <c r="AB12" s="101">
        <v>0</v>
      </c>
      <c r="AC12" s="101">
        <v>0</v>
      </c>
    </row>
    <row r="13" spans="1:29" x14ac:dyDescent="0.3">
      <c r="A13" s="100"/>
      <c r="B13" s="100"/>
      <c r="C13" s="100" t="str">
        <f t="shared" si="0"/>
        <v/>
      </c>
      <c r="D13" s="100"/>
      <c r="E13" s="101">
        <v>0</v>
      </c>
      <c r="F13" s="101">
        <v>0</v>
      </c>
      <c r="G13" s="101">
        <v>0</v>
      </c>
      <c r="H13" s="101">
        <v>0</v>
      </c>
      <c r="I13" s="101">
        <v>0</v>
      </c>
      <c r="J13" s="101">
        <v>0</v>
      </c>
      <c r="K13" s="101">
        <v>0</v>
      </c>
      <c r="L13" s="101">
        <v>0</v>
      </c>
      <c r="M13" s="101">
        <v>0</v>
      </c>
      <c r="N13" s="101">
        <v>0</v>
      </c>
      <c r="O13" s="101">
        <v>0</v>
      </c>
      <c r="P13" s="101">
        <v>0</v>
      </c>
      <c r="Q13" s="101">
        <v>0</v>
      </c>
      <c r="R13" s="101">
        <v>0</v>
      </c>
      <c r="S13" s="101">
        <v>0</v>
      </c>
      <c r="T13" s="101">
        <v>0</v>
      </c>
      <c r="U13" s="101">
        <v>0</v>
      </c>
      <c r="V13" s="101">
        <v>0</v>
      </c>
      <c r="W13" s="101">
        <v>0</v>
      </c>
      <c r="X13" s="101">
        <v>0</v>
      </c>
      <c r="Y13" s="101">
        <v>0</v>
      </c>
      <c r="Z13" s="101">
        <v>0</v>
      </c>
      <c r="AA13" s="101">
        <v>0</v>
      </c>
      <c r="AB13" s="101">
        <v>0</v>
      </c>
      <c r="AC13" s="101">
        <v>0</v>
      </c>
    </row>
    <row r="14" spans="1:29" x14ac:dyDescent="0.3">
      <c r="A14" s="100"/>
      <c r="B14" s="100"/>
      <c r="C14" s="100" t="str">
        <f t="shared" si="0"/>
        <v/>
      </c>
      <c r="D14" s="100"/>
      <c r="E14" s="101">
        <v>0</v>
      </c>
      <c r="F14" s="101">
        <v>0</v>
      </c>
      <c r="G14" s="101">
        <v>0</v>
      </c>
      <c r="H14" s="101">
        <v>0</v>
      </c>
      <c r="I14" s="101">
        <v>0</v>
      </c>
      <c r="J14" s="101">
        <v>0</v>
      </c>
      <c r="K14" s="101">
        <v>0</v>
      </c>
      <c r="L14" s="101">
        <v>0</v>
      </c>
      <c r="M14" s="101">
        <v>0</v>
      </c>
      <c r="N14" s="101">
        <v>0</v>
      </c>
      <c r="O14" s="101">
        <v>0</v>
      </c>
      <c r="P14" s="101">
        <v>0</v>
      </c>
      <c r="Q14" s="101">
        <v>0</v>
      </c>
      <c r="R14" s="101">
        <v>0</v>
      </c>
      <c r="S14" s="101">
        <v>0</v>
      </c>
      <c r="T14" s="101">
        <v>0</v>
      </c>
      <c r="U14" s="101">
        <v>0</v>
      </c>
      <c r="V14" s="101">
        <v>0</v>
      </c>
      <c r="W14" s="101">
        <v>0</v>
      </c>
      <c r="X14" s="101">
        <v>0</v>
      </c>
      <c r="Y14" s="101">
        <v>0</v>
      </c>
      <c r="Z14" s="101">
        <v>0</v>
      </c>
      <c r="AA14" s="101">
        <v>0</v>
      </c>
      <c r="AB14" s="101">
        <v>0</v>
      </c>
      <c r="AC14" s="101">
        <v>0</v>
      </c>
    </row>
    <row r="15" spans="1:29" x14ac:dyDescent="0.3">
      <c r="A15" s="100"/>
      <c r="B15" s="100"/>
      <c r="C15" s="100" t="str">
        <f t="shared" si="0"/>
        <v/>
      </c>
      <c r="D15" s="100"/>
      <c r="E15" s="101">
        <v>0</v>
      </c>
      <c r="F15" s="101">
        <v>0</v>
      </c>
      <c r="G15" s="101">
        <v>0</v>
      </c>
      <c r="H15" s="101">
        <v>0</v>
      </c>
      <c r="I15" s="101">
        <v>0</v>
      </c>
      <c r="J15" s="101">
        <v>0</v>
      </c>
      <c r="K15" s="101">
        <v>0</v>
      </c>
      <c r="L15" s="101">
        <v>0</v>
      </c>
      <c r="M15" s="101">
        <v>0</v>
      </c>
      <c r="N15" s="101">
        <v>0</v>
      </c>
      <c r="O15" s="101">
        <v>0</v>
      </c>
      <c r="P15" s="101">
        <v>0</v>
      </c>
      <c r="Q15" s="101">
        <v>0</v>
      </c>
      <c r="R15" s="101">
        <v>0</v>
      </c>
      <c r="S15" s="101">
        <v>0</v>
      </c>
      <c r="T15" s="101">
        <v>0</v>
      </c>
      <c r="U15" s="101">
        <v>0</v>
      </c>
      <c r="V15" s="101">
        <v>0</v>
      </c>
      <c r="W15" s="101">
        <v>0</v>
      </c>
      <c r="X15" s="101">
        <v>0</v>
      </c>
      <c r="Y15" s="101">
        <v>0</v>
      </c>
      <c r="Z15" s="101">
        <v>0</v>
      </c>
      <c r="AA15" s="101">
        <v>0</v>
      </c>
      <c r="AB15" s="101">
        <v>0</v>
      </c>
      <c r="AC15" s="101">
        <v>0</v>
      </c>
    </row>
    <row r="16" spans="1:29" x14ac:dyDescent="0.3">
      <c r="A16" s="100"/>
      <c r="B16" s="100"/>
      <c r="C16" s="100" t="str">
        <f t="shared" si="0"/>
        <v/>
      </c>
      <c r="D16" s="100"/>
      <c r="E16" s="101">
        <v>0</v>
      </c>
      <c r="F16" s="101">
        <v>0</v>
      </c>
      <c r="G16" s="101">
        <v>0</v>
      </c>
      <c r="H16" s="101">
        <v>0</v>
      </c>
      <c r="I16" s="101">
        <v>0</v>
      </c>
      <c r="J16" s="101">
        <v>0</v>
      </c>
      <c r="K16" s="101">
        <v>0</v>
      </c>
      <c r="L16" s="101">
        <v>0</v>
      </c>
      <c r="M16" s="101">
        <v>0</v>
      </c>
      <c r="N16" s="101">
        <v>0</v>
      </c>
      <c r="O16" s="101">
        <v>0</v>
      </c>
      <c r="P16" s="101">
        <v>0</v>
      </c>
      <c r="Q16" s="101">
        <v>0</v>
      </c>
      <c r="R16" s="101">
        <v>0</v>
      </c>
      <c r="S16" s="101">
        <v>0</v>
      </c>
      <c r="T16" s="101">
        <v>0</v>
      </c>
      <c r="U16" s="101">
        <v>0</v>
      </c>
      <c r="V16" s="101">
        <v>0</v>
      </c>
      <c r="W16" s="101">
        <v>0</v>
      </c>
      <c r="X16" s="101">
        <v>0</v>
      </c>
      <c r="Y16" s="101">
        <v>0</v>
      </c>
      <c r="Z16" s="101">
        <v>0</v>
      </c>
      <c r="AA16" s="101">
        <v>0</v>
      </c>
      <c r="AB16" s="101">
        <v>0</v>
      </c>
      <c r="AC16" s="101">
        <v>0</v>
      </c>
    </row>
    <row r="17" spans="1:29" x14ac:dyDescent="0.3">
      <c r="A17" s="100"/>
      <c r="B17" s="100"/>
      <c r="C17" s="100" t="str">
        <f t="shared" si="0"/>
        <v/>
      </c>
      <c r="D17" s="100"/>
      <c r="E17" s="101">
        <v>0</v>
      </c>
      <c r="F17" s="101">
        <v>0</v>
      </c>
      <c r="G17" s="101">
        <v>0</v>
      </c>
      <c r="H17" s="101">
        <v>0</v>
      </c>
      <c r="I17" s="101">
        <v>0</v>
      </c>
      <c r="J17" s="101">
        <v>0</v>
      </c>
      <c r="K17" s="101">
        <v>0</v>
      </c>
      <c r="L17" s="101">
        <v>0</v>
      </c>
      <c r="M17" s="101">
        <v>0</v>
      </c>
      <c r="N17" s="101">
        <v>0</v>
      </c>
      <c r="O17" s="101">
        <v>0</v>
      </c>
      <c r="P17" s="101">
        <v>0</v>
      </c>
      <c r="Q17" s="101">
        <v>0</v>
      </c>
      <c r="R17" s="101">
        <v>0</v>
      </c>
      <c r="S17" s="101">
        <v>0</v>
      </c>
      <c r="T17" s="101">
        <v>0</v>
      </c>
      <c r="U17" s="101">
        <v>0</v>
      </c>
      <c r="V17" s="101">
        <v>0</v>
      </c>
      <c r="W17" s="101">
        <v>0</v>
      </c>
      <c r="X17" s="101">
        <v>0</v>
      </c>
      <c r="Y17" s="101">
        <v>0</v>
      </c>
      <c r="Z17" s="101">
        <v>0</v>
      </c>
      <c r="AA17" s="101">
        <v>0</v>
      </c>
      <c r="AB17" s="101">
        <v>0</v>
      </c>
      <c r="AC17" s="101">
        <v>0</v>
      </c>
    </row>
    <row r="18" spans="1:29" x14ac:dyDescent="0.3">
      <c r="A18" s="100"/>
      <c r="B18" s="100"/>
      <c r="C18" s="100" t="str">
        <f t="shared" si="0"/>
        <v/>
      </c>
      <c r="D18" s="100"/>
      <c r="E18" s="101">
        <v>0</v>
      </c>
      <c r="F18" s="101">
        <v>0</v>
      </c>
      <c r="G18" s="101">
        <v>0</v>
      </c>
      <c r="H18" s="101">
        <v>0</v>
      </c>
      <c r="I18" s="101">
        <v>0</v>
      </c>
      <c r="J18" s="101">
        <v>0</v>
      </c>
      <c r="K18" s="101">
        <v>0</v>
      </c>
      <c r="L18" s="101">
        <v>0</v>
      </c>
      <c r="M18" s="101">
        <v>0</v>
      </c>
      <c r="N18" s="101">
        <v>0</v>
      </c>
      <c r="O18" s="101">
        <v>0</v>
      </c>
      <c r="P18" s="101">
        <v>0</v>
      </c>
      <c r="Q18" s="101">
        <v>0</v>
      </c>
      <c r="R18" s="101">
        <v>0</v>
      </c>
      <c r="S18" s="101">
        <v>0</v>
      </c>
      <c r="T18" s="101">
        <v>0</v>
      </c>
      <c r="U18" s="101">
        <v>0</v>
      </c>
      <c r="V18" s="101">
        <v>0</v>
      </c>
      <c r="W18" s="101">
        <v>0</v>
      </c>
      <c r="X18" s="101">
        <v>0</v>
      </c>
      <c r="Y18" s="101">
        <v>0</v>
      </c>
      <c r="Z18" s="101">
        <v>0</v>
      </c>
      <c r="AA18" s="101">
        <v>0</v>
      </c>
      <c r="AB18" s="101">
        <v>0</v>
      </c>
      <c r="AC18" s="101">
        <v>0</v>
      </c>
    </row>
    <row r="19" spans="1:29" x14ac:dyDescent="0.3">
      <c r="A19" s="100"/>
      <c r="B19" s="100"/>
      <c r="C19" s="100" t="str">
        <f t="shared" si="0"/>
        <v/>
      </c>
      <c r="D19" s="100"/>
      <c r="E19" s="101">
        <v>0</v>
      </c>
      <c r="F19" s="101">
        <v>0</v>
      </c>
      <c r="G19" s="101">
        <v>0</v>
      </c>
      <c r="H19" s="101">
        <v>0</v>
      </c>
      <c r="I19" s="101">
        <v>0</v>
      </c>
      <c r="J19" s="101">
        <v>0</v>
      </c>
      <c r="K19" s="101">
        <v>0</v>
      </c>
      <c r="L19" s="101">
        <v>0</v>
      </c>
      <c r="M19" s="101">
        <v>0</v>
      </c>
      <c r="N19" s="101">
        <v>0</v>
      </c>
      <c r="O19" s="101">
        <v>0</v>
      </c>
      <c r="P19" s="101">
        <v>0</v>
      </c>
      <c r="Q19" s="101">
        <v>0</v>
      </c>
      <c r="R19" s="101">
        <v>0</v>
      </c>
      <c r="S19" s="101">
        <v>0</v>
      </c>
      <c r="T19" s="101">
        <v>0</v>
      </c>
      <c r="U19" s="101">
        <v>0</v>
      </c>
      <c r="V19" s="101">
        <v>0</v>
      </c>
      <c r="W19" s="101">
        <v>0</v>
      </c>
      <c r="X19" s="101">
        <v>0</v>
      </c>
      <c r="Y19" s="101">
        <v>0</v>
      </c>
      <c r="Z19" s="101">
        <v>0</v>
      </c>
      <c r="AA19" s="101">
        <v>0</v>
      </c>
      <c r="AB19" s="101">
        <v>0</v>
      </c>
      <c r="AC19" s="101">
        <v>0</v>
      </c>
    </row>
    <row r="20" spans="1:29" x14ac:dyDescent="0.3">
      <c r="A20" s="100"/>
      <c r="B20" s="100"/>
      <c r="C20" s="100" t="str">
        <f t="shared" si="0"/>
        <v/>
      </c>
      <c r="D20" s="100"/>
      <c r="E20" s="101">
        <v>0</v>
      </c>
      <c r="F20" s="101">
        <v>0</v>
      </c>
      <c r="G20" s="101">
        <v>0</v>
      </c>
      <c r="H20" s="101">
        <v>0</v>
      </c>
      <c r="I20" s="101">
        <v>0</v>
      </c>
      <c r="J20" s="101">
        <v>0</v>
      </c>
      <c r="K20" s="101">
        <v>0</v>
      </c>
      <c r="L20" s="101">
        <v>0</v>
      </c>
      <c r="M20" s="101">
        <v>0</v>
      </c>
      <c r="N20" s="101">
        <v>0</v>
      </c>
      <c r="O20" s="101">
        <v>0</v>
      </c>
      <c r="P20" s="101">
        <v>0</v>
      </c>
      <c r="Q20" s="101">
        <v>0</v>
      </c>
      <c r="R20" s="101">
        <v>0</v>
      </c>
      <c r="S20" s="101">
        <v>0</v>
      </c>
      <c r="T20" s="101">
        <v>0</v>
      </c>
      <c r="U20" s="101">
        <v>0</v>
      </c>
      <c r="V20" s="101">
        <v>0</v>
      </c>
      <c r="W20" s="101">
        <v>0</v>
      </c>
      <c r="X20" s="101">
        <v>0</v>
      </c>
      <c r="Y20" s="101">
        <v>0</v>
      </c>
      <c r="Z20" s="101">
        <v>0</v>
      </c>
      <c r="AA20" s="101">
        <v>0</v>
      </c>
      <c r="AB20" s="101">
        <v>0</v>
      </c>
      <c r="AC20" s="101">
        <v>0</v>
      </c>
    </row>
    <row r="21" spans="1:29" x14ac:dyDescent="0.3">
      <c r="A21" s="100"/>
      <c r="B21" s="100"/>
      <c r="C21" s="100" t="str">
        <f t="shared" si="0"/>
        <v/>
      </c>
      <c r="D21" s="100"/>
      <c r="E21" s="101">
        <v>0</v>
      </c>
      <c r="F21" s="101">
        <v>0</v>
      </c>
      <c r="G21" s="101">
        <v>0</v>
      </c>
      <c r="H21" s="101">
        <v>0</v>
      </c>
      <c r="I21" s="101">
        <v>0</v>
      </c>
      <c r="J21" s="101">
        <v>0</v>
      </c>
      <c r="K21" s="101">
        <v>0</v>
      </c>
      <c r="L21" s="101">
        <v>0</v>
      </c>
      <c r="M21" s="101">
        <v>0</v>
      </c>
      <c r="N21" s="101">
        <v>0</v>
      </c>
      <c r="O21" s="101">
        <v>0</v>
      </c>
      <c r="P21" s="101">
        <v>0</v>
      </c>
      <c r="Q21" s="101">
        <v>0</v>
      </c>
      <c r="R21" s="101">
        <v>0</v>
      </c>
      <c r="S21" s="101">
        <v>0</v>
      </c>
      <c r="T21" s="101">
        <v>0</v>
      </c>
      <c r="U21" s="101">
        <v>0</v>
      </c>
      <c r="V21" s="101">
        <v>0</v>
      </c>
      <c r="W21" s="101">
        <v>0</v>
      </c>
      <c r="X21" s="101">
        <v>0</v>
      </c>
      <c r="Y21" s="101">
        <v>0</v>
      </c>
      <c r="Z21" s="101">
        <v>0</v>
      </c>
      <c r="AA21" s="101">
        <v>0</v>
      </c>
      <c r="AB21" s="101">
        <v>0</v>
      </c>
      <c r="AC21" s="101">
        <v>0</v>
      </c>
    </row>
    <row r="22" spans="1:29" x14ac:dyDescent="0.3">
      <c r="A22" s="100"/>
      <c r="B22" s="100"/>
      <c r="C22" s="100" t="str">
        <f t="shared" si="0"/>
        <v/>
      </c>
      <c r="D22" s="100"/>
      <c r="E22" s="101">
        <v>0</v>
      </c>
      <c r="F22" s="101">
        <v>0</v>
      </c>
      <c r="G22" s="101">
        <v>0</v>
      </c>
      <c r="H22" s="101">
        <v>0</v>
      </c>
      <c r="I22" s="101">
        <v>0</v>
      </c>
      <c r="J22" s="101">
        <v>0</v>
      </c>
      <c r="K22" s="101">
        <v>0</v>
      </c>
      <c r="L22" s="101">
        <v>0</v>
      </c>
      <c r="M22" s="101">
        <v>0</v>
      </c>
      <c r="N22" s="101">
        <v>0</v>
      </c>
      <c r="O22" s="101">
        <v>0</v>
      </c>
      <c r="P22" s="101">
        <v>0</v>
      </c>
      <c r="Q22" s="101">
        <v>0</v>
      </c>
      <c r="R22" s="101">
        <v>0</v>
      </c>
      <c r="S22" s="101">
        <v>0</v>
      </c>
      <c r="T22" s="101">
        <v>0</v>
      </c>
      <c r="U22" s="101">
        <v>0</v>
      </c>
      <c r="V22" s="101">
        <v>0</v>
      </c>
      <c r="W22" s="101">
        <v>0</v>
      </c>
      <c r="X22" s="101">
        <v>0</v>
      </c>
      <c r="Y22" s="101">
        <v>0</v>
      </c>
      <c r="Z22" s="101">
        <v>0</v>
      </c>
      <c r="AA22" s="101">
        <v>0</v>
      </c>
      <c r="AB22" s="101">
        <v>0</v>
      </c>
      <c r="AC22" s="101">
        <v>0</v>
      </c>
    </row>
    <row r="23" spans="1:29" x14ac:dyDescent="0.3">
      <c r="A23" s="100"/>
      <c r="B23" s="100"/>
      <c r="C23" s="100" t="str">
        <f t="shared" si="0"/>
        <v/>
      </c>
      <c r="D23" s="100"/>
      <c r="E23" s="101">
        <v>0</v>
      </c>
      <c r="F23" s="101">
        <v>0</v>
      </c>
      <c r="G23" s="101">
        <v>0</v>
      </c>
      <c r="H23" s="101">
        <v>0</v>
      </c>
      <c r="I23" s="101">
        <v>0</v>
      </c>
      <c r="J23" s="101">
        <v>0</v>
      </c>
      <c r="K23" s="101">
        <v>0</v>
      </c>
      <c r="L23" s="101">
        <v>0</v>
      </c>
      <c r="M23" s="101">
        <v>0</v>
      </c>
      <c r="N23" s="101">
        <v>0</v>
      </c>
      <c r="O23" s="101">
        <v>0</v>
      </c>
      <c r="P23" s="101">
        <v>0</v>
      </c>
      <c r="Q23" s="101">
        <v>0</v>
      </c>
      <c r="R23" s="101">
        <v>0</v>
      </c>
      <c r="S23" s="101">
        <v>0</v>
      </c>
      <c r="T23" s="101">
        <v>0</v>
      </c>
      <c r="U23" s="101">
        <v>0</v>
      </c>
      <c r="V23" s="101">
        <v>0</v>
      </c>
      <c r="W23" s="101">
        <v>0</v>
      </c>
      <c r="X23" s="101">
        <v>0</v>
      </c>
      <c r="Y23" s="101">
        <v>0</v>
      </c>
      <c r="Z23" s="101">
        <v>0</v>
      </c>
      <c r="AA23" s="101">
        <v>0</v>
      </c>
      <c r="AB23" s="101">
        <v>0</v>
      </c>
      <c r="AC23" s="101">
        <v>0</v>
      </c>
    </row>
    <row r="24" spans="1:29" x14ac:dyDescent="0.3">
      <c r="A24" s="100"/>
      <c r="B24" s="100"/>
      <c r="C24" s="100" t="str">
        <f t="shared" si="0"/>
        <v/>
      </c>
      <c r="D24" s="100"/>
      <c r="E24" s="101">
        <v>0</v>
      </c>
      <c r="F24" s="101">
        <v>0</v>
      </c>
      <c r="G24" s="101">
        <v>0</v>
      </c>
      <c r="H24" s="101">
        <v>0</v>
      </c>
      <c r="I24" s="101">
        <v>0</v>
      </c>
      <c r="J24" s="101">
        <v>0</v>
      </c>
      <c r="K24" s="101">
        <v>0</v>
      </c>
      <c r="L24" s="101">
        <v>0</v>
      </c>
      <c r="M24" s="101">
        <v>0</v>
      </c>
      <c r="N24" s="101">
        <v>0</v>
      </c>
      <c r="O24" s="101">
        <v>0</v>
      </c>
      <c r="P24" s="101">
        <v>0</v>
      </c>
      <c r="Q24" s="101">
        <v>0</v>
      </c>
      <c r="R24" s="101">
        <v>0</v>
      </c>
      <c r="S24" s="101">
        <v>0</v>
      </c>
      <c r="T24" s="101">
        <v>0</v>
      </c>
      <c r="U24" s="101">
        <v>0</v>
      </c>
      <c r="V24" s="101">
        <v>0</v>
      </c>
      <c r="W24" s="101">
        <v>0</v>
      </c>
      <c r="X24" s="101">
        <v>0</v>
      </c>
      <c r="Y24" s="101">
        <v>0</v>
      </c>
      <c r="Z24" s="101">
        <v>0</v>
      </c>
      <c r="AA24" s="101">
        <v>0</v>
      </c>
      <c r="AB24" s="101">
        <v>0</v>
      </c>
      <c r="AC24" s="101">
        <v>0</v>
      </c>
    </row>
    <row r="25" spans="1:29" x14ac:dyDescent="0.3">
      <c r="A25" s="100"/>
      <c r="B25" s="100"/>
      <c r="C25" s="100" t="str">
        <f t="shared" si="0"/>
        <v/>
      </c>
      <c r="D25" s="100"/>
      <c r="E25" s="101">
        <v>0</v>
      </c>
      <c r="F25" s="101">
        <v>0</v>
      </c>
      <c r="G25" s="101">
        <v>0</v>
      </c>
      <c r="H25" s="101">
        <v>0</v>
      </c>
      <c r="I25" s="101">
        <v>0</v>
      </c>
      <c r="J25" s="101">
        <v>0</v>
      </c>
      <c r="K25" s="101">
        <v>0</v>
      </c>
      <c r="L25" s="101">
        <v>0</v>
      </c>
      <c r="M25" s="101">
        <v>0</v>
      </c>
      <c r="N25" s="101">
        <v>0</v>
      </c>
      <c r="O25" s="101">
        <v>0</v>
      </c>
      <c r="P25" s="101">
        <v>0</v>
      </c>
      <c r="Q25" s="101">
        <v>0</v>
      </c>
      <c r="R25" s="101">
        <v>0</v>
      </c>
      <c r="S25" s="101">
        <v>0</v>
      </c>
      <c r="T25" s="101">
        <v>0</v>
      </c>
      <c r="U25" s="101">
        <v>0</v>
      </c>
      <c r="V25" s="101">
        <v>0</v>
      </c>
      <c r="W25" s="101">
        <v>0</v>
      </c>
      <c r="X25" s="101">
        <v>0</v>
      </c>
      <c r="Y25" s="101">
        <v>0</v>
      </c>
      <c r="Z25" s="101">
        <v>0</v>
      </c>
      <c r="AA25" s="101">
        <v>0</v>
      </c>
      <c r="AB25" s="101">
        <v>0</v>
      </c>
      <c r="AC25" s="101">
        <v>0</v>
      </c>
    </row>
    <row r="26" spans="1:29" x14ac:dyDescent="0.3">
      <c r="A26" s="100"/>
      <c r="B26" s="100"/>
      <c r="C26" s="100" t="str">
        <f t="shared" si="0"/>
        <v/>
      </c>
      <c r="D26" s="100"/>
      <c r="E26" s="101">
        <v>0</v>
      </c>
      <c r="F26" s="101">
        <v>0</v>
      </c>
      <c r="G26" s="101">
        <v>0</v>
      </c>
      <c r="H26" s="101">
        <v>0</v>
      </c>
      <c r="I26" s="101">
        <v>0</v>
      </c>
      <c r="J26" s="101">
        <v>0</v>
      </c>
      <c r="K26" s="101">
        <v>0</v>
      </c>
      <c r="L26" s="101">
        <v>0</v>
      </c>
      <c r="M26" s="101">
        <v>0</v>
      </c>
      <c r="N26" s="101">
        <v>0</v>
      </c>
      <c r="O26" s="101">
        <v>0</v>
      </c>
      <c r="P26" s="101">
        <v>0</v>
      </c>
      <c r="Q26" s="101">
        <v>0</v>
      </c>
      <c r="R26" s="101">
        <v>0</v>
      </c>
      <c r="S26" s="101">
        <v>0</v>
      </c>
      <c r="T26" s="101">
        <v>0</v>
      </c>
      <c r="U26" s="101">
        <v>0</v>
      </c>
      <c r="V26" s="101">
        <v>0</v>
      </c>
      <c r="W26" s="101">
        <v>0</v>
      </c>
      <c r="X26" s="101">
        <v>0</v>
      </c>
      <c r="Y26" s="101">
        <v>0</v>
      </c>
      <c r="Z26" s="101">
        <v>0</v>
      </c>
      <c r="AA26" s="101">
        <v>0</v>
      </c>
      <c r="AB26" s="101">
        <v>0</v>
      </c>
      <c r="AC26" s="101">
        <v>0</v>
      </c>
    </row>
    <row r="27" spans="1:29" x14ac:dyDescent="0.3">
      <c r="A27" s="100"/>
      <c r="B27" s="100"/>
      <c r="C27" s="100" t="str">
        <f t="shared" si="0"/>
        <v/>
      </c>
      <c r="D27" s="100"/>
      <c r="E27" s="101">
        <v>0</v>
      </c>
      <c r="F27" s="101">
        <v>0</v>
      </c>
      <c r="G27" s="101">
        <v>0</v>
      </c>
      <c r="H27" s="101">
        <v>0</v>
      </c>
      <c r="I27" s="101">
        <v>0</v>
      </c>
      <c r="J27" s="101">
        <v>0</v>
      </c>
      <c r="K27" s="101">
        <v>0</v>
      </c>
      <c r="L27" s="101">
        <v>0</v>
      </c>
      <c r="M27" s="101">
        <v>0</v>
      </c>
      <c r="N27" s="101">
        <v>0</v>
      </c>
      <c r="O27" s="101">
        <v>0</v>
      </c>
      <c r="P27" s="101">
        <v>0</v>
      </c>
      <c r="Q27" s="101">
        <v>0</v>
      </c>
      <c r="R27" s="101">
        <v>0</v>
      </c>
      <c r="S27" s="101">
        <v>0</v>
      </c>
      <c r="T27" s="101">
        <v>0</v>
      </c>
      <c r="U27" s="101">
        <v>0</v>
      </c>
      <c r="V27" s="101">
        <v>0</v>
      </c>
      <c r="W27" s="101">
        <v>0</v>
      </c>
      <c r="X27" s="101">
        <v>0</v>
      </c>
      <c r="Y27" s="101">
        <v>0</v>
      </c>
      <c r="Z27" s="101">
        <v>0</v>
      </c>
      <c r="AA27" s="101">
        <v>0</v>
      </c>
      <c r="AB27" s="101">
        <v>0</v>
      </c>
      <c r="AC27" s="101">
        <v>0</v>
      </c>
    </row>
    <row r="28" spans="1:29" x14ac:dyDescent="0.3">
      <c r="A28" s="100"/>
      <c r="B28" s="100"/>
      <c r="C28" s="100" t="str">
        <f t="shared" si="0"/>
        <v/>
      </c>
      <c r="D28" s="100"/>
      <c r="E28" s="101">
        <v>0</v>
      </c>
      <c r="F28" s="101">
        <v>0</v>
      </c>
      <c r="G28" s="101">
        <v>0</v>
      </c>
      <c r="H28" s="101">
        <v>0</v>
      </c>
      <c r="I28" s="101">
        <v>0</v>
      </c>
      <c r="J28" s="101">
        <v>0</v>
      </c>
      <c r="K28" s="101">
        <v>0</v>
      </c>
      <c r="L28" s="101">
        <v>0</v>
      </c>
      <c r="M28" s="101">
        <v>0</v>
      </c>
      <c r="N28" s="101">
        <v>0</v>
      </c>
      <c r="O28" s="101">
        <v>0</v>
      </c>
      <c r="P28" s="101">
        <v>0</v>
      </c>
      <c r="Q28" s="101">
        <v>0</v>
      </c>
      <c r="R28" s="101">
        <v>0</v>
      </c>
      <c r="S28" s="101">
        <v>0</v>
      </c>
      <c r="T28" s="101">
        <v>0</v>
      </c>
      <c r="U28" s="101">
        <v>0</v>
      </c>
      <c r="V28" s="101">
        <v>0</v>
      </c>
      <c r="W28" s="101">
        <v>0</v>
      </c>
      <c r="X28" s="101">
        <v>0</v>
      </c>
      <c r="Y28" s="101">
        <v>0</v>
      </c>
      <c r="Z28" s="101">
        <v>0</v>
      </c>
      <c r="AA28" s="101">
        <v>0</v>
      </c>
      <c r="AB28" s="101">
        <v>0</v>
      </c>
      <c r="AC28" s="101">
        <v>0</v>
      </c>
    </row>
    <row r="29" spans="1:29" x14ac:dyDescent="0.3">
      <c r="A29" s="100"/>
      <c r="B29" s="100"/>
      <c r="C29" s="100" t="str">
        <f t="shared" si="0"/>
        <v/>
      </c>
      <c r="D29" s="100"/>
      <c r="E29" s="101">
        <v>0</v>
      </c>
      <c r="F29" s="101">
        <v>0</v>
      </c>
      <c r="G29" s="101">
        <v>0</v>
      </c>
      <c r="H29" s="101">
        <v>0</v>
      </c>
      <c r="I29" s="101">
        <v>0</v>
      </c>
      <c r="J29" s="101">
        <v>0</v>
      </c>
      <c r="K29" s="101">
        <v>0</v>
      </c>
      <c r="L29" s="101">
        <v>0</v>
      </c>
      <c r="M29" s="101">
        <v>0</v>
      </c>
      <c r="N29" s="101">
        <v>0</v>
      </c>
      <c r="O29" s="101">
        <v>0</v>
      </c>
      <c r="P29" s="101">
        <v>0</v>
      </c>
      <c r="Q29" s="101">
        <v>0</v>
      </c>
      <c r="R29" s="101">
        <v>0</v>
      </c>
      <c r="S29" s="101">
        <v>0</v>
      </c>
      <c r="T29" s="101">
        <v>0</v>
      </c>
      <c r="U29" s="101">
        <v>0</v>
      </c>
      <c r="V29" s="101">
        <v>0</v>
      </c>
      <c r="W29" s="101">
        <v>0</v>
      </c>
      <c r="X29" s="101">
        <v>0</v>
      </c>
      <c r="Y29" s="101">
        <v>0</v>
      </c>
      <c r="Z29" s="101">
        <v>0</v>
      </c>
      <c r="AA29" s="101">
        <v>0</v>
      </c>
      <c r="AB29" s="101">
        <v>0</v>
      </c>
      <c r="AC29" s="101">
        <v>0</v>
      </c>
    </row>
    <row r="30" spans="1:29" x14ac:dyDescent="0.3">
      <c r="A30" s="100"/>
      <c r="B30" s="100"/>
      <c r="C30" s="100" t="str">
        <f t="shared" si="0"/>
        <v/>
      </c>
      <c r="D30" s="100"/>
      <c r="E30" s="101">
        <v>0</v>
      </c>
      <c r="F30" s="101">
        <v>0</v>
      </c>
      <c r="G30" s="101">
        <v>0</v>
      </c>
      <c r="H30" s="101">
        <v>0</v>
      </c>
      <c r="I30" s="101">
        <v>0</v>
      </c>
      <c r="J30" s="101">
        <v>0</v>
      </c>
      <c r="K30" s="101">
        <v>0</v>
      </c>
      <c r="L30" s="101">
        <v>0</v>
      </c>
      <c r="M30" s="101">
        <v>0</v>
      </c>
      <c r="N30" s="101">
        <v>0</v>
      </c>
      <c r="O30" s="101">
        <v>0</v>
      </c>
      <c r="P30" s="101">
        <v>0</v>
      </c>
      <c r="Q30" s="101">
        <v>0</v>
      </c>
      <c r="R30" s="101">
        <v>0</v>
      </c>
      <c r="S30" s="101">
        <v>0</v>
      </c>
      <c r="T30" s="101">
        <v>0</v>
      </c>
      <c r="U30" s="101">
        <v>0</v>
      </c>
      <c r="V30" s="101">
        <v>0</v>
      </c>
      <c r="W30" s="101">
        <v>0</v>
      </c>
      <c r="X30" s="101">
        <v>0</v>
      </c>
      <c r="Y30" s="101">
        <v>0</v>
      </c>
      <c r="Z30" s="101">
        <v>0</v>
      </c>
      <c r="AA30" s="101">
        <v>0</v>
      </c>
      <c r="AB30" s="101">
        <v>0</v>
      </c>
      <c r="AC30" s="101">
        <v>0</v>
      </c>
    </row>
    <row r="31" spans="1:29" x14ac:dyDescent="0.3">
      <c r="A31" s="100"/>
      <c r="B31" s="100"/>
      <c r="C31" s="100" t="str">
        <f t="shared" si="0"/>
        <v/>
      </c>
      <c r="D31" s="100"/>
      <c r="E31" s="101">
        <v>0</v>
      </c>
      <c r="F31" s="101">
        <v>0</v>
      </c>
      <c r="G31" s="101">
        <v>0</v>
      </c>
      <c r="H31" s="101">
        <v>0</v>
      </c>
      <c r="I31" s="101">
        <v>0</v>
      </c>
      <c r="J31" s="101">
        <v>0</v>
      </c>
      <c r="K31" s="101">
        <v>0</v>
      </c>
      <c r="L31" s="101">
        <v>0</v>
      </c>
      <c r="M31" s="101">
        <v>0</v>
      </c>
      <c r="N31" s="101">
        <v>0</v>
      </c>
      <c r="O31" s="101">
        <v>0</v>
      </c>
      <c r="P31" s="101">
        <v>0</v>
      </c>
      <c r="Q31" s="101">
        <v>0</v>
      </c>
      <c r="R31" s="101">
        <v>0</v>
      </c>
      <c r="S31" s="101">
        <v>0</v>
      </c>
      <c r="T31" s="101">
        <v>0</v>
      </c>
      <c r="U31" s="101">
        <v>0</v>
      </c>
      <c r="V31" s="101">
        <v>0</v>
      </c>
      <c r="W31" s="101">
        <v>0</v>
      </c>
      <c r="X31" s="101">
        <v>0</v>
      </c>
      <c r="Y31" s="101">
        <v>0</v>
      </c>
      <c r="Z31" s="101">
        <v>0</v>
      </c>
      <c r="AA31" s="101">
        <v>0</v>
      </c>
      <c r="AB31" s="101">
        <v>0</v>
      </c>
      <c r="AC31" s="101">
        <v>0</v>
      </c>
    </row>
    <row r="32" spans="1:29" x14ac:dyDescent="0.3">
      <c r="A32" s="100"/>
      <c r="B32" s="100"/>
      <c r="C32" s="100" t="str">
        <f t="shared" si="0"/>
        <v/>
      </c>
      <c r="D32" s="100"/>
      <c r="E32" s="101">
        <v>0</v>
      </c>
      <c r="F32" s="101">
        <v>0</v>
      </c>
      <c r="G32" s="101">
        <v>0</v>
      </c>
      <c r="H32" s="101">
        <v>0</v>
      </c>
      <c r="I32" s="101">
        <v>0</v>
      </c>
      <c r="J32" s="101">
        <v>0</v>
      </c>
      <c r="K32" s="101">
        <v>0</v>
      </c>
      <c r="L32" s="101">
        <v>0</v>
      </c>
      <c r="M32" s="101">
        <v>0</v>
      </c>
      <c r="N32" s="101">
        <v>0</v>
      </c>
      <c r="O32" s="101">
        <v>0</v>
      </c>
      <c r="P32" s="101">
        <v>0</v>
      </c>
      <c r="Q32" s="101">
        <v>0</v>
      </c>
      <c r="R32" s="101">
        <v>0</v>
      </c>
      <c r="S32" s="101">
        <v>0</v>
      </c>
      <c r="T32" s="101">
        <v>0</v>
      </c>
      <c r="U32" s="101">
        <v>0</v>
      </c>
      <c r="V32" s="101">
        <v>0</v>
      </c>
      <c r="W32" s="101">
        <v>0</v>
      </c>
      <c r="X32" s="101">
        <v>0</v>
      </c>
      <c r="Y32" s="101">
        <v>0</v>
      </c>
      <c r="Z32" s="101">
        <v>0</v>
      </c>
      <c r="AA32" s="101">
        <v>0</v>
      </c>
      <c r="AB32" s="101">
        <v>0</v>
      </c>
      <c r="AC32" s="101">
        <v>0</v>
      </c>
    </row>
    <row r="33" spans="1:29" x14ac:dyDescent="0.3">
      <c r="A33" s="100"/>
      <c r="B33" s="100"/>
      <c r="C33" s="100" t="str">
        <f t="shared" si="0"/>
        <v/>
      </c>
      <c r="D33" s="100"/>
      <c r="E33" s="101">
        <v>0</v>
      </c>
      <c r="F33" s="101">
        <v>0</v>
      </c>
      <c r="G33" s="101">
        <v>0</v>
      </c>
      <c r="H33" s="101">
        <v>0</v>
      </c>
      <c r="I33" s="101">
        <v>0</v>
      </c>
      <c r="J33" s="101">
        <v>0</v>
      </c>
      <c r="K33" s="101">
        <v>0</v>
      </c>
      <c r="L33" s="101">
        <v>0</v>
      </c>
      <c r="M33" s="101">
        <v>0</v>
      </c>
      <c r="N33" s="101">
        <v>0</v>
      </c>
      <c r="O33" s="101">
        <v>0</v>
      </c>
      <c r="P33" s="101">
        <v>0</v>
      </c>
      <c r="Q33" s="101">
        <v>0</v>
      </c>
      <c r="R33" s="101">
        <v>0</v>
      </c>
      <c r="S33" s="101">
        <v>0</v>
      </c>
      <c r="T33" s="101">
        <v>0</v>
      </c>
      <c r="U33" s="101">
        <v>0</v>
      </c>
      <c r="V33" s="101">
        <v>0</v>
      </c>
      <c r="W33" s="101">
        <v>0</v>
      </c>
      <c r="X33" s="101">
        <v>0</v>
      </c>
      <c r="Y33" s="101">
        <v>0</v>
      </c>
      <c r="Z33" s="101">
        <v>0</v>
      </c>
      <c r="AA33" s="101">
        <v>0</v>
      </c>
      <c r="AB33" s="101">
        <v>0</v>
      </c>
      <c r="AC33" s="101">
        <v>0</v>
      </c>
    </row>
    <row r="34" spans="1:29" x14ac:dyDescent="0.3">
      <c r="A34" s="100"/>
      <c r="B34" s="100"/>
      <c r="C34" s="100" t="str">
        <f t="shared" si="0"/>
        <v/>
      </c>
      <c r="D34" s="100"/>
      <c r="E34" s="101">
        <v>0</v>
      </c>
      <c r="F34" s="101">
        <v>0</v>
      </c>
      <c r="G34" s="101">
        <v>0</v>
      </c>
      <c r="H34" s="101">
        <v>0</v>
      </c>
      <c r="I34" s="101">
        <v>0</v>
      </c>
      <c r="J34" s="101">
        <v>0</v>
      </c>
      <c r="K34" s="101">
        <v>0</v>
      </c>
      <c r="L34" s="101">
        <v>0</v>
      </c>
      <c r="M34" s="101">
        <v>0</v>
      </c>
      <c r="N34" s="101">
        <v>0</v>
      </c>
      <c r="O34" s="101">
        <v>0</v>
      </c>
      <c r="P34" s="101">
        <v>0</v>
      </c>
      <c r="Q34" s="101">
        <v>0</v>
      </c>
      <c r="R34" s="101">
        <v>0</v>
      </c>
      <c r="S34" s="101">
        <v>0</v>
      </c>
      <c r="T34" s="101">
        <v>0</v>
      </c>
      <c r="U34" s="101">
        <v>0</v>
      </c>
      <c r="V34" s="101">
        <v>0</v>
      </c>
      <c r="W34" s="101">
        <v>0</v>
      </c>
      <c r="X34" s="101">
        <v>0</v>
      </c>
      <c r="Y34" s="101">
        <v>0</v>
      </c>
      <c r="Z34" s="101">
        <v>0</v>
      </c>
      <c r="AA34" s="101">
        <v>0</v>
      </c>
      <c r="AB34" s="101">
        <v>0</v>
      </c>
      <c r="AC34" s="101">
        <v>0</v>
      </c>
    </row>
    <row r="35" spans="1:29" x14ac:dyDescent="0.3">
      <c r="A35" s="100"/>
      <c r="B35" s="100"/>
      <c r="C35" s="100" t="str">
        <f t="shared" si="0"/>
        <v/>
      </c>
      <c r="D35" s="100"/>
      <c r="E35" s="101">
        <v>0</v>
      </c>
      <c r="F35" s="101">
        <v>0</v>
      </c>
      <c r="G35" s="101">
        <v>0</v>
      </c>
      <c r="H35" s="101">
        <v>0</v>
      </c>
      <c r="I35" s="101">
        <v>0</v>
      </c>
      <c r="J35" s="101">
        <v>0</v>
      </c>
      <c r="K35" s="101">
        <v>0</v>
      </c>
      <c r="L35" s="101">
        <v>0</v>
      </c>
      <c r="M35" s="101">
        <v>0</v>
      </c>
      <c r="N35" s="101">
        <v>0</v>
      </c>
      <c r="O35" s="101">
        <v>0</v>
      </c>
      <c r="P35" s="101">
        <v>0</v>
      </c>
      <c r="Q35" s="101">
        <v>0</v>
      </c>
      <c r="R35" s="101">
        <v>0</v>
      </c>
      <c r="S35" s="101">
        <v>0</v>
      </c>
      <c r="T35" s="101">
        <v>0</v>
      </c>
      <c r="U35" s="101">
        <v>0</v>
      </c>
      <c r="V35" s="101">
        <v>0</v>
      </c>
      <c r="W35" s="101">
        <v>0</v>
      </c>
      <c r="X35" s="101">
        <v>0</v>
      </c>
      <c r="Y35" s="101">
        <v>0</v>
      </c>
      <c r="Z35" s="101">
        <v>0</v>
      </c>
      <c r="AA35" s="101">
        <v>0</v>
      </c>
      <c r="AB35" s="101">
        <v>0</v>
      </c>
      <c r="AC35" s="101">
        <v>0</v>
      </c>
    </row>
    <row r="36" spans="1:29" x14ac:dyDescent="0.3">
      <c r="A36" s="100"/>
      <c r="B36" s="100"/>
      <c r="C36" s="100" t="str">
        <f t="shared" ref="C36:C38" si="2">_xlfn.CONCAT(A36,B36)</f>
        <v/>
      </c>
      <c r="D36" s="100"/>
      <c r="E36" s="101">
        <v>0</v>
      </c>
      <c r="F36" s="101">
        <v>0</v>
      </c>
      <c r="G36" s="101">
        <v>0</v>
      </c>
      <c r="H36" s="101">
        <v>0</v>
      </c>
      <c r="I36" s="101">
        <v>0</v>
      </c>
      <c r="J36" s="101">
        <v>0</v>
      </c>
      <c r="K36" s="101">
        <v>0</v>
      </c>
      <c r="L36" s="101">
        <v>0</v>
      </c>
      <c r="M36" s="101">
        <v>0</v>
      </c>
      <c r="N36" s="101">
        <v>0</v>
      </c>
      <c r="O36" s="101">
        <v>0</v>
      </c>
      <c r="P36" s="101">
        <v>0</v>
      </c>
      <c r="Q36" s="101">
        <v>0</v>
      </c>
      <c r="R36" s="101">
        <v>0</v>
      </c>
      <c r="S36" s="101">
        <v>0</v>
      </c>
      <c r="T36" s="101">
        <v>0</v>
      </c>
      <c r="U36" s="101">
        <v>0</v>
      </c>
      <c r="V36" s="101">
        <v>0</v>
      </c>
      <c r="W36" s="101">
        <v>0</v>
      </c>
      <c r="X36" s="101">
        <v>0</v>
      </c>
      <c r="Y36" s="101">
        <v>0</v>
      </c>
      <c r="Z36" s="101">
        <v>0</v>
      </c>
      <c r="AA36" s="101">
        <v>0</v>
      </c>
      <c r="AB36" s="101">
        <v>0</v>
      </c>
      <c r="AC36" s="101">
        <v>0</v>
      </c>
    </row>
    <row r="37" spans="1:29" x14ac:dyDescent="0.3">
      <c r="A37" s="100"/>
      <c r="B37" s="100"/>
      <c r="C37" s="100" t="str">
        <f t="shared" si="2"/>
        <v/>
      </c>
      <c r="D37" s="100"/>
      <c r="E37" s="101">
        <v>0</v>
      </c>
      <c r="F37" s="101">
        <v>0</v>
      </c>
      <c r="G37" s="101">
        <v>0</v>
      </c>
      <c r="H37" s="101">
        <v>0</v>
      </c>
      <c r="I37" s="101">
        <v>0</v>
      </c>
      <c r="J37" s="101">
        <v>0</v>
      </c>
      <c r="K37" s="101">
        <v>0</v>
      </c>
      <c r="L37" s="101">
        <v>0</v>
      </c>
      <c r="M37" s="101">
        <v>0</v>
      </c>
      <c r="N37" s="101">
        <v>0</v>
      </c>
      <c r="O37" s="101">
        <v>0</v>
      </c>
      <c r="P37" s="101">
        <v>0</v>
      </c>
      <c r="Q37" s="101">
        <v>0</v>
      </c>
      <c r="R37" s="101">
        <v>0</v>
      </c>
      <c r="S37" s="101">
        <v>0</v>
      </c>
      <c r="T37" s="101">
        <v>0</v>
      </c>
      <c r="U37" s="101">
        <v>0</v>
      </c>
      <c r="V37" s="101">
        <v>0</v>
      </c>
      <c r="W37" s="101">
        <v>0</v>
      </c>
      <c r="X37" s="101">
        <v>0</v>
      </c>
      <c r="Y37" s="101">
        <v>0</v>
      </c>
      <c r="Z37" s="101">
        <v>0</v>
      </c>
      <c r="AA37" s="101">
        <v>0</v>
      </c>
      <c r="AB37" s="101">
        <v>0</v>
      </c>
      <c r="AC37" s="101">
        <v>0</v>
      </c>
    </row>
    <row r="38" spans="1:29" x14ac:dyDescent="0.3">
      <c r="A38" s="100"/>
      <c r="B38" s="100"/>
      <c r="C38" s="100" t="str">
        <f t="shared" si="2"/>
        <v/>
      </c>
      <c r="D38" s="100"/>
      <c r="E38" s="101">
        <v>0</v>
      </c>
      <c r="F38" s="101">
        <v>0</v>
      </c>
      <c r="G38" s="101">
        <v>0</v>
      </c>
      <c r="H38" s="101">
        <v>0</v>
      </c>
      <c r="I38" s="101">
        <v>0</v>
      </c>
      <c r="J38" s="101">
        <v>0</v>
      </c>
      <c r="K38" s="101">
        <v>0</v>
      </c>
      <c r="L38" s="101">
        <v>0</v>
      </c>
      <c r="M38" s="101">
        <v>0</v>
      </c>
      <c r="N38" s="101">
        <v>0</v>
      </c>
      <c r="O38" s="101">
        <v>0</v>
      </c>
      <c r="P38" s="101">
        <v>0</v>
      </c>
      <c r="Q38" s="101">
        <v>0</v>
      </c>
      <c r="R38" s="101">
        <v>0</v>
      </c>
      <c r="S38" s="101">
        <v>0</v>
      </c>
      <c r="T38" s="101">
        <v>0</v>
      </c>
      <c r="U38" s="101">
        <v>0</v>
      </c>
      <c r="V38" s="101">
        <v>0</v>
      </c>
      <c r="W38" s="101">
        <v>0</v>
      </c>
      <c r="X38" s="101">
        <v>0</v>
      </c>
      <c r="Y38" s="101">
        <v>0</v>
      </c>
      <c r="Z38" s="101">
        <v>0</v>
      </c>
      <c r="AA38" s="101">
        <v>0</v>
      </c>
      <c r="AB38" s="101">
        <v>0</v>
      </c>
      <c r="AC38" s="101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AB91-274C-483E-90B3-FB1858A46850}">
  <dimension ref="A1:AA18"/>
  <sheetViews>
    <sheetView showGridLines="0" topLeftCell="C1" zoomScale="145" zoomScaleNormal="145" workbookViewId="0">
      <selection activeCell="D8" sqref="D8"/>
    </sheetView>
  </sheetViews>
  <sheetFormatPr defaultRowHeight="14.4" x14ac:dyDescent="0.3"/>
  <cols>
    <col min="1" max="1" width="5.44140625" customWidth="1"/>
    <col min="2" max="2" width="21.44140625" bestFit="1" customWidth="1"/>
    <col min="3" max="3" width="18.21875" bestFit="1" customWidth="1"/>
    <col min="4" max="4" width="9.21875" customWidth="1"/>
    <col min="5" max="5" width="8.6640625" customWidth="1"/>
    <col min="6" max="6" width="12.44140625" customWidth="1"/>
    <col min="7" max="7" width="10.5546875" customWidth="1"/>
    <col min="8" max="8" width="11.88671875" bestFit="1" customWidth="1"/>
    <col min="9" max="9" width="9.44140625" bestFit="1" customWidth="1"/>
    <col min="10" max="10" width="6.6640625" bestFit="1" customWidth="1"/>
    <col min="11" max="11" width="12.109375" bestFit="1" customWidth="1"/>
    <col min="12" max="12" width="14.44140625" bestFit="1" customWidth="1"/>
    <col min="13" max="13" width="11.109375" bestFit="1" customWidth="1"/>
    <col min="14" max="14" width="12.6640625" bestFit="1" customWidth="1"/>
    <col min="15" max="15" width="12.6640625" customWidth="1"/>
    <col min="16" max="16" width="16" customWidth="1"/>
    <col min="17" max="17" width="16.33203125" customWidth="1"/>
    <col min="18" max="18" width="18.5546875" customWidth="1"/>
    <col min="19" max="19" width="15.33203125" customWidth="1"/>
    <col min="20" max="20" width="16.88671875" customWidth="1"/>
    <col min="21" max="21" width="20.109375" bestFit="1" customWidth="1"/>
    <col min="22" max="22" width="16.88671875" bestFit="1" customWidth="1"/>
    <col min="23" max="23" width="17.33203125" bestFit="1" customWidth="1"/>
    <col min="24" max="24" width="19.5546875" bestFit="1" customWidth="1"/>
    <col min="25" max="25" width="16.33203125" bestFit="1" customWidth="1"/>
    <col min="26" max="26" width="18" bestFit="1" customWidth="1"/>
    <col min="27" max="27" width="21.109375" bestFit="1" customWidth="1"/>
    <col min="28" max="28" width="18" bestFit="1" customWidth="1"/>
  </cols>
  <sheetData>
    <row r="1" spans="1:27" x14ac:dyDescent="0.3">
      <c r="A1" s="13"/>
      <c r="B1" s="13"/>
      <c r="C1" s="12"/>
      <c r="D1" s="3" t="s">
        <v>1</v>
      </c>
      <c r="E1" s="3" t="s">
        <v>5</v>
      </c>
      <c r="F1" s="3" t="s">
        <v>21</v>
      </c>
      <c r="G1" s="3" t="s">
        <v>45</v>
      </c>
      <c r="H1" s="5" t="s">
        <v>30</v>
      </c>
      <c r="I1" s="3" t="s">
        <v>31</v>
      </c>
      <c r="J1" s="3" t="s">
        <v>6</v>
      </c>
      <c r="K1" s="3" t="s">
        <v>7</v>
      </c>
      <c r="L1" s="3" t="s">
        <v>8</v>
      </c>
      <c r="M1" s="3" t="s">
        <v>34</v>
      </c>
      <c r="N1" s="3" t="s">
        <v>41</v>
      </c>
      <c r="O1" s="3" t="s">
        <v>18</v>
      </c>
      <c r="P1" s="3" t="s">
        <v>15</v>
      </c>
      <c r="Q1" s="3" t="s">
        <v>16</v>
      </c>
      <c r="R1" s="3" t="s">
        <v>17</v>
      </c>
      <c r="S1" s="3" t="s">
        <v>35</v>
      </c>
      <c r="T1" s="3" t="s">
        <v>19</v>
      </c>
      <c r="U1" s="3" t="s">
        <v>42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43</v>
      </c>
    </row>
    <row r="2" spans="1:27" x14ac:dyDescent="0.3">
      <c r="A2" s="2"/>
      <c r="B2" s="4" t="s">
        <v>0</v>
      </c>
      <c r="C2" s="4" t="s">
        <v>3</v>
      </c>
      <c r="D2" s="7" t="s">
        <v>13</v>
      </c>
      <c r="E2" s="3" t="s">
        <v>22</v>
      </c>
      <c r="F2" s="3" t="s">
        <v>22</v>
      </c>
      <c r="G2" s="3" t="s">
        <v>13</v>
      </c>
      <c r="H2" s="3" t="s">
        <v>13</v>
      </c>
      <c r="I2" s="3" t="s">
        <v>14</v>
      </c>
      <c r="J2" s="3" t="s">
        <v>95</v>
      </c>
      <c r="K2" s="3" t="s">
        <v>24</v>
      </c>
      <c r="L2" s="3" t="s">
        <v>78</v>
      </c>
      <c r="M2" s="3" t="s">
        <v>13</v>
      </c>
      <c r="N2" s="3" t="s">
        <v>13</v>
      </c>
      <c r="O2" s="3" t="s">
        <v>13</v>
      </c>
      <c r="P2" s="3" t="s">
        <v>95</v>
      </c>
      <c r="Q2" s="7" t="s">
        <v>24</v>
      </c>
      <c r="R2" s="3" t="s">
        <v>78</v>
      </c>
      <c r="S2" s="3" t="s">
        <v>13</v>
      </c>
      <c r="T2" s="3" t="s">
        <v>13</v>
      </c>
      <c r="U2" s="3" t="s">
        <v>13</v>
      </c>
      <c r="V2" s="3" t="s">
        <v>95</v>
      </c>
      <c r="W2" s="7" t="s">
        <v>24</v>
      </c>
      <c r="X2" s="3" t="s">
        <v>78</v>
      </c>
      <c r="Y2" s="3" t="s">
        <v>13</v>
      </c>
      <c r="Z2" s="3" t="s">
        <v>13</v>
      </c>
      <c r="AA2" s="3" t="s">
        <v>13</v>
      </c>
    </row>
    <row r="3" spans="1:27" x14ac:dyDescent="0.3">
      <c r="A3" s="3">
        <v>1</v>
      </c>
      <c r="B3" s="2" t="s">
        <v>26</v>
      </c>
      <c r="C3" s="2" t="s">
        <v>12</v>
      </c>
      <c r="D3" s="6">
        <v>1</v>
      </c>
      <c r="E3" s="43">
        <v>275.58999999999997</v>
      </c>
      <c r="F3" s="10">
        <f t="array" ref="F3:AA3">'results (spec)'!E5:Z5</f>
        <v>0.95999991986900568</v>
      </c>
      <c r="G3" s="11">
        <v>0.5090136369690299</v>
      </c>
      <c r="H3" s="11">
        <v>0.53022258276697154</v>
      </c>
      <c r="I3" s="11">
        <v>1.8860003939882961</v>
      </c>
      <c r="J3" s="11">
        <v>1.397862875077408</v>
      </c>
      <c r="K3" s="11">
        <v>2.409537919447757E-4</v>
      </c>
      <c r="L3" s="11">
        <v>3.0667317814732091E-3</v>
      </c>
      <c r="M3" s="11">
        <v>4.782920191064477E-2</v>
      </c>
      <c r="N3" s="11">
        <v>1.4209085609763861E-2</v>
      </c>
      <c r="O3" s="11">
        <v>5.5674966424703598E-2</v>
      </c>
      <c r="P3" s="11">
        <v>2.158028437406756E-3</v>
      </c>
      <c r="Q3" s="11">
        <v>1.9797964305325881E-3</v>
      </c>
      <c r="R3" s="11">
        <v>8.6231793829938397E-6</v>
      </c>
      <c r="S3" s="11">
        <v>0.28020749241113663</v>
      </c>
      <c r="T3" s="11">
        <v>5.4423870053142309E-2</v>
      </c>
      <c r="U3" s="11">
        <v>0.50728149595670402</v>
      </c>
      <c r="V3" s="11">
        <v>-13.97647072233667</v>
      </c>
      <c r="W3" s="11">
        <v>-4.2974148891516961E-4</v>
      </c>
      <c r="X3" s="11">
        <v>-3.065869463534909E-2</v>
      </c>
      <c r="Y3" s="11">
        <v>-0.1980845266953111</v>
      </c>
      <c r="Z3" s="11">
        <v>-0.50232579419389367</v>
      </c>
      <c r="AA3" s="11">
        <v>0.36519063985906541</v>
      </c>
    </row>
    <row r="4" spans="1:27" x14ac:dyDescent="0.3">
      <c r="A4" s="3">
        <v>2</v>
      </c>
      <c r="B4" s="2" t="s">
        <v>28</v>
      </c>
      <c r="C4" s="2" t="s">
        <v>12</v>
      </c>
      <c r="D4" s="6">
        <v>1</v>
      </c>
      <c r="E4" s="43">
        <v>467.04256100921816</v>
      </c>
      <c r="F4" s="10">
        <f t="array" ref="F4:AA4">'results (spec)'!E13:Z13</f>
        <v>0.99999986495822668</v>
      </c>
      <c r="G4" s="11">
        <v>0.23502321448177099</v>
      </c>
      <c r="H4" s="11">
        <v>0.23502324621972689</v>
      </c>
      <c r="I4" s="11">
        <v>4.254898254043705</v>
      </c>
      <c r="J4" s="11">
        <v>1.078469050116837E-2</v>
      </c>
      <c r="K4" s="11">
        <v>1.676207939453889E-4</v>
      </c>
      <c r="L4" s="11">
        <v>1.1275597789790479E-3</v>
      </c>
      <c r="M4" s="11">
        <v>2.068348694592714E-2</v>
      </c>
      <c r="N4" s="11">
        <v>8.4196587558835745E-3</v>
      </c>
      <c r="O4" s="11">
        <v>2.6532555930316452E-2</v>
      </c>
      <c r="P4" s="11">
        <v>1.031928404700011E-4</v>
      </c>
      <c r="Q4" s="11">
        <v>3.575697312044213E-3</v>
      </c>
      <c r="R4" s="11">
        <v>2.0981606212444599E-6</v>
      </c>
      <c r="S4" s="11">
        <v>0.78208486153744161</v>
      </c>
      <c r="T4" s="11">
        <v>3.5802055150270462E-2</v>
      </c>
      <c r="U4" s="11">
        <v>5.1407452207058668E-2</v>
      </c>
      <c r="V4" s="11">
        <v>-1.0681497660698369E-2</v>
      </c>
      <c r="W4" s="11">
        <v>3.4080765180988242E-3</v>
      </c>
      <c r="X4" s="11">
        <v>-1.1254616183578041E-3</v>
      </c>
      <c r="Y4" s="11">
        <v>0.76140137459151447</v>
      </c>
      <c r="Z4" s="11">
        <v>9.2694992199540138E-3</v>
      </c>
      <c r="AA4" s="11">
        <v>4.2987793451175087E-2</v>
      </c>
    </row>
    <row r="5" spans="1:27" x14ac:dyDescent="0.3">
      <c r="A5" s="3">
        <v>3</v>
      </c>
      <c r="B5" s="2" t="s">
        <v>29</v>
      </c>
      <c r="C5" s="2" t="s">
        <v>12</v>
      </c>
      <c r="D5" s="6">
        <v>1</v>
      </c>
      <c r="E5" s="43">
        <v>6797.4059999999999</v>
      </c>
      <c r="F5" s="10" cm="1">
        <f t="array" ref="F5:AA5">'results (spec)'!E26:Z26</f>
        <v>1.0400001648813491</v>
      </c>
      <c r="G5" s="11">
        <v>0.63804894406348467</v>
      </c>
      <c r="H5" s="11">
        <v>0.61350850279555325</v>
      </c>
      <c r="I5" s="11">
        <v>1.629969259502247</v>
      </c>
      <c r="J5" s="11">
        <v>2.8426266013411809E-2</v>
      </c>
      <c r="K5" s="11">
        <v>4.6298276593006449E-3</v>
      </c>
      <c r="L5" s="11">
        <v>2.3894329888207722E-3</v>
      </c>
      <c r="M5" s="11">
        <v>5.6523055769503117E-2</v>
      </c>
      <c r="N5" s="11">
        <v>5.4514363640919328E-2</v>
      </c>
      <c r="O5" s="11">
        <v>3.3463079482316971E-2</v>
      </c>
      <c r="P5" s="11">
        <v>5.3889818082097918E-4</v>
      </c>
      <c r="Q5" s="11">
        <v>9.5531002807547338E-4</v>
      </c>
      <c r="R5" s="11">
        <v>1.461075044062454E-6</v>
      </c>
      <c r="S5" s="11">
        <v>6.7510504508391023E-2</v>
      </c>
      <c r="T5" s="11">
        <v>0.10109398420900111</v>
      </c>
      <c r="U5" s="11">
        <v>4.2551434598863116E-3</v>
      </c>
      <c r="V5" s="11">
        <v>-0.56798642208741512</v>
      </c>
      <c r="W5" s="11">
        <v>-9.1641243157937424E-2</v>
      </c>
      <c r="X5" s="11">
        <v>-4.7787198701371381E-2</v>
      </c>
      <c r="Y5" s="11">
        <v>-1.0629506108816711</v>
      </c>
      <c r="Z5" s="11">
        <v>-0.56816760543733835</v>
      </c>
      <c r="AA5" s="11">
        <v>-1.0860321293585</v>
      </c>
    </row>
    <row r="6" spans="1:27" x14ac:dyDescent="0.3">
      <c r="A6" s="3">
        <v>4</v>
      </c>
      <c r="B6" s="2" t="s">
        <v>27</v>
      </c>
      <c r="C6" s="2" t="s">
        <v>23</v>
      </c>
      <c r="D6" s="6">
        <v>1</v>
      </c>
      <c r="E6" s="43">
        <v>5421.2995378701016</v>
      </c>
      <c r="F6" s="10" cm="1">
        <f t="array" ref="F6:AA6">'results (spec)'!E36:Z36</f>
        <v>1</v>
      </c>
      <c r="G6" s="11">
        <v>0.58349852509850242</v>
      </c>
      <c r="H6" s="11">
        <v>0.58349852509850231</v>
      </c>
      <c r="I6" s="11">
        <v>1.713800390208676</v>
      </c>
      <c r="J6" s="45">
        <v>1.8911946913697196E-3</v>
      </c>
      <c r="K6" s="11">
        <v>1.0526797689472485E-2</v>
      </c>
      <c r="L6" s="11">
        <v>4.4922131881538863E-6</v>
      </c>
      <c r="M6" s="11">
        <v>0.44817584437934638</v>
      </c>
      <c r="N6" s="11">
        <v>2.2089254235224304E-2</v>
      </c>
      <c r="O6" s="11">
        <v>1.3659947605999898E-2</v>
      </c>
      <c r="P6" s="11">
        <v>2.2329664572353683E-3</v>
      </c>
      <c r="Q6" s="11">
        <v>1.9323308260079349E-3</v>
      </c>
      <c r="R6" s="11">
        <v>8.9635059357481307E-6</v>
      </c>
      <c r="S6" s="11">
        <v>0.29779893556448872</v>
      </c>
      <c r="T6" s="11">
        <v>5.1284104614026049E-2</v>
      </c>
      <c r="U6" s="11">
        <v>0.52539698562922765</v>
      </c>
      <c r="V6" s="11">
        <v>-1.6678980456461819E-2</v>
      </c>
      <c r="W6" s="11">
        <v>-0.10333564606871692</v>
      </c>
      <c r="X6" s="11">
        <v>-3.5958625945790728E-5</v>
      </c>
      <c r="Y6" s="11">
        <v>-4.1839595082289751</v>
      </c>
      <c r="Z6" s="11">
        <v>-8.5315371445972926E-2</v>
      </c>
      <c r="AA6" s="11">
        <v>0.30450444327698439</v>
      </c>
    </row>
    <row r="10" spans="1:27" x14ac:dyDescent="0.3">
      <c r="D10" s="1" t="s">
        <v>10</v>
      </c>
      <c r="E10" s="1" t="s">
        <v>11</v>
      </c>
      <c r="F10" s="1" t="s">
        <v>5</v>
      </c>
      <c r="G10" s="7" t="s">
        <v>20</v>
      </c>
      <c r="J10" s="1" t="s">
        <v>105</v>
      </c>
      <c r="K10" s="3" t="s">
        <v>5</v>
      </c>
    </row>
    <row r="11" spans="1:27" x14ac:dyDescent="0.3">
      <c r="B11" t="s">
        <v>9</v>
      </c>
      <c r="C11" t="s">
        <v>106</v>
      </c>
      <c r="D11" s="44" cm="1">
        <f t="array" ref="D11">SUM(D3:D6*G11:G14)</f>
        <v>10773.841928</v>
      </c>
      <c r="E11" s="103">
        <v>10773.841973595469</v>
      </c>
      <c r="F11" s="44">
        <f t="array" ref="F11:F14">-D3:D6*G11:G14+E3:E6</f>
        <v>175.83517199999997</v>
      </c>
      <c r="G11" s="9">
        <v>99.754828000000003</v>
      </c>
      <c r="H11" s="2" t="str">
        <f t="array" ref="H11:H14">B3:B6</f>
        <v>Ecopulpers</v>
      </c>
      <c r="J11" s="102">
        <v>10773.841973595469</v>
      </c>
      <c r="K11" s="43">
        <v>275.58999999999997</v>
      </c>
    </row>
    <row r="12" spans="1:27" x14ac:dyDescent="0.3">
      <c r="B12" t="s">
        <v>107</v>
      </c>
      <c r="C12" t="s">
        <v>25</v>
      </c>
      <c r="D12" s="44" cm="1">
        <f t="array" ref="D12">SUM(K3:K6*G11:G14)</f>
        <v>72.303892260669201</v>
      </c>
      <c r="E12" s="104">
        <v>60</v>
      </c>
      <c r="F12" s="44">
        <v>467.04256100921816</v>
      </c>
      <c r="G12" s="9">
        <v>0</v>
      </c>
      <c r="H12" s="2" t="str">
        <v>Shading nets</v>
      </c>
      <c r="J12" s="8">
        <v>81</v>
      </c>
      <c r="K12" s="43">
        <v>467.04256100921816</v>
      </c>
    </row>
    <row r="13" spans="1:27" x14ac:dyDescent="0.3">
      <c r="B13" t="s">
        <v>108</v>
      </c>
      <c r="C13" t="s">
        <v>97</v>
      </c>
      <c r="D13" s="44" cm="1">
        <f t="array" ref="D13">SUM(L3:L6*G11:G14)</f>
        <v>16.565282314154931</v>
      </c>
      <c r="E13" s="104">
        <v>0</v>
      </c>
      <c r="F13" s="44">
        <v>0</v>
      </c>
      <c r="G13" s="9">
        <v>6797.4059999999999</v>
      </c>
      <c r="H13" s="2" t="str">
        <v>Shading trees</v>
      </c>
      <c r="J13" s="8">
        <v>0</v>
      </c>
      <c r="K13" s="43">
        <v>6797.4059999999999</v>
      </c>
    </row>
    <row r="14" spans="1:27" x14ac:dyDescent="0.3">
      <c r="B14" t="s">
        <v>109</v>
      </c>
      <c r="C14" t="s">
        <v>96</v>
      </c>
      <c r="D14" s="44" cm="1">
        <f t="array" ref="D14">SUM(J3:J6*G11:G14)</f>
        <v>340.00000054454716</v>
      </c>
      <c r="E14" s="104">
        <v>340</v>
      </c>
      <c r="F14" s="44">
        <v>1544.6184378701018</v>
      </c>
      <c r="G14" s="9">
        <v>3876.6810999999998</v>
      </c>
      <c r="H14" s="2" t="str">
        <v>Biomass</v>
      </c>
      <c r="J14" s="8">
        <v>300</v>
      </c>
      <c r="K14" s="43">
        <v>5421.2995378701016</v>
      </c>
    </row>
    <row r="16" spans="1:27" x14ac:dyDescent="0.3">
      <c r="B16" t="s">
        <v>110</v>
      </c>
      <c r="D16" s="44" cm="1">
        <f t="array" ref="D16">SUM(G3:G6*G11:G14)</f>
        <v>6649.891992603536</v>
      </c>
    </row>
    <row r="18" spans="2:6" x14ac:dyDescent="0.3">
      <c r="B18" t="s">
        <v>104</v>
      </c>
      <c r="D18" s="44">
        <f>E11*0.00928174</f>
        <v>100</v>
      </c>
      <c r="F18" s="44">
        <f>G13*0.00928174</f>
        <v>63.091755166440002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AB02-BB45-46C5-B309-1E640D742283}">
  <dimension ref="A1:AA74"/>
  <sheetViews>
    <sheetView zoomScaleNormal="100" workbookViewId="0">
      <selection activeCell="P42" sqref="P42"/>
    </sheetView>
  </sheetViews>
  <sheetFormatPr defaultRowHeight="14.4" x14ac:dyDescent="0.3"/>
  <cols>
    <col min="1" max="1" width="12" customWidth="1"/>
    <col min="2" max="2" width="33" bestFit="1" customWidth="1"/>
    <col min="3" max="3" width="7.33203125" bestFit="1" customWidth="1"/>
    <col min="4" max="4" width="6.6640625" customWidth="1"/>
    <col min="5" max="5" width="7.33203125" bestFit="1" customWidth="1"/>
    <col min="6" max="10" width="6.6640625" customWidth="1"/>
    <col min="11" max="11" width="14.6640625" customWidth="1"/>
  </cols>
  <sheetData>
    <row r="1" spans="1:27" ht="18" x14ac:dyDescent="0.35">
      <c r="A1" s="14" t="s">
        <v>49</v>
      </c>
    </row>
    <row r="2" spans="1:27" ht="15" thickBot="1" x14ac:dyDescent="0.35">
      <c r="A2" t="s">
        <v>50</v>
      </c>
    </row>
    <row r="3" spans="1:27" x14ac:dyDescent="0.3">
      <c r="A3" t="s">
        <v>51</v>
      </c>
      <c r="J3" s="134" t="s">
        <v>52</v>
      </c>
      <c r="K3" s="135"/>
      <c r="L3" s="136"/>
      <c r="Y3" s="116" t="s">
        <v>53</v>
      </c>
      <c r="Z3" s="117"/>
      <c r="AA3" s="118"/>
    </row>
    <row r="4" spans="1:27" x14ac:dyDescent="0.3">
      <c r="A4" t="s">
        <v>54</v>
      </c>
      <c r="J4" s="15" t="s">
        <v>127</v>
      </c>
      <c r="K4" s="2">
        <v>0</v>
      </c>
      <c r="L4" s="16">
        <v>0</v>
      </c>
      <c r="Y4" s="17" t="s">
        <v>55</v>
      </c>
      <c r="Z4">
        <v>0</v>
      </c>
      <c r="AA4" s="18">
        <v>0</v>
      </c>
    </row>
    <row r="5" spans="1:27" x14ac:dyDescent="0.3">
      <c r="J5" s="15" t="s">
        <v>76</v>
      </c>
      <c r="K5" s="2">
        <v>50</v>
      </c>
      <c r="L5" s="16">
        <v>100</v>
      </c>
      <c r="Y5" s="17" t="s">
        <v>55</v>
      </c>
      <c r="Z5">
        <v>50</v>
      </c>
      <c r="AA5" s="18">
        <v>100</v>
      </c>
    </row>
    <row r="6" spans="1:27" ht="15" thickBot="1" x14ac:dyDescent="0.35">
      <c r="B6" t="s">
        <v>94</v>
      </c>
      <c r="C6">
        <v>5</v>
      </c>
      <c r="D6">
        <v>0.02</v>
      </c>
      <c r="E6">
        <v>0.02</v>
      </c>
      <c r="J6" s="19" t="s">
        <v>77</v>
      </c>
      <c r="K6" s="20">
        <v>100</v>
      </c>
      <c r="L6" s="21">
        <v>0</v>
      </c>
      <c r="Y6" s="17" t="s">
        <v>55</v>
      </c>
      <c r="Z6">
        <v>100</v>
      </c>
      <c r="AA6" s="18">
        <v>0</v>
      </c>
    </row>
    <row r="7" spans="1:27" x14ac:dyDescent="0.3">
      <c r="B7" t="s">
        <v>93</v>
      </c>
      <c r="C7">
        <v>68070.983160000003</v>
      </c>
      <c r="D7">
        <v>1146.5574331256348</v>
      </c>
      <c r="E7">
        <f>SUM(5109,466)</f>
        <v>5575</v>
      </c>
      <c r="Y7" s="17" t="s">
        <v>55</v>
      </c>
      <c r="Z7">
        <v>0</v>
      </c>
      <c r="AA7" s="18">
        <v>0</v>
      </c>
    </row>
    <row r="8" spans="1:27" x14ac:dyDescent="0.3">
      <c r="C8" t="s">
        <v>82</v>
      </c>
      <c r="Y8" s="22">
        <v>1</v>
      </c>
      <c r="Z8">
        <v>20</v>
      </c>
      <c r="AA8" s="18">
        <v>0</v>
      </c>
    </row>
    <row r="9" spans="1:27" x14ac:dyDescent="0.3">
      <c r="C9">
        <v>1</v>
      </c>
      <c r="D9">
        <v>1</v>
      </c>
      <c r="E9">
        <v>1</v>
      </c>
      <c r="F9" s="119">
        <v>1</v>
      </c>
      <c r="G9" s="119"/>
      <c r="H9" s="119"/>
      <c r="I9" s="119"/>
      <c r="J9" s="119"/>
      <c r="K9" s="119"/>
      <c r="L9" s="119"/>
      <c r="Y9" s="22">
        <v>1</v>
      </c>
      <c r="Z9">
        <v>60</v>
      </c>
      <c r="AA9" s="18">
        <v>80</v>
      </c>
    </row>
    <row r="10" spans="1:27" x14ac:dyDescent="0.3">
      <c r="A10" s="120" t="s">
        <v>57</v>
      </c>
      <c r="B10" s="121"/>
      <c r="C10" s="121"/>
      <c r="D10" s="121"/>
      <c r="E10" s="122"/>
      <c r="G10" s="123" t="s">
        <v>58</v>
      </c>
      <c r="H10" s="124"/>
      <c r="I10" s="124"/>
      <c r="J10" s="125"/>
      <c r="K10" s="23" t="s">
        <v>59</v>
      </c>
      <c r="L10" s="24"/>
      <c r="Y10" s="22">
        <v>2</v>
      </c>
      <c r="Z10">
        <v>40</v>
      </c>
      <c r="AA10" s="18">
        <v>0</v>
      </c>
    </row>
    <row r="11" spans="1:27" x14ac:dyDescent="0.3">
      <c r="A11" s="126" t="s">
        <v>60</v>
      </c>
      <c r="B11" s="126" t="s">
        <v>61</v>
      </c>
      <c r="C11" s="128" t="s">
        <v>58</v>
      </c>
      <c r="D11" s="129"/>
      <c r="E11" s="130"/>
      <c r="F11" s="25"/>
      <c r="G11" s="131" t="s">
        <v>62</v>
      </c>
      <c r="H11" s="132"/>
      <c r="I11" s="132"/>
      <c r="J11" s="133"/>
      <c r="K11" s="26" t="s">
        <v>63</v>
      </c>
      <c r="L11" s="27" t="s">
        <v>64</v>
      </c>
      <c r="Y11" s="22">
        <v>2</v>
      </c>
      <c r="Z11">
        <v>70</v>
      </c>
      <c r="AA11" s="18">
        <v>60</v>
      </c>
    </row>
    <row r="12" spans="1:27" x14ac:dyDescent="0.3">
      <c r="A12" s="127"/>
      <c r="B12" s="127"/>
      <c r="C12" s="39" t="str">
        <f>$J$5</f>
        <v>Water Savings</v>
      </c>
      <c r="D12" s="39" t="str">
        <f>$J$4</f>
        <v>Emission Savings</v>
      </c>
      <c r="E12" s="39" t="str">
        <f>$J$6</f>
        <v>Land Savings</v>
      </c>
      <c r="F12" s="40" t="s">
        <v>65</v>
      </c>
      <c r="G12" s="41" t="str">
        <f>$J$5</f>
        <v>Water Savings</v>
      </c>
      <c r="H12" s="41" t="str">
        <f>$J$4</f>
        <v>Emission Savings</v>
      </c>
      <c r="I12" s="41" t="str">
        <f>$J$6</f>
        <v>Land Savings</v>
      </c>
      <c r="J12" s="41" t="s">
        <v>65</v>
      </c>
      <c r="K12" s="42" t="s">
        <v>66</v>
      </c>
      <c r="L12" s="42" t="s">
        <v>67</v>
      </c>
      <c r="Y12" s="22">
        <v>3</v>
      </c>
      <c r="Z12">
        <v>60</v>
      </c>
      <c r="AA12" s="18">
        <v>0</v>
      </c>
    </row>
    <row r="13" spans="1:27" x14ac:dyDescent="0.3">
      <c r="A13" s="28" t="str">
        <f t="array" ref="A13:A70">'results (spec)'!A3:A70</f>
        <v>Ecopulpers</v>
      </c>
      <c r="B13" s="28" t="str">
        <f t="array" ref="B13:B74">'results (spec)'!C3:C70</f>
        <v>Ecopulpers_prod_to_+2.5%</v>
      </c>
      <c r="C13" s="29">
        <f t="array" ref="C13:C74">'results (spec)'!I3:I70/$C$6</f>
        <v>0.28348454080696678</v>
      </c>
      <c r="D13" s="29">
        <f t="array" ref="D13:D74">'results (spec)'!J3:J70/$D$6</f>
        <v>2.7251427582086762E-2</v>
      </c>
      <c r="E13" s="29">
        <f t="array" ref="E13:E74">'results (spec)'!K3:K70/$E$6</f>
        <v>0.25560963890711719</v>
      </c>
      <c r="F13" s="30">
        <f>SUM(C13:E13)</f>
        <v>0.56634560729617078</v>
      </c>
      <c r="G13" s="31">
        <f>C13/(F13/100)</f>
        <v>50.055043626164895</v>
      </c>
      <c r="H13" s="31">
        <f>D13/(F13/100)</f>
        <v>4.8118017039435799</v>
      </c>
      <c r="I13" s="31">
        <f>E13/(F13/100)</f>
        <v>45.133154669891518</v>
      </c>
      <c r="J13" s="32">
        <f>SUM(G13:I13)</f>
        <v>100</v>
      </c>
      <c r="K13" s="33">
        <f t="shared" ref="K13" si="0">I13+(G13/2)</f>
        <v>70.160676482973969</v>
      </c>
      <c r="L13" s="33">
        <f t="shared" ref="L13" si="1">G13</f>
        <v>50.055043626164895</v>
      </c>
      <c r="Y13" s="22">
        <v>3</v>
      </c>
      <c r="Z13">
        <v>80</v>
      </c>
      <c r="AA13" s="18">
        <v>40</v>
      </c>
    </row>
    <row r="14" spans="1:27" x14ac:dyDescent="0.3">
      <c r="A14" s="28" t="str">
        <v>Ecopulpers</v>
      </c>
      <c r="B14" s="28" t="str">
        <v>Ecopulpers_prod_to_+2%</v>
      </c>
      <c r="C14" s="29">
        <v>0.28152855831722257</v>
      </c>
      <c r="D14" s="29">
        <v>1.9649559999379559E-2</v>
      </c>
      <c r="E14" s="29">
        <v>0.20447312454052735</v>
      </c>
      <c r="F14" s="30">
        <f>SUM(C14:E14)</f>
        <v>0.50565124285712948</v>
      </c>
      <c r="G14" s="31">
        <f>C14/(F14/100)</f>
        <v>55.676429613121265</v>
      </c>
      <c r="H14" s="31">
        <f>D14/(F14/100)</f>
        <v>3.8859906461124814</v>
      </c>
      <c r="I14" s="31">
        <f>E14/(F14/100)</f>
        <v>40.437579740766253</v>
      </c>
      <c r="J14" s="32">
        <f>SUM(G14:I14)</f>
        <v>100</v>
      </c>
      <c r="K14" s="33">
        <f>I14+(G14/2)</f>
        <v>68.275794547326882</v>
      </c>
      <c r="L14" s="33">
        <f>G14</f>
        <v>55.676429613121265</v>
      </c>
      <c r="Y14" s="22">
        <v>4</v>
      </c>
      <c r="Z14">
        <v>80</v>
      </c>
      <c r="AA14" s="18">
        <v>0</v>
      </c>
    </row>
    <row r="15" spans="1:27" ht="15" thickBot="1" x14ac:dyDescent="0.35">
      <c r="A15" s="28" t="str">
        <v>Ecopulpers</v>
      </c>
      <c r="B15" s="28" t="str">
        <v>Ecopulpers_prod_to_+1.5%</v>
      </c>
      <c r="C15" s="29">
        <v>0.27957257501548161</v>
      </c>
      <c r="D15" s="29">
        <v>1.2047689597238785E-2</v>
      </c>
      <c r="E15" s="29">
        <v>0.15333658907366046</v>
      </c>
      <c r="F15" s="30">
        <f>SUM(C15:E15)</f>
        <v>0.44495685368638083</v>
      </c>
      <c r="G15" s="31">
        <f>C15/(F15/100)</f>
        <v>62.831389762687621</v>
      </c>
      <c r="H15" s="31">
        <f>D15/(F15/100)</f>
        <v>2.707608501234676</v>
      </c>
      <c r="I15" s="31">
        <f>E15/(F15/100)</f>
        <v>34.461001736077712</v>
      </c>
      <c r="J15" s="32">
        <f>SUM(G15:I15)</f>
        <v>100</v>
      </c>
      <c r="K15" s="33">
        <f>I15+(G15/2)</f>
        <v>65.876696617421516</v>
      </c>
      <c r="L15" s="33">
        <f>G15</f>
        <v>62.831389762687621</v>
      </c>
      <c r="Y15" s="34">
        <v>4</v>
      </c>
      <c r="Z15" s="35">
        <v>90</v>
      </c>
      <c r="AA15" s="36">
        <v>20</v>
      </c>
    </row>
    <row r="16" spans="1:27" x14ac:dyDescent="0.3">
      <c r="A16" s="28" t="str">
        <v>Ecopulpers</v>
      </c>
      <c r="B16" s="28" t="str">
        <v>Ecopulpers_prod_to_+1%</v>
      </c>
      <c r="C16" s="29">
        <v>0.27761659089883317</v>
      </c>
      <c r="D16" s="29">
        <v>4.4458158299676143E-3</v>
      </c>
      <c r="E16" s="29">
        <v>0.1022000324610417</v>
      </c>
      <c r="F16" s="30">
        <f>SUM(C16:E16)</f>
        <v>0.38426243918984249</v>
      </c>
      <c r="G16" s="31">
        <f>C16/(F16/100)</f>
        <v>72.246611322237086</v>
      </c>
      <c r="H16" s="31">
        <f>D16/(F16/100)</f>
        <v>1.1569738221984236</v>
      </c>
      <c r="I16" s="31">
        <f>E16/(F16/100)</f>
        <v>26.596414855564483</v>
      </c>
      <c r="J16" s="32">
        <f>SUM(G16:I16)</f>
        <v>100</v>
      </c>
      <c r="K16" s="33">
        <f>I16+(G16/2)</f>
        <v>62.719720516683026</v>
      </c>
      <c r="L16" s="33">
        <f>G16</f>
        <v>72.246611322237086</v>
      </c>
      <c r="Y16" s="22">
        <v>5</v>
      </c>
      <c r="Z16">
        <v>20</v>
      </c>
      <c r="AA16" s="18">
        <v>0</v>
      </c>
    </row>
    <row r="17" spans="1:27" x14ac:dyDescent="0.3">
      <c r="A17" s="28" t="str">
        <v>Ecopulpers</v>
      </c>
      <c r="B17" s="28" t="str">
        <v>Ecopulpers_prod_to_+0.5%</v>
      </c>
      <c r="C17" s="37">
        <v>0.27566060597891917</v>
      </c>
      <c r="D17" s="37">
        <v>-3.1560613024339546E-3</v>
      </c>
      <c r="E17" s="37">
        <v>5.1063454748145894E-2</v>
      </c>
      <c r="F17" s="30">
        <f t="shared" ref="F17:F20" si="2">SUM(C17:E17)</f>
        <v>0.3235679994246311</v>
      </c>
      <c r="G17" s="31">
        <f t="shared" ref="G17:G20" si="3">C17/(F17/100)</f>
        <v>85.194026130241269</v>
      </c>
      <c r="H17" s="31">
        <f t="shared" ref="H17:H20" si="4">D17/(F17/100)</f>
        <v>-0.97539352100518761</v>
      </c>
      <c r="I17" s="31">
        <f t="shared" ref="I17:I20" si="5">E17/(F17/100)</f>
        <v>15.781367390763911</v>
      </c>
      <c r="J17" s="32">
        <f t="shared" ref="J17:J20" si="6">SUM(G17:I17)</f>
        <v>100</v>
      </c>
      <c r="K17" s="33">
        <f t="shared" ref="K17:K20" si="7">I17+(G17/2)</f>
        <v>58.378380455884546</v>
      </c>
      <c r="L17" s="33">
        <f t="shared" ref="L17:L20" si="8">G17</f>
        <v>85.194026130241269</v>
      </c>
      <c r="Y17" s="22">
        <v>5</v>
      </c>
      <c r="Z17">
        <v>10</v>
      </c>
      <c r="AA17" s="18">
        <v>20</v>
      </c>
    </row>
    <row r="18" spans="1:27" x14ac:dyDescent="0.3">
      <c r="A18" s="28" t="str">
        <v>Ecopulpers</v>
      </c>
      <c r="B18" s="28" t="str">
        <v>Ecopulpers_high_price_petroleum</v>
      </c>
      <c r="C18" s="37">
        <v>0.27957275798835324</v>
      </c>
      <c r="D18" s="37">
        <v>1.2065260762028631E-2</v>
      </c>
      <c r="E18" s="37">
        <v>0.15333669648498469</v>
      </c>
      <c r="F18" s="30">
        <f t="shared" si="2"/>
        <v>0.44497471523536658</v>
      </c>
      <c r="G18" s="31">
        <f t="shared" si="3"/>
        <v>62.828908793272667</v>
      </c>
      <c r="H18" s="31">
        <f t="shared" si="4"/>
        <v>2.7114486169504679</v>
      </c>
      <c r="I18" s="31">
        <f t="shared" si="5"/>
        <v>34.459642589776863</v>
      </c>
      <c r="J18" s="32">
        <f t="shared" si="6"/>
        <v>100</v>
      </c>
      <c r="K18" s="33">
        <f t="shared" si="7"/>
        <v>65.874096986413193</v>
      </c>
      <c r="L18" s="33">
        <f t="shared" si="8"/>
        <v>62.828908793272667</v>
      </c>
      <c r="Y18" s="22">
        <v>6</v>
      </c>
      <c r="Z18">
        <v>40</v>
      </c>
      <c r="AA18" s="18">
        <v>0</v>
      </c>
    </row>
    <row r="19" spans="1:27" x14ac:dyDescent="0.3">
      <c r="A19" s="28" t="str">
        <v>Ecopulpers</v>
      </c>
      <c r="B19" s="28" t="str">
        <v>Ecopulpers_mid-high_price_petroleum</v>
      </c>
      <c r="C19" s="37">
        <v>0.27957271224877339</v>
      </c>
      <c r="D19" s="37">
        <v>1.2060867993568534E-2</v>
      </c>
      <c r="E19" s="37">
        <v>0.15333666965489098</v>
      </c>
      <c r="F19" s="30">
        <f t="shared" si="2"/>
        <v>0.44497024989723288</v>
      </c>
      <c r="G19" s="31">
        <f t="shared" si="3"/>
        <v>62.829529010836453</v>
      </c>
      <c r="H19" s="31">
        <f t="shared" si="4"/>
        <v>2.7104886217346049</v>
      </c>
      <c r="I19" s="31">
        <f t="shared" si="5"/>
        <v>34.45998236742895</v>
      </c>
      <c r="J19" s="32">
        <f t="shared" si="6"/>
        <v>100</v>
      </c>
      <c r="K19" s="33">
        <f t="shared" si="7"/>
        <v>65.874746872847169</v>
      </c>
      <c r="L19" s="33">
        <f t="shared" si="8"/>
        <v>62.829529010836453</v>
      </c>
      <c r="Y19" s="22">
        <v>6</v>
      </c>
      <c r="Z19">
        <v>20</v>
      </c>
      <c r="AA19" s="18">
        <v>40</v>
      </c>
    </row>
    <row r="20" spans="1:27" x14ac:dyDescent="0.3">
      <c r="A20" s="28" t="str">
        <v>Ecopulpers</v>
      </c>
      <c r="B20" s="28" t="str">
        <v>Ecopulpers_mid_price_petroleum</v>
      </c>
      <c r="C20" s="37">
        <v>0.2795726665004622</v>
      </c>
      <c r="D20" s="37">
        <v>1.2056475043209499E-2</v>
      </c>
      <c r="E20" s="37">
        <v>0.15333664282479731</v>
      </c>
      <c r="F20" s="30">
        <f t="shared" si="2"/>
        <v>0.44496578436846901</v>
      </c>
      <c r="G20" s="31">
        <f t="shared" si="3"/>
        <v>62.830149265803456</v>
      </c>
      <c r="H20" s="31">
        <f t="shared" si="4"/>
        <v>2.7095285675326726</v>
      </c>
      <c r="I20" s="31">
        <f t="shared" si="5"/>
        <v>34.460322166663879</v>
      </c>
      <c r="J20" s="32">
        <f t="shared" si="6"/>
        <v>100</v>
      </c>
      <c r="K20" s="33">
        <f t="shared" si="7"/>
        <v>65.875396799565607</v>
      </c>
      <c r="L20" s="33">
        <f t="shared" si="8"/>
        <v>62.830149265803456</v>
      </c>
      <c r="Y20" s="22">
        <v>7</v>
      </c>
      <c r="Z20">
        <v>60</v>
      </c>
      <c r="AA20" s="18">
        <v>0</v>
      </c>
    </row>
    <row r="21" spans="1:27" x14ac:dyDescent="0.3">
      <c r="A21" s="28" t="str">
        <v>Ecopulpers</v>
      </c>
      <c r="B21" s="28" t="str">
        <v>Ecopulpers_mid-low_price_petroleum</v>
      </c>
      <c r="C21" s="37">
        <v>0.27957262075797179</v>
      </c>
      <c r="D21" s="37">
        <v>1.205208254759782E-2</v>
      </c>
      <c r="E21" s="37">
        <v>0.15333661590375416</v>
      </c>
      <c r="F21" s="30">
        <f t="shared" ref="F21:F70" si="9">SUM(C21:E21)</f>
        <v>0.4449613192093238</v>
      </c>
      <c r="G21" s="31">
        <f t="shared" ref="G21:G70" si="10">C21/(F21/100)</f>
        <v>62.830769482336066</v>
      </c>
      <c r="H21" s="31">
        <f t="shared" ref="H21:H70" si="11">D21/(F21/100)</f>
        <v>2.7085685940103348</v>
      </c>
      <c r="I21" s="31">
        <f t="shared" ref="I21:I70" si="12">E21/(F21/100)</f>
        <v>34.460661923653596</v>
      </c>
      <c r="J21" s="32">
        <f t="shared" ref="J21:J70" si="13">SUM(G21:I21)</f>
        <v>100</v>
      </c>
      <c r="K21" s="33">
        <f t="shared" ref="K21:K70" si="14">I21+(G21/2)</f>
        <v>65.876046664821629</v>
      </c>
      <c r="L21" s="33">
        <f t="shared" ref="L21:L70" si="15">G21</f>
        <v>62.830769482336066</v>
      </c>
      <c r="Y21" s="22">
        <v>7</v>
      </c>
      <c r="Z21">
        <v>30</v>
      </c>
      <c r="AA21" s="18">
        <v>60</v>
      </c>
    </row>
    <row r="22" spans="1:27" x14ac:dyDescent="0.3">
      <c r="A22" s="28" t="str">
        <v>Ecopulpers</v>
      </c>
      <c r="B22" s="28" t="str">
        <v>Ecopulpers_low_price_petroleum</v>
      </c>
      <c r="C22" s="37">
        <v>0.27957257501548161</v>
      </c>
      <c r="D22" s="37">
        <v>1.2047689597238785E-2</v>
      </c>
      <c r="E22" s="37">
        <v>0.15333658907366046</v>
      </c>
      <c r="F22" s="30">
        <f t="shared" si="9"/>
        <v>0.44495685368638083</v>
      </c>
      <c r="G22" s="31">
        <f t="shared" si="10"/>
        <v>62.831389762687621</v>
      </c>
      <c r="H22" s="31">
        <f t="shared" si="11"/>
        <v>2.707608501234676</v>
      </c>
      <c r="I22" s="31">
        <f t="shared" si="12"/>
        <v>34.461001736077712</v>
      </c>
      <c r="J22" s="32">
        <f t="shared" si="13"/>
        <v>100</v>
      </c>
      <c r="K22" s="33">
        <f t="shared" si="14"/>
        <v>65.876696617421516</v>
      </c>
      <c r="L22" s="33">
        <f t="shared" si="15"/>
        <v>62.831389762687621</v>
      </c>
      <c r="Y22" s="22">
        <v>8</v>
      </c>
      <c r="Z22">
        <v>80</v>
      </c>
      <c r="AA22" s="18">
        <v>0</v>
      </c>
    </row>
    <row r="23" spans="1:27" ht="15" thickBot="1" x14ac:dyDescent="0.35">
      <c r="A23" s="28" t="str">
        <v>Shading_nets</v>
      </c>
      <c r="B23" s="28" t="str">
        <v>Shading_nets_prod_to_+2.5%</v>
      </c>
      <c r="C23" s="37">
        <v>2.156938100233674E-3</v>
      </c>
      <c r="D23" s="37">
        <v>8.3810396972694452E-3</v>
      </c>
      <c r="E23" s="37">
        <v>5.6377988948952393E-2</v>
      </c>
      <c r="F23" s="30">
        <f t="shared" si="9"/>
        <v>6.6915966746455516E-2</v>
      </c>
      <c r="G23" s="31">
        <f t="shared" si="10"/>
        <v>3.2233534163920976</v>
      </c>
      <c r="H23" s="31">
        <f>D23/(F23/100)</f>
        <v>12.524723328029003</v>
      </c>
      <c r="I23" s="31">
        <f t="shared" si="12"/>
        <v>84.251923255578888</v>
      </c>
      <c r="J23" s="32">
        <f t="shared" si="13"/>
        <v>99.999999999999986</v>
      </c>
      <c r="K23" s="33">
        <f t="shared" si="14"/>
        <v>85.863599963774931</v>
      </c>
      <c r="L23" s="33">
        <f t="shared" si="15"/>
        <v>3.2233534163920976</v>
      </c>
      <c r="Y23" s="34">
        <v>8</v>
      </c>
      <c r="Z23" s="35">
        <v>40</v>
      </c>
      <c r="AA23" s="36">
        <v>80</v>
      </c>
    </row>
    <row r="24" spans="1:27" x14ac:dyDescent="0.3">
      <c r="A24" s="28" t="str">
        <v>Shading_nets</v>
      </c>
      <c r="B24" s="28" t="str">
        <v>Shading_nets_prod_to_+2%</v>
      </c>
      <c r="C24" s="37">
        <v>1.7255505517823622E-3</v>
      </c>
      <c r="D24" s="37">
        <v>6.7048318669549198E-3</v>
      </c>
      <c r="E24" s="37">
        <v>4.5102393141860375E-2</v>
      </c>
      <c r="F24" s="30">
        <f t="shared" si="9"/>
        <v>5.3532775560597656E-2</v>
      </c>
      <c r="G24" s="31">
        <f t="shared" si="10"/>
        <v>3.2233534198672089</v>
      </c>
      <c r="H24" s="31">
        <f t="shared" si="11"/>
        <v>12.524723025738187</v>
      </c>
      <c r="I24" s="31">
        <f t="shared" si="12"/>
        <v>84.251923554394594</v>
      </c>
      <c r="J24" s="32">
        <f t="shared" si="13"/>
        <v>99.999999999999986</v>
      </c>
      <c r="K24" s="33">
        <f t="shared" si="14"/>
        <v>85.863600264328198</v>
      </c>
      <c r="L24" s="33">
        <f t="shared" si="15"/>
        <v>3.2233534198672089</v>
      </c>
      <c r="Y24" s="22">
        <v>9</v>
      </c>
      <c r="Z24">
        <v>10</v>
      </c>
      <c r="AA24" s="18">
        <v>20</v>
      </c>
    </row>
    <row r="25" spans="1:27" x14ac:dyDescent="0.3">
      <c r="A25" s="28" t="str">
        <v>Shading_nets</v>
      </c>
      <c r="B25" s="28" t="str">
        <v>Shading_nets_prod_to_+1.5%</v>
      </c>
      <c r="C25" s="37">
        <v>1.2941629771376028E-3</v>
      </c>
      <c r="D25" s="37">
        <v>5.0286241275898655E-3</v>
      </c>
      <c r="E25" s="37">
        <v>3.3826796425273642E-2</v>
      </c>
      <c r="F25" s="30">
        <f t="shared" si="9"/>
        <v>4.0149583530001108E-2</v>
      </c>
      <c r="G25" s="31">
        <f t="shared" si="10"/>
        <v>3.2233534282380814</v>
      </c>
      <c r="H25" s="31">
        <f t="shared" si="11"/>
        <v>12.524723011964269</v>
      </c>
      <c r="I25" s="31">
        <f t="shared" si="12"/>
        <v>84.251923559797646</v>
      </c>
      <c r="J25" s="32">
        <f t="shared" si="13"/>
        <v>100</v>
      </c>
      <c r="K25" s="33">
        <f t="shared" si="14"/>
        <v>85.863600273916688</v>
      </c>
      <c r="L25" s="33">
        <f t="shared" si="15"/>
        <v>3.2233534282380814</v>
      </c>
      <c r="Y25" s="22">
        <v>9</v>
      </c>
      <c r="Z25">
        <v>90</v>
      </c>
      <c r="AA25" s="18">
        <v>20</v>
      </c>
    </row>
    <row r="26" spans="1:27" x14ac:dyDescent="0.3">
      <c r="A26" s="28" t="str">
        <v>Shading_nets</v>
      </c>
      <c r="B26" s="28" t="str">
        <v>Shading_nets_prod_to_+1%</v>
      </c>
      <c r="C26" s="37">
        <v>8.6277535592671484E-4</v>
      </c>
      <c r="D26" s="37">
        <v>3.3524162972753402E-3</v>
      </c>
      <c r="E26" s="37">
        <v>2.2551198662767998E-2</v>
      </c>
      <c r="F26" s="30">
        <f t="shared" si="9"/>
        <v>2.6766390315970053E-2</v>
      </c>
      <c r="G26" s="31">
        <f t="shared" si="10"/>
        <v>3.2233534135230166</v>
      </c>
      <c r="H26" s="31">
        <f t="shared" si="11"/>
        <v>12.52472319838785</v>
      </c>
      <c r="I26" s="31">
        <f t="shared" si="12"/>
        <v>84.251923388089139</v>
      </c>
      <c r="J26" s="32">
        <f t="shared" si="13"/>
        <v>100</v>
      </c>
      <c r="K26" s="33">
        <f t="shared" si="14"/>
        <v>85.863600094850653</v>
      </c>
      <c r="L26" s="33">
        <f t="shared" si="15"/>
        <v>3.2233534135230166</v>
      </c>
      <c r="Y26" s="22">
        <v>10</v>
      </c>
      <c r="Z26">
        <v>20</v>
      </c>
      <c r="AA26" s="18">
        <v>40</v>
      </c>
    </row>
    <row r="27" spans="1:27" x14ac:dyDescent="0.3">
      <c r="A27" s="28" t="str">
        <v>Shading_nets</v>
      </c>
      <c r="B27" s="28" t="str">
        <v>Shading_nets_prod_to_+0.5%</v>
      </c>
      <c r="C27" s="37">
        <v>4.3138769106008121E-4</v>
      </c>
      <c r="D27" s="37">
        <v>1.6762079212639946E-3</v>
      </c>
      <c r="E27" s="37">
        <v>1.1275599854343454E-2</v>
      </c>
      <c r="F27" s="30">
        <f t="shared" si="9"/>
        <v>1.338319546666753E-2</v>
      </c>
      <c r="G27" s="31">
        <f t="shared" si="10"/>
        <v>3.2233534370360539</v>
      </c>
      <c r="H27" s="31">
        <f t="shared" si="11"/>
        <v>12.524721210556878</v>
      </c>
      <c r="I27" s="31">
        <f t="shared" si="12"/>
        <v>84.251925352407071</v>
      </c>
      <c r="J27" s="32">
        <f t="shared" si="13"/>
        <v>100</v>
      </c>
      <c r="K27" s="33">
        <f t="shared" si="14"/>
        <v>85.863602070925097</v>
      </c>
      <c r="L27" s="33">
        <f t="shared" si="15"/>
        <v>3.2233534370360539</v>
      </c>
      <c r="Y27" s="22">
        <v>10</v>
      </c>
      <c r="Z27">
        <v>80</v>
      </c>
      <c r="AA27" s="18">
        <v>40</v>
      </c>
    </row>
    <row r="28" spans="1:27" x14ac:dyDescent="0.3">
      <c r="A28" s="28" t="str">
        <v>Shading_nets</v>
      </c>
      <c r="B28" s="28" t="str">
        <v>Shading_nets_cover_0.5ha</v>
      </c>
      <c r="C28" s="37">
        <v>4.3138752138474961E-3</v>
      </c>
      <c r="D28" s="37">
        <v>1.6762075574661139E-2</v>
      </c>
      <c r="E28" s="37">
        <v>0.11275595211372999</v>
      </c>
      <c r="F28" s="30">
        <f t="shared" si="9"/>
        <v>0.13383190290223862</v>
      </c>
      <c r="G28" s="31">
        <f t="shared" si="10"/>
        <v>3.2233534159629271</v>
      </c>
      <c r="H28" s="31">
        <f t="shared" si="11"/>
        <v>12.524723336636319</v>
      </c>
      <c r="I28" s="31">
        <f t="shared" si="12"/>
        <v>84.251923247400754</v>
      </c>
      <c r="J28" s="32">
        <f t="shared" si="13"/>
        <v>100</v>
      </c>
      <c r="K28" s="33">
        <f t="shared" si="14"/>
        <v>85.863599955382213</v>
      </c>
      <c r="L28" s="33">
        <f t="shared" si="15"/>
        <v>3.2233534159629271</v>
      </c>
      <c r="Y28" s="22">
        <v>11</v>
      </c>
      <c r="Z28">
        <v>30</v>
      </c>
      <c r="AA28" s="18">
        <v>60</v>
      </c>
    </row>
    <row r="29" spans="1:27" x14ac:dyDescent="0.3">
      <c r="A29" s="28" t="str">
        <v>Shading_nets</v>
      </c>
      <c r="B29" s="28" t="str">
        <v>Shading_nets_cover_0.6ha</v>
      </c>
      <c r="C29" s="37">
        <v>3.594896284630522E-3</v>
      </c>
      <c r="D29" s="37">
        <v>1.396839725202881E-2</v>
      </c>
      <c r="E29" s="37">
        <v>9.3963300560062649E-2</v>
      </c>
      <c r="F29" s="30">
        <f t="shared" si="9"/>
        <v>0.11152659409672198</v>
      </c>
      <c r="G29" s="31">
        <f t="shared" si="10"/>
        <v>3.2233534196452109</v>
      </c>
      <c r="H29" s="31">
        <f t="shared" si="11"/>
        <v>12.524723242166482</v>
      </c>
      <c r="I29" s="31">
        <f t="shared" si="12"/>
        <v>84.251923338188305</v>
      </c>
      <c r="J29" s="32">
        <f t="shared" si="13"/>
        <v>100</v>
      </c>
      <c r="K29" s="33">
        <f t="shared" si="14"/>
        <v>85.863600048010909</v>
      </c>
      <c r="L29" s="33">
        <f t="shared" si="15"/>
        <v>3.2233534196452109</v>
      </c>
      <c r="Y29" s="22">
        <v>11</v>
      </c>
      <c r="Z29">
        <v>70</v>
      </c>
      <c r="AA29" s="18">
        <v>60</v>
      </c>
    </row>
    <row r="30" spans="1:27" x14ac:dyDescent="0.3">
      <c r="A30" s="28" t="str">
        <v>Shading_nets</v>
      </c>
      <c r="B30" s="28" t="str">
        <v>Shading_nets_cover_0.7ha</v>
      </c>
      <c r="C30" s="37">
        <v>3.0813398392638197E-3</v>
      </c>
      <c r="D30" s="37">
        <v>1.197291257994948E-2</v>
      </c>
      <c r="E30" s="37">
        <v>8.0539976306681652E-2</v>
      </c>
      <c r="F30" s="30">
        <f t="shared" si="9"/>
        <v>9.5594228725894959E-2</v>
      </c>
      <c r="G30" s="31">
        <f t="shared" si="10"/>
        <v>3.2233534182269454</v>
      </c>
      <c r="H30" s="31">
        <f t="shared" si="11"/>
        <v>12.524723238554889</v>
      </c>
      <c r="I30" s="31">
        <f t="shared" si="12"/>
        <v>84.251923343218152</v>
      </c>
      <c r="J30" s="32">
        <f t="shared" si="13"/>
        <v>99.999999999999986</v>
      </c>
      <c r="K30" s="33">
        <f t="shared" si="14"/>
        <v>85.86360005233162</v>
      </c>
      <c r="L30" s="33">
        <f t="shared" si="15"/>
        <v>3.2233534182269454</v>
      </c>
      <c r="Y30" s="22">
        <v>12</v>
      </c>
      <c r="Z30">
        <v>40</v>
      </c>
      <c r="AA30" s="18">
        <v>80</v>
      </c>
    </row>
    <row r="31" spans="1:27" ht="15" thickBot="1" x14ac:dyDescent="0.35">
      <c r="A31" s="28" t="str">
        <v>Shading_nets</v>
      </c>
      <c r="B31" s="28" t="str">
        <v>Shading_nets_cover_0.8ha</v>
      </c>
      <c r="C31" s="37">
        <v>2.6961724623106422E-3</v>
      </c>
      <c r="D31" s="37">
        <v>1.047629912136472E-2</v>
      </c>
      <c r="E31" s="37">
        <v>7.047248209346435E-2</v>
      </c>
      <c r="F31" s="30">
        <f t="shared" si="9"/>
        <v>8.3644953677139713E-2</v>
      </c>
      <c r="G31" s="31">
        <f t="shared" si="10"/>
        <v>3.2233534048181438</v>
      </c>
      <c r="H31" s="31">
        <f t="shared" si="11"/>
        <v>12.524723442136244</v>
      </c>
      <c r="I31" s="31">
        <f t="shared" si="12"/>
        <v>84.25192315304561</v>
      </c>
      <c r="J31" s="32">
        <f t="shared" si="13"/>
        <v>100</v>
      </c>
      <c r="K31" s="33">
        <f t="shared" si="14"/>
        <v>85.86359985545468</v>
      </c>
      <c r="L31" s="33">
        <f t="shared" si="15"/>
        <v>3.2233534048181438</v>
      </c>
      <c r="Y31" s="34">
        <v>12</v>
      </c>
      <c r="Z31" s="35">
        <v>60</v>
      </c>
      <c r="AA31" s="36">
        <v>80</v>
      </c>
    </row>
    <row r="32" spans="1:27" x14ac:dyDescent="0.3">
      <c r="A32" s="28" t="str">
        <v>Shading_nets</v>
      </c>
      <c r="B32" s="28" t="str">
        <v>Shading_nets_cover_0.9ha</v>
      </c>
      <c r="C32" s="37">
        <v>2.3965978238265962E-3</v>
      </c>
      <c r="D32" s="37">
        <v>9.3122660473454744E-3</v>
      </c>
      <c r="E32" s="37">
        <v>6.2642208285978995E-2</v>
      </c>
      <c r="F32" s="30">
        <f t="shared" si="9"/>
        <v>7.435107215715106E-2</v>
      </c>
      <c r="G32" s="31">
        <f t="shared" si="10"/>
        <v>3.2233534154841266</v>
      </c>
      <c r="H32" s="31">
        <f t="shared" si="11"/>
        <v>12.524723285311527</v>
      </c>
      <c r="I32" s="31">
        <f t="shared" si="12"/>
        <v>84.25192329920435</v>
      </c>
      <c r="J32" s="32">
        <f t="shared" si="13"/>
        <v>100</v>
      </c>
      <c r="K32" s="33">
        <f t="shared" si="14"/>
        <v>85.863600006946413</v>
      </c>
      <c r="L32" s="33">
        <f t="shared" si="15"/>
        <v>3.2233534154841266</v>
      </c>
      <c r="N32" s="38"/>
    </row>
    <row r="33" spans="1:12" x14ac:dyDescent="0.3">
      <c r="A33" s="28" t="str">
        <v>Shading_nets</v>
      </c>
      <c r="B33" s="28" t="str">
        <v>Shading_nets_cover_1ha</v>
      </c>
      <c r="C33" s="37">
        <v>2.156938100233674E-3</v>
      </c>
      <c r="D33" s="37">
        <v>8.3810396972694452E-3</v>
      </c>
      <c r="E33" s="37">
        <v>5.6377988948952393E-2</v>
      </c>
      <c r="F33" s="30">
        <f t="shared" si="9"/>
        <v>6.6915966746455516E-2</v>
      </c>
      <c r="G33" s="31">
        <f t="shared" si="10"/>
        <v>3.2233534163920976</v>
      </c>
      <c r="H33" s="31">
        <f t="shared" si="11"/>
        <v>12.524723328029003</v>
      </c>
      <c r="I33" s="31">
        <f t="shared" si="12"/>
        <v>84.251923255578888</v>
      </c>
      <c r="J33" s="32">
        <f t="shared" si="13"/>
        <v>99.999999999999986</v>
      </c>
      <c r="K33" s="33">
        <f t="shared" si="14"/>
        <v>85.863599963774931</v>
      </c>
      <c r="L33" s="33">
        <f t="shared" si="15"/>
        <v>3.2233534163920976</v>
      </c>
    </row>
    <row r="34" spans="1:12" x14ac:dyDescent="0.3">
      <c r="A34" s="28" t="str">
        <v>Shading_trees</v>
      </c>
      <c r="B34" s="28" t="str">
        <v>Shading_trees_1800_cplant_ha</v>
      </c>
      <c r="C34" s="37">
        <v>4.8740115860709922E-3</v>
      </c>
      <c r="D34" s="37">
        <v>0.22787980487919415</v>
      </c>
      <c r="E34" s="37">
        <v>0.10218869369964524</v>
      </c>
      <c r="F34" s="30">
        <f t="shared" si="9"/>
        <v>0.33494251016491039</v>
      </c>
      <c r="G34" s="31">
        <f t="shared" si="10"/>
        <v>1.4551785569622835</v>
      </c>
      <c r="H34" s="31">
        <f t="shared" si="11"/>
        <v>68.035498022331225</v>
      </c>
      <c r="I34" s="31">
        <f t="shared" si="12"/>
        <v>30.509323420706497</v>
      </c>
      <c r="J34" s="32">
        <f t="shared" si="13"/>
        <v>100</v>
      </c>
      <c r="K34" s="33">
        <f t="shared" si="14"/>
        <v>31.236912699187638</v>
      </c>
      <c r="L34" s="33">
        <f t="shared" si="15"/>
        <v>1.4551785569622835</v>
      </c>
    </row>
    <row r="35" spans="1:12" x14ac:dyDescent="0.3">
      <c r="A35" s="28" t="str">
        <v>Shading_trees</v>
      </c>
      <c r="B35" s="28" t="str">
        <v>Shading_trees_1940_cplant_ha</v>
      </c>
      <c r="C35" s="37">
        <v>5.2796324191149314E-3</v>
      </c>
      <c r="D35" s="37">
        <v>0.22968559414948686</v>
      </c>
      <c r="E35" s="37">
        <v>0.11083017202508924</v>
      </c>
      <c r="F35" s="30">
        <f t="shared" si="9"/>
        <v>0.34579539859369102</v>
      </c>
      <c r="G35" s="31">
        <f t="shared" si="10"/>
        <v>1.5268081763339165</v>
      </c>
      <c r="H35" s="31">
        <f t="shared" si="11"/>
        <v>66.422397488107421</v>
      </c>
      <c r="I35" s="31">
        <f t="shared" si="12"/>
        <v>32.05079433555867</v>
      </c>
      <c r="J35" s="32">
        <f t="shared" si="13"/>
        <v>100</v>
      </c>
      <c r="K35" s="33">
        <f t="shared" si="14"/>
        <v>32.814198423725628</v>
      </c>
      <c r="L35" s="33">
        <f t="shared" si="15"/>
        <v>1.5268081763339165</v>
      </c>
    </row>
    <row r="36" spans="1:12" x14ac:dyDescent="0.3">
      <c r="A36" s="28" t="str">
        <v>Shading_trees</v>
      </c>
      <c r="B36" s="28" t="str">
        <v>Shading_trees_2080_cplant_ha</v>
      </c>
      <c r="C36" s="37">
        <v>5.6852532026823617E-3</v>
      </c>
      <c r="D36" s="37">
        <v>0.23149138296503224</v>
      </c>
      <c r="E36" s="37">
        <v>0.11947164944103861</v>
      </c>
      <c r="F36" s="30">
        <f t="shared" si="9"/>
        <v>0.35664828560875322</v>
      </c>
      <c r="G36" s="31">
        <f t="shared" si="10"/>
        <v>1.5940783769585092</v>
      </c>
      <c r="H36" s="31">
        <f t="shared" si="11"/>
        <v>64.907471115389185</v>
      </c>
      <c r="I36" s="31">
        <f t="shared" si="12"/>
        <v>33.498450507652301</v>
      </c>
      <c r="J36" s="32">
        <f t="shared" si="13"/>
        <v>100</v>
      </c>
      <c r="K36" s="33">
        <f t="shared" si="14"/>
        <v>34.295489696131554</v>
      </c>
      <c r="L36" s="33">
        <f t="shared" si="15"/>
        <v>1.5940783769585092</v>
      </c>
    </row>
    <row r="37" spans="1:12" x14ac:dyDescent="0.3">
      <c r="A37" s="28" t="str">
        <v>Shading_trees</v>
      </c>
      <c r="B37" s="28" t="str">
        <v>Shading_trees_2220_cplant_ha</v>
      </c>
      <c r="C37" s="37">
        <v>6.0908739571459598E-3</v>
      </c>
      <c r="D37" s="37">
        <v>0.23329717168962816</v>
      </c>
      <c r="E37" s="37">
        <v>0.12811312603844269</v>
      </c>
      <c r="F37" s="30">
        <f t="shared" si="9"/>
        <v>0.36750117168521679</v>
      </c>
      <c r="G37" s="31">
        <f t="shared" si="10"/>
        <v>1.6573753844690049</v>
      </c>
      <c r="H37" s="31">
        <f t="shared" si="11"/>
        <v>63.482021191883135</v>
      </c>
      <c r="I37" s="31">
        <f t="shared" si="12"/>
        <v>34.860603423647859</v>
      </c>
      <c r="J37" s="32">
        <f t="shared" si="13"/>
        <v>100</v>
      </c>
      <c r="K37" s="33">
        <f t="shared" si="14"/>
        <v>35.689291115882362</v>
      </c>
      <c r="L37" s="33">
        <f t="shared" si="15"/>
        <v>1.6573753844690049</v>
      </c>
    </row>
    <row r="38" spans="1:12" x14ac:dyDescent="0.3">
      <c r="A38" s="28" t="str">
        <v>Shading_trees</v>
      </c>
      <c r="B38" s="28" t="str">
        <v>Shading_trees_2360_cplant_ha</v>
      </c>
      <c r="C38" s="37">
        <v>6.4964946650434285E-3</v>
      </c>
      <c r="D38" s="37">
        <v>0.2351029603232746</v>
      </c>
      <c r="E38" s="37">
        <v>0.13675460177182686</v>
      </c>
      <c r="F38" s="30">
        <f t="shared" si="9"/>
        <v>0.37835405676014489</v>
      </c>
      <c r="G38" s="31">
        <f t="shared" si="10"/>
        <v>1.71704110183807</v>
      </c>
      <c r="H38" s="31">
        <f t="shared" si="11"/>
        <v>62.138347963404186</v>
      </c>
      <c r="I38" s="31">
        <f t="shared" si="12"/>
        <v>36.14461093475775</v>
      </c>
      <c r="J38" s="32">
        <f t="shared" si="13"/>
        <v>100</v>
      </c>
      <c r="K38" s="33">
        <f t="shared" si="14"/>
        <v>37.003131485676782</v>
      </c>
      <c r="L38" s="33">
        <f t="shared" si="15"/>
        <v>1.71704110183807</v>
      </c>
    </row>
    <row r="39" spans="1:12" x14ac:dyDescent="0.3">
      <c r="A39" s="28" t="str">
        <v>Shading_trees</v>
      </c>
      <c r="B39" s="28" t="str">
        <v>Shading_trees_15kg_banana_per_tree</v>
      </c>
      <c r="C39" s="37">
        <v>5.4534699040232216E-3</v>
      </c>
      <c r="D39" s="37">
        <v>0.23045950347295729</v>
      </c>
      <c r="E39" s="37">
        <v>0.11453366246314545</v>
      </c>
      <c r="F39" s="30">
        <f t="shared" si="9"/>
        <v>0.35044663584012598</v>
      </c>
      <c r="G39" s="31">
        <f t="shared" si="10"/>
        <v>1.5561484535155017</v>
      </c>
      <c r="H39" s="31">
        <f t="shared" si="11"/>
        <v>65.761653816557995</v>
      </c>
      <c r="I39" s="31">
        <f t="shared" si="12"/>
        <v>32.682197729926507</v>
      </c>
      <c r="J39" s="32">
        <f t="shared" si="13"/>
        <v>100</v>
      </c>
      <c r="K39" s="33">
        <f t="shared" si="14"/>
        <v>33.460271956684259</v>
      </c>
      <c r="L39" s="33">
        <f t="shared" si="15"/>
        <v>1.5561484535155017</v>
      </c>
    </row>
    <row r="40" spans="1:12" x14ac:dyDescent="0.3">
      <c r="A40" s="28" t="str">
        <v>Shading_trees</v>
      </c>
      <c r="B40" s="28" t="str">
        <v>Shading_trees_16kg_banana_per_tree</v>
      </c>
      <c r="C40" s="37">
        <v>5.9363517677411435E-3</v>
      </c>
      <c r="D40" s="37">
        <v>0.23260925208887784</v>
      </c>
      <c r="E40" s="37">
        <v>0.12482113502301219</v>
      </c>
      <c r="F40" s="30">
        <f t="shared" si="9"/>
        <v>0.36336673887963117</v>
      </c>
      <c r="G40" s="31">
        <f t="shared" si="10"/>
        <v>1.6337080785227343</v>
      </c>
      <c r="H40" s="31">
        <f t="shared" si="11"/>
        <v>64.015009410625211</v>
      </c>
      <c r="I40" s="31">
        <f t="shared" si="12"/>
        <v>34.351282510852052</v>
      </c>
      <c r="J40" s="32">
        <f t="shared" si="13"/>
        <v>100</v>
      </c>
      <c r="K40" s="33">
        <f t="shared" si="14"/>
        <v>35.168136550113417</v>
      </c>
      <c r="L40" s="33">
        <f t="shared" si="15"/>
        <v>1.6337080785227343</v>
      </c>
    </row>
    <row r="41" spans="1:12" x14ac:dyDescent="0.3">
      <c r="A41" s="28" t="str">
        <v>Shading_trees</v>
      </c>
      <c r="B41" s="28" t="str">
        <v>Shading_trees_18kg_banana_per_tree</v>
      </c>
      <c r="C41" s="37">
        <v>6.4192335732514037E-3</v>
      </c>
      <c r="D41" s="37">
        <v>0.23475900043194997</v>
      </c>
      <c r="E41" s="37">
        <v>0.13510860649148523</v>
      </c>
      <c r="F41" s="30">
        <f t="shared" si="9"/>
        <v>0.37628684049668659</v>
      </c>
      <c r="G41" s="31">
        <f t="shared" si="10"/>
        <v>1.7059415537301865</v>
      </c>
      <c r="H41" s="31">
        <f t="shared" si="11"/>
        <v>62.388309971742729</v>
      </c>
      <c r="I41" s="31">
        <f t="shared" si="12"/>
        <v>35.905748474527087</v>
      </c>
      <c r="J41" s="32">
        <f t="shared" si="13"/>
        <v>100</v>
      </c>
      <c r="K41" s="33">
        <f t="shared" si="14"/>
        <v>36.758719251392179</v>
      </c>
      <c r="L41" s="33">
        <f t="shared" si="15"/>
        <v>1.7059415537301865</v>
      </c>
    </row>
    <row r="42" spans="1:12" x14ac:dyDescent="0.3">
      <c r="A42" s="28" t="str">
        <v>Shading_trees</v>
      </c>
      <c r="B42" s="28" t="str">
        <v>Shading_trees_19kg_banana_per_tree</v>
      </c>
      <c r="C42" s="37">
        <v>6.902115332195537E-3</v>
      </c>
      <c r="D42" s="37">
        <v>0.2369087487750221</v>
      </c>
      <c r="E42" s="37">
        <v>0.14539607677761526</v>
      </c>
      <c r="F42" s="30">
        <f t="shared" si="9"/>
        <v>0.38920694088483287</v>
      </c>
      <c r="G42" s="31">
        <f t="shared" si="10"/>
        <v>1.7733793021532696</v>
      </c>
      <c r="H42" s="31">
        <f t="shared" si="11"/>
        <v>60.869610453613134</v>
      </c>
      <c r="I42" s="31">
        <f t="shared" si="12"/>
        <v>37.357010244233606</v>
      </c>
      <c r="J42" s="32">
        <f t="shared" si="13"/>
        <v>100</v>
      </c>
      <c r="K42" s="33">
        <f t="shared" si="14"/>
        <v>38.243699895310243</v>
      </c>
      <c r="L42" s="33">
        <f t="shared" si="15"/>
        <v>1.7733793021532696</v>
      </c>
    </row>
    <row r="43" spans="1:12" x14ac:dyDescent="0.3">
      <c r="A43" s="28" t="str">
        <v>Shading_trees</v>
      </c>
      <c r="B43" s="28" t="str">
        <v>Shading_trees_20kg_banana_per_tree</v>
      </c>
      <c r="C43" s="37">
        <v>7.3849970271112394E-3</v>
      </c>
      <c r="D43" s="37">
        <v>0.2390584963904985</v>
      </c>
      <c r="E43" s="37">
        <v>0.15568354583592733</v>
      </c>
      <c r="F43" s="30">
        <f t="shared" si="9"/>
        <v>0.4021270392535371</v>
      </c>
      <c r="G43" s="31">
        <f t="shared" si="10"/>
        <v>1.8364835751457818</v>
      </c>
      <c r="H43" s="31">
        <f t="shared" si="11"/>
        <v>59.448500860389672</v>
      </c>
      <c r="I43" s="31">
        <f t="shared" si="12"/>
        <v>38.715015564464544</v>
      </c>
      <c r="J43" s="32">
        <f t="shared" si="13"/>
        <v>100</v>
      </c>
      <c r="K43" s="33">
        <f t="shared" si="14"/>
        <v>39.633257352037432</v>
      </c>
      <c r="L43" s="33">
        <f t="shared" si="15"/>
        <v>1.8364835751457818</v>
      </c>
    </row>
    <row r="44" spans="1:12" x14ac:dyDescent="0.3">
      <c r="A44" s="28" t="str">
        <v>Biomass</v>
      </c>
      <c r="B44" s="28" t="str">
        <v>Biomass_high_price_petroleum</v>
      </c>
      <c r="C44" s="37">
        <v>3.848194241968737E-4</v>
      </c>
      <c r="D44" s="37">
        <v>0.52697122735808954</v>
      </c>
      <c r="E44" s="37">
        <v>2.2847525782204847E-4</v>
      </c>
      <c r="F44" s="30">
        <f t="shared" si="9"/>
        <v>0.52758452204010853</v>
      </c>
      <c r="G44" s="31">
        <f t="shared" si="10"/>
        <v>7.2939862357754806E-2</v>
      </c>
      <c r="H44" s="31">
        <f t="shared" si="11"/>
        <v>99.883754231521536</v>
      </c>
      <c r="I44" s="31">
        <f t="shared" si="12"/>
        <v>4.3305906120702897E-2</v>
      </c>
      <c r="J44" s="32">
        <f t="shared" si="13"/>
        <v>100</v>
      </c>
      <c r="K44" s="33">
        <f t="shared" si="14"/>
        <v>7.9775837299580293E-2</v>
      </c>
      <c r="L44" s="33">
        <f t="shared" si="15"/>
        <v>7.2939862357754806E-2</v>
      </c>
    </row>
    <row r="45" spans="1:12" x14ac:dyDescent="0.3">
      <c r="A45" s="28" t="str">
        <v>Biomass</v>
      </c>
      <c r="B45" s="28" t="str">
        <v>Biomass_mid-high_price_petroleum</v>
      </c>
      <c r="C45" s="37">
        <v>3.8152918319112511E-4</v>
      </c>
      <c r="D45" s="37">
        <v>0.5266555561033911</v>
      </c>
      <c r="E45" s="37">
        <v>2.2654295977243759E-4</v>
      </c>
      <c r="F45" s="30">
        <f t="shared" si="9"/>
        <v>0.52726362824635464</v>
      </c>
      <c r="G45" s="31">
        <f t="shared" si="10"/>
        <v>7.2360231723183135E-2</v>
      </c>
      <c r="H45" s="31">
        <f t="shared" si="11"/>
        <v>99.884673982731186</v>
      </c>
      <c r="I45" s="31">
        <f t="shared" si="12"/>
        <v>4.29657855456302E-2</v>
      </c>
      <c r="J45" s="32">
        <f t="shared" si="13"/>
        <v>100</v>
      </c>
      <c r="K45" s="33">
        <f t="shared" si="14"/>
        <v>7.9145901407221775E-2</v>
      </c>
      <c r="L45" s="33">
        <f t="shared" si="15"/>
        <v>7.2360231723183135E-2</v>
      </c>
    </row>
    <row r="46" spans="1:12" x14ac:dyDescent="0.3">
      <c r="A46" s="28" t="str">
        <v>Biomass</v>
      </c>
      <c r="B46" s="28" t="str">
        <v>Biomass_mid_price_petroleum</v>
      </c>
      <c r="C46" s="37">
        <v>3.7823893827394393E-4</v>
      </c>
      <c r="D46" s="37">
        <v>0.52633988447362423</v>
      </c>
      <c r="E46" s="37">
        <v>2.2461065940769431E-4</v>
      </c>
      <c r="F46" s="30">
        <f t="shared" si="9"/>
        <v>0.52694273407130587</v>
      </c>
      <c r="G46" s="31">
        <f t="shared" si="10"/>
        <v>7.1779894439679415E-2</v>
      </c>
      <c r="H46" s="31">
        <f t="shared" si="11"/>
        <v>99.885594855246637</v>
      </c>
      <c r="I46" s="31">
        <f t="shared" si="12"/>
        <v>4.2625250313689689E-2</v>
      </c>
      <c r="J46" s="32">
        <f t="shared" si="13"/>
        <v>100.00000000000001</v>
      </c>
      <c r="K46" s="33">
        <f t="shared" si="14"/>
        <v>7.8515197533529396E-2</v>
      </c>
      <c r="L46" s="33">
        <f t="shared" si="15"/>
        <v>7.1779894439679415E-2</v>
      </c>
    </row>
    <row r="47" spans="1:12" x14ac:dyDescent="0.3">
      <c r="A47" s="28" t="str">
        <v>Biomass</v>
      </c>
      <c r="B47" s="28" t="str">
        <v>Biomass_mid-low_price_petroleum</v>
      </c>
      <c r="C47" s="37">
        <v>3.7494868944693965E-4</v>
      </c>
      <c r="D47" s="37">
        <v>0.52602421246872222</v>
      </c>
      <c r="E47" s="37">
        <v>2.2267835674459475E-4</v>
      </c>
      <c r="F47" s="30">
        <f t="shared" si="9"/>
        <v>0.52662183951491381</v>
      </c>
      <c r="G47" s="31">
        <f t="shared" si="10"/>
        <v>7.1198849214517093E-2</v>
      </c>
      <c r="H47" s="31">
        <f t="shared" si="11"/>
        <v>99.886516851116156</v>
      </c>
      <c r="I47" s="31">
        <f t="shared" si="12"/>
        <v>4.2284299669324399E-2</v>
      </c>
      <c r="J47" s="32">
        <f t="shared" si="13"/>
        <v>99.999999999999986</v>
      </c>
      <c r="K47" s="33">
        <f t="shared" si="14"/>
        <v>7.7883724276582939E-2</v>
      </c>
      <c r="L47" s="33">
        <f t="shared" si="15"/>
        <v>7.1198849214517093E-2</v>
      </c>
    </row>
    <row r="48" spans="1:12" x14ac:dyDescent="0.3">
      <c r="A48" s="28" t="str">
        <v>Biomass</v>
      </c>
      <c r="B48" s="28" t="str">
        <v>Biomass_low_price_petroleum</v>
      </c>
      <c r="C48" s="37">
        <v>3.7165843671064971E-4</v>
      </c>
      <c r="D48" s="37">
        <v>0.52570854008873513</v>
      </c>
      <c r="E48" s="37">
        <v>2.2074605179991534E-4</v>
      </c>
      <c r="F48" s="30">
        <f t="shared" si="9"/>
        <v>0.52630094457724563</v>
      </c>
      <c r="G48" s="31">
        <f t="shared" si="10"/>
        <v>7.0617094751594375E-2</v>
      </c>
      <c r="H48" s="31">
        <f t="shared" si="11"/>
        <v>99.887439972393295</v>
      </c>
      <c r="I48" s="31">
        <f t="shared" si="12"/>
        <v>4.1942932855123585E-2</v>
      </c>
      <c r="J48" s="32">
        <f t="shared" si="13"/>
        <v>100.00000000000001</v>
      </c>
      <c r="K48" s="33">
        <f t="shared" si="14"/>
        <v>7.7251480230920766E-2</v>
      </c>
      <c r="L48" s="33">
        <f t="shared" si="15"/>
        <v>7.0617094751594375E-2</v>
      </c>
    </row>
    <row r="49" spans="1:12" x14ac:dyDescent="0.3">
      <c r="A49" s="28">
        <v>0</v>
      </c>
      <c r="B49" s="28" t="str">
        <v/>
      </c>
      <c r="C49" s="37">
        <v>0</v>
      </c>
      <c r="D49" s="37">
        <v>0</v>
      </c>
      <c r="E49" s="37">
        <v>0</v>
      </c>
      <c r="F49" s="30">
        <f t="shared" si="9"/>
        <v>0</v>
      </c>
      <c r="G49" s="31" t="e">
        <f t="shared" si="10"/>
        <v>#DIV/0!</v>
      </c>
      <c r="H49" s="31" t="e">
        <f t="shared" si="11"/>
        <v>#DIV/0!</v>
      </c>
      <c r="I49" s="31" t="e">
        <f t="shared" si="12"/>
        <v>#DIV/0!</v>
      </c>
      <c r="J49" s="32" t="e">
        <f t="shared" si="13"/>
        <v>#DIV/0!</v>
      </c>
      <c r="K49" s="33" t="e">
        <f t="shared" si="14"/>
        <v>#DIV/0!</v>
      </c>
      <c r="L49" s="33" t="e">
        <f t="shared" si="15"/>
        <v>#DIV/0!</v>
      </c>
    </row>
    <row r="50" spans="1:12" x14ac:dyDescent="0.3">
      <c r="A50" s="28">
        <v>0</v>
      </c>
      <c r="B50" s="28" t="str">
        <v/>
      </c>
      <c r="C50" s="37">
        <v>0</v>
      </c>
      <c r="D50" s="37">
        <v>0</v>
      </c>
      <c r="E50" s="37">
        <v>0</v>
      </c>
      <c r="F50" s="30">
        <f t="shared" si="9"/>
        <v>0</v>
      </c>
      <c r="G50" s="31" t="e">
        <f t="shared" si="10"/>
        <v>#DIV/0!</v>
      </c>
      <c r="H50" s="31" t="e">
        <f t="shared" si="11"/>
        <v>#DIV/0!</v>
      </c>
      <c r="I50" s="31" t="e">
        <f t="shared" si="12"/>
        <v>#DIV/0!</v>
      </c>
      <c r="J50" s="32" t="e">
        <f t="shared" si="13"/>
        <v>#DIV/0!</v>
      </c>
      <c r="K50" s="33" t="e">
        <f t="shared" si="14"/>
        <v>#DIV/0!</v>
      </c>
      <c r="L50" s="33" t="e">
        <f t="shared" si="15"/>
        <v>#DIV/0!</v>
      </c>
    </row>
    <row r="51" spans="1:12" x14ac:dyDescent="0.3">
      <c r="A51" s="28">
        <v>0</v>
      </c>
      <c r="B51" s="28" t="str">
        <v/>
      </c>
      <c r="C51" s="37">
        <v>0</v>
      </c>
      <c r="D51" s="37">
        <v>0</v>
      </c>
      <c r="E51" s="37">
        <v>0</v>
      </c>
      <c r="F51" s="30">
        <f t="shared" si="9"/>
        <v>0</v>
      </c>
      <c r="G51" s="31" t="e">
        <f t="shared" si="10"/>
        <v>#DIV/0!</v>
      </c>
      <c r="H51" s="31" t="e">
        <f t="shared" si="11"/>
        <v>#DIV/0!</v>
      </c>
      <c r="I51" s="31" t="e">
        <f t="shared" si="12"/>
        <v>#DIV/0!</v>
      </c>
      <c r="J51" s="32" t="e">
        <f t="shared" si="13"/>
        <v>#DIV/0!</v>
      </c>
      <c r="K51" s="33" t="e">
        <f t="shared" si="14"/>
        <v>#DIV/0!</v>
      </c>
      <c r="L51" s="33" t="e">
        <f t="shared" si="15"/>
        <v>#DIV/0!</v>
      </c>
    </row>
    <row r="52" spans="1:12" x14ac:dyDescent="0.3">
      <c r="A52" s="28">
        <v>0</v>
      </c>
      <c r="B52" s="28" t="str">
        <v/>
      </c>
      <c r="C52" s="37">
        <v>0</v>
      </c>
      <c r="D52" s="37">
        <v>0</v>
      </c>
      <c r="E52" s="37">
        <v>0</v>
      </c>
      <c r="F52" s="30">
        <f t="shared" si="9"/>
        <v>0</v>
      </c>
      <c r="G52" s="31" t="e">
        <f t="shared" si="10"/>
        <v>#DIV/0!</v>
      </c>
      <c r="H52" s="31" t="e">
        <f t="shared" si="11"/>
        <v>#DIV/0!</v>
      </c>
      <c r="I52" s="31" t="e">
        <f t="shared" si="12"/>
        <v>#DIV/0!</v>
      </c>
      <c r="J52" s="32" t="e">
        <f t="shared" si="13"/>
        <v>#DIV/0!</v>
      </c>
      <c r="K52" s="33" t="e">
        <f t="shared" si="14"/>
        <v>#DIV/0!</v>
      </c>
      <c r="L52" s="33" t="e">
        <f t="shared" si="15"/>
        <v>#DIV/0!</v>
      </c>
    </row>
    <row r="53" spans="1:12" x14ac:dyDescent="0.3">
      <c r="A53" s="28">
        <v>0</v>
      </c>
      <c r="B53" s="28" t="str">
        <v/>
      </c>
      <c r="C53" s="37">
        <v>0</v>
      </c>
      <c r="D53" s="37">
        <v>0</v>
      </c>
      <c r="E53" s="37">
        <v>0</v>
      </c>
      <c r="F53" s="30">
        <f t="shared" si="9"/>
        <v>0</v>
      </c>
      <c r="G53" s="31" t="e">
        <f t="shared" si="10"/>
        <v>#DIV/0!</v>
      </c>
      <c r="H53" s="31" t="e">
        <f t="shared" si="11"/>
        <v>#DIV/0!</v>
      </c>
      <c r="I53" s="31" t="e">
        <f t="shared" si="12"/>
        <v>#DIV/0!</v>
      </c>
      <c r="J53" s="32" t="e">
        <f t="shared" si="13"/>
        <v>#DIV/0!</v>
      </c>
      <c r="K53" s="33" t="e">
        <f t="shared" si="14"/>
        <v>#DIV/0!</v>
      </c>
      <c r="L53" s="33" t="e">
        <f t="shared" si="15"/>
        <v>#DIV/0!</v>
      </c>
    </row>
    <row r="54" spans="1:12" x14ac:dyDescent="0.3">
      <c r="A54" s="28">
        <v>0</v>
      </c>
      <c r="B54" s="28" t="str">
        <v/>
      </c>
      <c r="C54" s="37">
        <v>0</v>
      </c>
      <c r="D54" s="37">
        <v>0</v>
      </c>
      <c r="E54" s="37">
        <v>0</v>
      </c>
      <c r="F54" s="30">
        <f t="shared" si="9"/>
        <v>0</v>
      </c>
      <c r="G54" s="31" t="e">
        <f t="shared" si="10"/>
        <v>#DIV/0!</v>
      </c>
      <c r="H54" s="31" t="e">
        <f t="shared" si="11"/>
        <v>#DIV/0!</v>
      </c>
      <c r="I54" s="31" t="e">
        <f t="shared" si="12"/>
        <v>#DIV/0!</v>
      </c>
      <c r="J54" s="32" t="e">
        <f t="shared" si="13"/>
        <v>#DIV/0!</v>
      </c>
      <c r="K54" s="33" t="e">
        <f t="shared" si="14"/>
        <v>#DIV/0!</v>
      </c>
      <c r="L54" s="33" t="e">
        <f t="shared" si="15"/>
        <v>#DIV/0!</v>
      </c>
    </row>
    <row r="55" spans="1:12" x14ac:dyDescent="0.3">
      <c r="A55" s="28">
        <v>0</v>
      </c>
      <c r="B55" s="28" t="str">
        <v/>
      </c>
      <c r="C55" s="37">
        <v>0</v>
      </c>
      <c r="D55" s="37">
        <v>0</v>
      </c>
      <c r="E55" s="37">
        <v>0</v>
      </c>
      <c r="F55" s="30">
        <f t="shared" si="9"/>
        <v>0</v>
      </c>
      <c r="G55" s="31" t="e">
        <f t="shared" si="10"/>
        <v>#DIV/0!</v>
      </c>
      <c r="H55" s="31" t="e">
        <f t="shared" si="11"/>
        <v>#DIV/0!</v>
      </c>
      <c r="I55" s="31" t="e">
        <f t="shared" si="12"/>
        <v>#DIV/0!</v>
      </c>
      <c r="J55" s="32" t="e">
        <f t="shared" si="13"/>
        <v>#DIV/0!</v>
      </c>
      <c r="K55" s="33" t="e">
        <f t="shared" si="14"/>
        <v>#DIV/0!</v>
      </c>
      <c r="L55" s="33" t="e">
        <f t="shared" si="15"/>
        <v>#DIV/0!</v>
      </c>
    </row>
    <row r="56" spans="1:12" x14ac:dyDescent="0.3">
      <c r="A56" s="28">
        <v>0</v>
      </c>
      <c r="B56" s="28" t="str">
        <v/>
      </c>
      <c r="C56" s="37">
        <v>0</v>
      </c>
      <c r="D56" s="37">
        <v>0</v>
      </c>
      <c r="E56" s="37">
        <v>0</v>
      </c>
      <c r="F56" s="30">
        <f t="shared" si="9"/>
        <v>0</v>
      </c>
      <c r="G56" s="31" t="e">
        <f t="shared" si="10"/>
        <v>#DIV/0!</v>
      </c>
      <c r="H56" s="31" t="e">
        <f t="shared" si="11"/>
        <v>#DIV/0!</v>
      </c>
      <c r="I56" s="31" t="e">
        <f t="shared" si="12"/>
        <v>#DIV/0!</v>
      </c>
      <c r="J56" s="32" t="e">
        <f t="shared" si="13"/>
        <v>#DIV/0!</v>
      </c>
      <c r="K56" s="33" t="e">
        <f t="shared" si="14"/>
        <v>#DIV/0!</v>
      </c>
      <c r="L56" s="33" t="e">
        <f t="shared" si="15"/>
        <v>#DIV/0!</v>
      </c>
    </row>
    <row r="57" spans="1:12" x14ac:dyDescent="0.3">
      <c r="A57" s="28">
        <v>0</v>
      </c>
      <c r="B57" s="28" t="str">
        <v/>
      </c>
      <c r="C57" s="37">
        <v>0</v>
      </c>
      <c r="D57" s="37">
        <v>0</v>
      </c>
      <c r="E57" s="37">
        <v>0</v>
      </c>
      <c r="F57" s="30">
        <f t="shared" si="9"/>
        <v>0</v>
      </c>
      <c r="G57" s="31" t="e">
        <f t="shared" si="10"/>
        <v>#DIV/0!</v>
      </c>
      <c r="H57" s="31" t="e">
        <f t="shared" si="11"/>
        <v>#DIV/0!</v>
      </c>
      <c r="I57" s="31" t="e">
        <f t="shared" si="12"/>
        <v>#DIV/0!</v>
      </c>
      <c r="J57" s="32" t="e">
        <f t="shared" si="13"/>
        <v>#DIV/0!</v>
      </c>
      <c r="K57" s="33" t="e">
        <f t="shared" si="14"/>
        <v>#DIV/0!</v>
      </c>
      <c r="L57" s="33" t="e">
        <f t="shared" si="15"/>
        <v>#DIV/0!</v>
      </c>
    </row>
    <row r="58" spans="1:12" x14ac:dyDescent="0.3">
      <c r="A58" s="28">
        <v>0</v>
      </c>
      <c r="B58" s="28" t="str">
        <v/>
      </c>
      <c r="C58" s="37">
        <v>0</v>
      </c>
      <c r="D58" s="37">
        <v>0</v>
      </c>
      <c r="E58" s="37">
        <v>0</v>
      </c>
      <c r="F58" s="30">
        <f t="shared" si="9"/>
        <v>0</v>
      </c>
      <c r="G58" s="31" t="e">
        <f t="shared" si="10"/>
        <v>#DIV/0!</v>
      </c>
      <c r="H58" s="31" t="e">
        <f t="shared" si="11"/>
        <v>#DIV/0!</v>
      </c>
      <c r="I58" s="31" t="e">
        <f t="shared" si="12"/>
        <v>#DIV/0!</v>
      </c>
      <c r="J58" s="32" t="e">
        <f t="shared" si="13"/>
        <v>#DIV/0!</v>
      </c>
      <c r="K58" s="33" t="e">
        <f t="shared" si="14"/>
        <v>#DIV/0!</v>
      </c>
      <c r="L58" s="33" t="e">
        <f t="shared" si="15"/>
        <v>#DIV/0!</v>
      </c>
    </row>
    <row r="59" spans="1:12" x14ac:dyDescent="0.3">
      <c r="A59" s="28">
        <v>0</v>
      </c>
      <c r="B59" s="28" t="str">
        <v/>
      </c>
      <c r="C59" s="37">
        <v>0</v>
      </c>
      <c r="D59" s="37">
        <v>0</v>
      </c>
      <c r="E59" s="37">
        <v>0</v>
      </c>
      <c r="F59" s="30">
        <f t="shared" si="9"/>
        <v>0</v>
      </c>
      <c r="G59" s="31" t="e">
        <f t="shared" si="10"/>
        <v>#DIV/0!</v>
      </c>
      <c r="H59" s="31" t="e">
        <f t="shared" si="11"/>
        <v>#DIV/0!</v>
      </c>
      <c r="I59" s="31" t="e">
        <f t="shared" si="12"/>
        <v>#DIV/0!</v>
      </c>
      <c r="J59" s="32" t="e">
        <f t="shared" si="13"/>
        <v>#DIV/0!</v>
      </c>
      <c r="K59" s="33" t="e">
        <f t="shared" si="14"/>
        <v>#DIV/0!</v>
      </c>
      <c r="L59" s="33" t="e">
        <f t="shared" si="15"/>
        <v>#DIV/0!</v>
      </c>
    </row>
    <row r="60" spans="1:12" x14ac:dyDescent="0.3">
      <c r="A60" s="28">
        <v>0</v>
      </c>
      <c r="B60" s="28" t="str">
        <v/>
      </c>
      <c r="C60" s="37">
        <v>0</v>
      </c>
      <c r="D60" s="37">
        <v>0</v>
      </c>
      <c r="E60" s="37">
        <v>0</v>
      </c>
      <c r="F60" s="30">
        <f t="shared" si="9"/>
        <v>0</v>
      </c>
      <c r="G60" s="31" t="e">
        <f t="shared" si="10"/>
        <v>#DIV/0!</v>
      </c>
      <c r="H60" s="31" t="e">
        <f t="shared" si="11"/>
        <v>#DIV/0!</v>
      </c>
      <c r="I60" s="31" t="e">
        <f t="shared" si="12"/>
        <v>#DIV/0!</v>
      </c>
      <c r="J60" s="32" t="e">
        <f t="shared" si="13"/>
        <v>#DIV/0!</v>
      </c>
      <c r="K60" s="33" t="e">
        <f t="shared" si="14"/>
        <v>#DIV/0!</v>
      </c>
      <c r="L60" s="33" t="e">
        <f t="shared" si="15"/>
        <v>#DIV/0!</v>
      </c>
    </row>
    <row r="61" spans="1:12" x14ac:dyDescent="0.3">
      <c r="A61" s="28">
        <v>0</v>
      </c>
      <c r="B61" s="28" t="str">
        <v/>
      </c>
      <c r="C61" s="37">
        <v>0</v>
      </c>
      <c r="D61" s="37">
        <v>0</v>
      </c>
      <c r="E61" s="37">
        <v>0</v>
      </c>
      <c r="F61" s="30">
        <f t="shared" si="9"/>
        <v>0</v>
      </c>
      <c r="G61" s="31" t="e">
        <f t="shared" si="10"/>
        <v>#DIV/0!</v>
      </c>
      <c r="H61" s="31" t="e">
        <f t="shared" si="11"/>
        <v>#DIV/0!</v>
      </c>
      <c r="I61" s="31" t="e">
        <f t="shared" si="12"/>
        <v>#DIV/0!</v>
      </c>
      <c r="J61" s="32" t="e">
        <f t="shared" si="13"/>
        <v>#DIV/0!</v>
      </c>
      <c r="K61" s="33" t="e">
        <f t="shared" si="14"/>
        <v>#DIV/0!</v>
      </c>
      <c r="L61" s="33" t="e">
        <f t="shared" si="15"/>
        <v>#DIV/0!</v>
      </c>
    </row>
    <row r="62" spans="1:12" x14ac:dyDescent="0.3">
      <c r="A62" s="28">
        <v>0</v>
      </c>
      <c r="B62" s="28" t="str">
        <v/>
      </c>
      <c r="C62" s="37">
        <v>0</v>
      </c>
      <c r="D62" s="37">
        <v>0</v>
      </c>
      <c r="E62" s="37">
        <v>0</v>
      </c>
      <c r="F62" s="30">
        <f t="shared" si="9"/>
        <v>0</v>
      </c>
      <c r="G62" s="31" t="e">
        <f t="shared" si="10"/>
        <v>#DIV/0!</v>
      </c>
      <c r="H62" s="31" t="e">
        <f t="shared" si="11"/>
        <v>#DIV/0!</v>
      </c>
      <c r="I62" s="31" t="e">
        <f t="shared" si="12"/>
        <v>#DIV/0!</v>
      </c>
      <c r="J62" s="32" t="e">
        <f t="shared" si="13"/>
        <v>#DIV/0!</v>
      </c>
      <c r="K62" s="33" t="e">
        <f t="shared" si="14"/>
        <v>#DIV/0!</v>
      </c>
      <c r="L62" s="33" t="e">
        <f t="shared" si="15"/>
        <v>#DIV/0!</v>
      </c>
    </row>
    <row r="63" spans="1:12" x14ac:dyDescent="0.3">
      <c r="A63" s="28">
        <v>0</v>
      </c>
      <c r="B63" s="28" t="str">
        <v/>
      </c>
      <c r="C63" s="37">
        <v>0</v>
      </c>
      <c r="D63" s="37">
        <v>0</v>
      </c>
      <c r="E63" s="37">
        <v>0</v>
      </c>
      <c r="F63" s="30">
        <f t="shared" si="9"/>
        <v>0</v>
      </c>
      <c r="G63" s="31" t="e">
        <f t="shared" si="10"/>
        <v>#DIV/0!</v>
      </c>
      <c r="H63" s="31" t="e">
        <f t="shared" si="11"/>
        <v>#DIV/0!</v>
      </c>
      <c r="I63" s="31" t="e">
        <f t="shared" si="12"/>
        <v>#DIV/0!</v>
      </c>
      <c r="J63" s="32" t="e">
        <f t="shared" si="13"/>
        <v>#DIV/0!</v>
      </c>
      <c r="K63" s="33" t="e">
        <f t="shared" si="14"/>
        <v>#DIV/0!</v>
      </c>
      <c r="L63" s="33" t="e">
        <f t="shared" si="15"/>
        <v>#DIV/0!</v>
      </c>
    </row>
    <row r="64" spans="1:12" x14ac:dyDescent="0.3">
      <c r="A64" s="28">
        <v>0</v>
      </c>
      <c r="B64" s="28" t="str">
        <v/>
      </c>
      <c r="C64" s="37">
        <v>0</v>
      </c>
      <c r="D64" s="37">
        <v>0</v>
      </c>
      <c r="E64" s="37">
        <v>0</v>
      </c>
      <c r="F64" s="30">
        <f t="shared" si="9"/>
        <v>0</v>
      </c>
      <c r="G64" s="31" t="e">
        <f t="shared" si="10"/>
        <v>#DIV/0!</v>
      </c>
      <c r="H64" s="31" t="e">
        <f t="shared" si="11"/>
        <v>#DIV/0!</v>
      </c>
      <c r="I64" s="31" t="e">
        <f t="shared" si="12"/>
        <v>#DIV/0!</v>
      </c>
      <c r="J64" s="32" t="e">
        <f t="shared" si="13"/>
        <v>#DIV/0!</v>
      </c>
      <c r="K64" s="33" t="e">
        <f t="shared" si="14"/>
        <v>#DIV/0!</v>
      </c>
      <c r="L64" s="33" t="e">
        <f t="shared" si="15"/>
        <v>#DIV/0!</v>
      </c>
    </row>
    <row r="65" spans="1:12" x14ac:dyDescent="0.3">
      <c r="A65" s="28">
        <v>0</v>
      </c>
      <c r="B65" s="28" t="str">
        <v/>
      </c>
      <c r="C65" s="37">
        <v>0</v>
      </c>
      <c r="D65" s="37">
        <v>0</v>
      </c>
      <c r="E65" s="37">
        <v>0</v>
      </c>
      <c r="F65" s="30">
        <f t="shared" si="9"/>
        <v>0</v>
      </c>
      <c r="G65" s="31" t="e">
        <f t="shared" si="10"/>
        <v>#DIV/0!</v>
      </c>
      <c r="H65" s="31" t="e">
        <f t="shared" si="11"/>
        <v>#DIV/0!</v>
      </c>
      <c r="I65" s="31" t="e">
        <f t="shared" si="12"/>
        <v>#DIV/0!</v>
      </c>
      <c r="J65" s="32" t="e">
        <f t="shared" si="13"/>
        <v>#DIV/0!</v>
      </c>
      <c r="K65" s="33" t="e">
        <f t="shared" si="14"/>
        <v>#DIV/0!</v>
      </c>
      <c r="L65" s="33" t="e">
        <f t="shared" si="15"/>
        <v>#DIV/0!</v>
      </c>
    </row>
    <row r="66" spans="1:12" x14ac:dyDescent="0.3">
      <c r="A66" s="28">
        <v>0</v>
      </c>
      <c r="B66" s="28" t="str">
        <v/>
      </c>
      <c r="C66" s="37">
        <v>0</v>
      </c>
      <c r="D66" s="37">
        <v>0</v>
      </c>
      <c r="E66" s="37">
        <v>0</v>
      </c>
      <c r="F66" s="30">
        <f t="shared" si="9"/>
        <v>0</v>
      </c>
      <c r="G66" s="31" t="e">
        <f t="shared" si="10"/>
        <v>#DIV/0!</v>
      </c>
      <c r="H66" s="31" t="e">
        <f t="shared" si="11"/>
        <v>#DIV/0!</v>
      </c>
      <c r="I66" s="31" t="e">
        <f t="shared" si="12"/>
        <v>#DIV/0!</v>
      </c>
      <c r="J66" s="32" t="e">
        <f t="shared" si="13"/>
        <v>#DIV/0!</v>
      </c>
      <c r="K66" s="33" t="e">
        <f t="shared" si="14"/>
        <v>#DIV/0!</v>
      </c>
      <c r="L66" s="33" t="e">
        <f t="shared" si="15"/>
        <v>#DIV/0!</v>
      </c>
    </row>
    <row r="67" spans="1:12" x14ac:dyDescent="0.3">
      <c r="A67" s="28">
        <v>0</v>
      </c>
      <c r="B67" s="28" t="str">
        <v/>
      </c>
      <c r="C67" s="37">
        <v>0</v>
      </c>
      <c r="D67" s="37">
        <v>0</v>
      </c>
      <c r="E67" s="37">
        <v>0</v>
      </c>
      <c r="F67" s="30">
        <f t="shared" si="9"/>
        <v>0</v>
      </c>
      <c r="G67" s="31" t="e">
        <f t="shared" si="10"/>
        <v>#DIV/0!</v>
      </c>
      <c r="H67" s="31" t="e">
        <f t="shared" si="11"/>
        <v>#DIV/0!</v>
      </c>
      <c r="I67" s="31" t="e">
        <f t="shared" si="12"/>
        <v>#DIV/0!</v>
      </c>
      <c r="J67" s="32" t="e">
        <f t="shared" si="13"/>
        <v>#DIV/0!</v>
      </c>
      <c r="K67" s="33" t="e">
        <f t="shared" si="14"/>
        <v>#DIV/0!</v>
      </c>
      <c r="L67" s="33" t="e">
        <f t="shared" si="15"/>
        <v>#DIV/0!</v>
      </c>
    </row>
    <row r="68" spans="1:12" x14ac:dyDescent="0.3">
      <c r="A68" s="28">
        <v>0</v>
      </c>
      <c r="B68" s="28" t="str">
        <v/>
      </c>
      <c r="C68" s="37">
        <v>0</v>
      </c>
      <c r="D68" s="37">
        <v>0</v>
      </c>
      <c r="E68" s="37">
        <v>0</v>
      </c>
      <c r="F68" s="30">
        <f t="shared" si="9"/>
        <v>0</v>
      </c>
      <c r="G68" s="31" t="e">
        <f t="shared" si="10"/>
        <v>#DIV/0!</v>
      </c>
      <c r="H68" s="31" t="e">
        <f t="shared" si="11"/>
        <v>#DIV/0!</v>
      </c>
      <c r="I68" s="31" t="e">
        <f t="shared" si="12"/>
        <v>#DIV/0!</v>
      </c>
      <c r="J68" s="32" t="e">
        <f t="shared" si="13"/>
        <v>#DIV/0!</v>
      </c>
      <c r="K68" s="33" t="e">
        <f t="shared" si="14"/>
        <v>#DIV/0!</v>
      </c>
      <c r="L68" s="33" t="e">
        <f t="shared" si="15"/>
        <v>#DIV/0!</v>
      </c>
    </row>
    <row r="69" spans="1:12" x14ac:dyDescent="0.3">
      <c r="A69" s="28">
        <v>0</v>
      </c>
      <c r="B69" s="28" t="str">
        <v/>
      </c>
      <c r="C69" s="37">
        <v>0</v>
      </c>
      <c r="D69" s="37">
        <v>0</v>
      </c>
      <c r="E69" s="37">
        <v>0</v>
      </c>
      <c r="F69" s="30">
        <f t="shared" si="9"/>
        <v>0</v>
      </c>
      <c r="G69" s="31" t="e">
        <f t="shared" si="10"/>
        <v>#DIV/0!</v>
      </c>
      <c r="H69" s="31" t="e">
        <f t="shared" si="11"/>
        <v>#DIV/0!</v>
      </c>
      <c r="I69" s="31" t="e">
        <f t="shared" si="12"/>
        <v>#DIV/0!</v>
      </c>
      <c r="J69" s="32" t="e">
        <f t="shared" si="13"/>
        <v>#DIV/0!</v>
      </c>
      <c r="K69" s="33" t="e">
        <f t="shared" si="14"/>
        <v>#DIV/0!</v>
      </c>
      <c r="L69" s="33" t="e">
        <f t="shared" si="15"/>
        <v>#DIV/0!</v>
      </c>
    </row>
    <row r="70" spans="1:12" x14ac:dyDescent="0.3">
      <c r="A70" s="28">
        <v>0</v>
      </c>
      <c r="B70" s="28" t="str">
        <v/>
      </c>
      <c r="C70" s="37">
        <v>0</v>
      </c>
      <c r="D70" s="37">
        <v>0</v>
      </c>
      <c r="E70" s="37">
        <v>0</v>
      </c>
      <c r="F70" s="30">
        <f t="shared" si="9"/>
        <v>0</v>
      </c>
      <c r="G70" s="31" t="e">
        <f t="shared" si="10"/>
        <v>#DIV/0!</v>
      </c>
      <c r="H70" s="31" t="e">
        <f t="shared" si="11"/>
        <v>#DIV/0!</v>
      </c>
      <c r="I70" s="31" t="e">
        <f t="shared" si="12"/>
        <v>#DIV/0!</v>
      </c>
      <c r="J70" s="32" t="e">
        <f t="shared" si="13"/>
        <v>#DIV/0!</v>
      </c>
      <c r="K70" s="33" t="e">
        <f t="shared" si="14"/>
        <v>#DIV/0!</v>
      </c>
      <c r="L70" s="33" t="e">
        <f t="shared" si="15"/>
        <v>#DIV/0!</v>
      </c>
    </row>
    <row r="71" spans="1:12" x14ac:dyDescent="0.3">
      <c r="A71" s="28">
        <f t="array" ref="A71">'results (spec)'!A61:A128</f>
        <v>0</v>
      </c>
      <c r="B71" s="28" t="str">
        <v/>
      </c>
      <c r="C71" s="37">
        <v>0</v>
      </c>
      <c r="D71" s="37">
        <v>0</v>
      </c>
      <c r="E71" s="37">
        <v>0</v>
      </c>
      <c r="F71" s="30">
        <f t="shared" ref="F71:F74" si="16">SUM(C71:E71)</f>
        <v>0</v>
      </c>
      <c r="G71" s="31" t="e">
        <f t="shared" ref="G71:G74" si="17">C71/(F71/100)</f>
        <v>#DIV/0!</v>
      </c>
      <c r="H71" s="31" t="e">
        <f t="shared" ref="H71:H74" si="18">D71/(F71/100)</f>
        <v>#DIV/0!</v>
      </c>
      <c r="I71" s="31" t="e">
        <f t="shared" ref="I71:I74" si="19">E71/(F71/100)</f>
        <v>#DIV/0!</v>
      </c>
      <c r="J71" s="32" t="e">
        <f t="shared" ref="J71:J74" si="20">SUM(G71:I71)</f>
        <v>#DIV/0!</v>
      </c>
      <c r="K71" s="33" t="e">
        <f t="shared" ref="K71:K74" si="21">I71+(G71/2)</f>
        <v>#DIV/0!</v>
      </c>
      <c r="L71" s="33" t="e">
        <f t="shared" ref="L71:L74" si="22">G71</f>
        <v>#DIV/0!</v>
      </c>
    </row>
    <row r="72" spans="1:12" x14ac:dyDescent="0.3">
      <c r="A72" s="28">
        <f t="array" ref="A72">'results (spec)'!A62:A129</f>
        <v>0</v>
      </c>
      <c r="B72" s="28" t="str">
        <v/>
      </c>
      <c r="C72" s="37">
        <v>0</v>
      </c>
      <c r="D72" s="37">
        <v>0</v>
      </c>
      <c r="E72" s="37">
        <v>0</v>
      </c>
      <c r="F72" s="30">
        <f t="shared" si="16"/>
        <v>0</v>
      </c>
      <c r="G72" s="31" t="e">
        <f t="shared" si="17"/>
        <v>#DIV/0!</v>
      </c>
      <c r="H72" s="31" t="e">
        <f t="shared" si="18"/>
        <v>#DIV/0!</v>
      </c>
      <c r="I72" s="31" t="e">
        <f t="shared" si="19"/>
        <v>#DIV/0!</v>
      </c>
      <c r="J72" s="32" t="e">
        <f t="shared" si="20"/>
        <v>#DIV/0!</v>
      </c>
      <c r="K72" s="33" t="e">
        <f t="shared" si="21"/>
        <v>#DIV/0!</v>
      </c>
      <c r="L72" s="33" t="e">
        <f t="shared" si="22"/>
        <v>#DIV/0!</v>
      </c>
    </row>
    <row r="73" spans="1:12" x14ac:dyDescent="0.3">
      <c r="A73" s="28">
        <f t="array" ref="A73">'results (spec)'!A63:A130</f>
        <v>0</v>
      </c>
      <c r="B73" s="28" t="str">
        <v/>
      </c>
      <c r="C73" s="37">
        <v>0</v>
      </c>
      <c r="D73" s="37">
        <v>0</v>
      </c>
      <c r="E73" s="37">
        <v>0</v>
      </c>
      <c r="F73" s="30">
        <f t="shared" si="16"/>
        <v>0</v>
      </c>
      <c r="G73" s="31" t="e">
        <f t="shared" si="17"/>
        <v>#DIV/0!</v>
      </c>
      <c r="H73" s="31" t="e">
        <f t="shared" si="18"/>
        <v>#DIV/0!</v>
      </c>
      <c r="I73" s="31" t="e">
        <f t="shared" si="19"/>
        <v>#DIV/0!</v>
      </c>
      <c r="J73" s="32" t="e">
        <f t="shared" si="20"/>
        <v>#DIV/0!</v>
      </c>
      <c r="K73" s="33" t="e">
        <f t="shared" si="21"/>
        <v>#DIV/0!</v>
      </c>
      <c r="L73" s="33" t="e">
        <f t="shared" si="22"/>
        <v>#DIV/0!</v>
      </c>
    </row>
    <row r="74" spans="1:12" x14ac:dyDescent="0.3">
      <c r="A74" s="28">
        <f t="array" ref="A74">'results (spec)'!A64:A131</f>
        <v>0</v>
      </c>
      <c r="B74" s="28" t="str">
        <v/>
      </c>
      <c r="C74" s="37">
        <v>0</v>
      </c>
      <c r="D74" s="37">
        <v>0</v>
      </c>
      <c r="E74" s="37">
        <v>0</v>
      </c>
      <c r="F74" s="30">
        <f t="shared" si="16"/>
        <v>0</v>
      </c>
      <c r="G74" s="31" t="e">
        <f t="shared" si="17"/>
        <v>#DIV/0!</v>
      </c>
      <c r="H74" s="31" t="e">
        <f t="shared" si="18"/>
        <v>#DIV/0!</v>
      </c>
      <c r="I74" s="31" t="e">
        <f t="shared" si="19"/>
        <v>#DIV/0!</v>
      </c>
      <c r="J74" s="32" t="e">
        <f t="shared" si="20"/>
        <v>#DIV/0!</v>
      </c>
      <c r="K74" s="33" t="e">
        <f t="shared" si="21"/>
        <v>#DIV/0!</v>
      </c>
      <c r="L74" s="33" t="e">
        <f t="shared" si="22"/>
        <v>#DIV/0!</v>
      </c>
    </row>
  </sheetData>
  <mergeCells count="9">
    <mergeCell ref="Y3:AA3"/>
    <mergeCell ref="F9:L9"/>
    <mergeCell ref="A10:E10"/>
    <mergeCell ref="G10:J10"/>
    <mergeCell ref="A11:A12"/>
    <mergeCell ref="B11:B12"/>
    <mergeCell ref="C11:E11"/>
    <mergeCell ref="G11:J11"/>
    <mergeCell ref="J3:L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FC98-0D10-4637-BA4A-BC5027EA4DA9}">
  <dimension ref="A1:AA74"/>
  <sheetViews>
    <sheetView zoomScaleNormal="100" workbookViewId="0">
      <selection activeCell="C13" sqref="C13"/>
    </sheetView>
  </sheetViews>
  <sheetFormatPr defaultRowHeight="14.4" x14ac:dyDescent="0.3"/>
  <cols>
    <col min="1" max="1" width="14.44140625" customWidth="1"/>
    <col min="2" max="2" width="32.88671875" bestFit="1" customWidth="1"/>
    <col min="3" max="3" width="6.33203125" bestFit="1" customWidth="1"/>
    <col min="4" max="4" width="6.6640625" customWidth="1"/>
    <col min="5" max="5" width="5.109375" bestFit="1" customWidth="1"/>
    <col min="6" max="10" width="6.6640625" customWidth="1"/>
    <col min="11" max="11" width="14.6640625" customWidth="1"/>
  </cols>
  <sheetData>
    <row r="1" spans="1:27" ht="18" x14ac:dyDescent="0.35">
      <c r="A1" s="14" t="s">
        <v>49</v>
      </c>
    </row>
    <row r="2" spans="1:27" ht="15" thickBot="1" x14ac:dyDescent="0.35">
      <c r="A2" t="s">
        <v>50</v>
      </c>
    </row>
    <row r="3" spans="1:27" x14ac:dyDescent="0.3">
      <c r="A3" t="s">
        <v>51</v>
      </c>
      <c r="J3" s="134" t="s">
        <v>52</v>
      </c>
      <c r="K3" s="135"/>
      <c r="L3" s="136"/>
      <c r="Y3" s="116" t="s">
        <v>53</v>
      </c>
      <c r="Z3" s="117"/>
      <c r="AA3" s="118"/>
    </row>
    <row r="4" spans="1:27" x14ac:dyDescent="0.3">
      <c r="A4" t="s">
        <v>54</v>
      </c>
      <c r="J4" s="15" t="s">
        <v>75</v>
      </c>
      <c r="K4" s="2">
        <v>0</v>
      </c>
      <c r="L4" s="16">
        <v>0</v>
      </c>
      <c r="Y4" s="17" t="s">
        <v>55</v>
      </c>
      <c r="Z4">
        <v>0</v>
      </c>
      <c r="AA4" s="18">
        <v>0</v>
      </c>
    </row>
    <row r="5" spans="1:27" x14ac:dyDescent="0.3">
      <c r="J5" s="15" t="s">
        <v>74</v>
      </c>
      <c r="K5" s="2">
        <v>50</v>
      </c>
      <c r="L5" s="16">
        <v>100</v>
      </c>
      <c r="Y5" s="17" t="s">
        <v>55</v>
      </c>
      <c r="Z5">
        <v>50</v>
      </c>
      <c r="AA5" s="18">
        <v>100</v>
      </c>
    </row>
    <row r="6" spans="1:27" ht="15" thickBot="1" x14ac:dyDescent="0.35">
      <c r="J6" s="19" t="s">
        <v>30</v>
      </c>
      <c r="K6" s="20">
        <v>100</v>
      </c>
      <c r="L6" s="21">
        <v>0</v>
      </c>
      <c r="Y6" s="17" t="s">
        <v>55</v>
      </c>
      <c r="Z6">
        <v>100</v>
      </c>
      <c r="AA6" s="18">
        <v>0</v>
      </c>
    </row>
    <row r="7" spans="1:27" x14ac:dyDescent="0.3">
      <c r="Y7" s="17" t="s">
        <v>55</v>
      </c>
      <c r="Z7">
        <v>0</v>
      </c>
      <c r="AA7" s="18">
        <v>0</v>
      </c>
    </row>
    <row r="8" spans="1:27" x14ac:dyDescent="0.3">
      <c r="Y8" s="22">
        <v>1</v>
      </c>
      <c r="Z8">
        <v>20</v>
      </c>
      <c r="AA8" s="18">
        <v>0</v>
      </c>
    </row>
    <row r="9" spans="1:27" x14ac:dyDescent="0.3">
      <c r="F9" s="119" t="s">
        <v>56</v>
      </c>
      <c r="G9" s="119"/>
      <c r="H9" s="119"/>
      <c r="I9" s="119"/>
      <c r="J9" s="119"/>
      <c r="K9" s="119"/>
      <c r="L9" s="119"/>
      <c r="Y9" s="22">
        <v>1</v>
      </c>
      <c r="Z9">
        <v>60</v>
      </c>
      <c r="AA9" s="18">
        <v>80</v>
      </c>
    </row>
    <row r="10" spans="1:27" x14ac:dyDescent="0.3">
      <c r="A10" s="120" t="s">
        <v>57</v>
      </c>
      <c r="B10" s="121"/>
      <c r="C10" s="121"/>
      <c r="D10" s="121"/>
      <c r="E10" s="122"/>
      <c r="G10" s="123" t="s">
        <v>58</v>
      </c>
      <c r="H10" s="124"/>
      <c r="I10" s="124"/>
      <c r="J10" s="125"/>
      <c r="K10" s="23" t="s">
        <v>59</v>
      </c>
      <c r="L10" s="24"/>
      <c r="Y10" s="22">
        <v>2</v>
      </c>
      <c r="Z10">
        <v>40</v>
      </c>
      <c r="AA10" s="18">
        <v>0</v>
      </c>
    </row>
    <row r="11" spans="1:27" x14ac:dyDescent="0.3">
      <c r="A11" s="126" t="s">
        <v>60</v>
      </c>
      <c r="B11" s="126" t="s">
        <v>61</v>
      </c>
      <c r="C11" s="128" t="s">
        <v>58</v>
      </c>
      <c r="D11" s="129"/>
      <c r="E11" s="130"/>
      <c r="F11" s="25"/>
      <c r="G11" s="131" t="s">
        <v>62</v>
      </c>
      <c r="H11" s="132"/>
      <c r="I11" s="132"/>
      <c r="J11" s="133"/>
      <c r="K11" s="26" t="s">
        <v>63</v>
      </c>
      <c r="L11" s="27" t="s">
        <v>64</v>
      </c>
      <c r="Y11" s="22">
        <v>2</v>
      </c>
      <c r="Z11">
        <v>70</v>
      </c>
      <c r="AA11" s="18">
        <v>60</v>
      </c>
    </row>
    <row r="12" spans="1:27" x14ac:dyDescent="0.3">
      <c r="A12" s="127"/>
      <c r="B12" s="127"/>
      <c r="C12" s="39" t="str">
        <f>$J$5</f>
        <v>Investment Jobs</v>
      </c>
      <c r="D12" s="39" t="str">
        <f>$J$4</f>
        <v>Annual Avoided Import</v>
      </c>
      <c r="E12" s="39" t="str">
        <f>$J$6</f>
        <v>PROI</v>
      </c>
      <c r="F12" s="40" t="s">
        <v>65</v>
      </c>
      <c r="G12" s="41" t="str">
        <f>$J$5</f>
        <v>Investment Jobs</v>
      </c>
      <c r="H12" s="41" t="str">
        <f>$J$4</f>
        <v>Annual Avoided Import</v>
      </c>
      <c r="I12" s="41" t="str">
        <f>$J$6</f>
        <v>PROI</v>
      </c>
      <c r="J12" s="41" t="s">
        <v>65</v>
      </c>
      <c r="K12" s="42" t="s">
        <v>66</v>
      </c>
      <c r="L12" s="42" t="s">
        <v>67</v>
      </c>
      <c r="Y12" s="22">
        <v>3</v>
      </c>
      <c r="Z12">
        <v>60</v>
      </c>
      <c r="AA12" s="18">
        <v>0</v>
      </c>
    </row>
    <row r="13" spans="1:27" x14ac:dyDescent="0.3">
      <c r="A13" s="28" t="str">
        <f t="array" ref="A13:A70">'results (spec)'!A3:A70</f>
        <v>Ecopulpers</v>
      </c>
      <c r="B13" s="28" t="str">
        <f t="array" ref="B13:B74">'results (spec)'!C3:C70</f>
        <v>Ecopulpers_prod_to_+2.5%</v>
      </c>
      <c r="C13" s="29">
        <f t="array" ref="C13:C74">'results (spec)'!S3:S70/(MAX('results (spec)'!S3:S70))</f>
        <v>0.47447730132016236</v>
      </c>
      <c r="D13" s="29">
        <f t="array" ref="D13:D74">'results (spec)'!L3:L70/(MAX('results (spec)'!L3:L70))</f>
        <v>0.18763871960822157</v>
      </c>
      <c r="E13" s="29">
        <f t="array" ref="E13:E74">'results (spec)'!G3:G70/(MAX('results (spec)'!G3:G70))</f>
        <v>1</v>
      </c>
      <c r="F13" s="30">
        <f>SUM(C13:E13)</f>
        <v>1.6621160209283841</v>
      </c>
      <c r="G13" s="31">
        <f>C13/(F13/100)</f>
        <v>28.546581306348305</v>
      </c>
      <c r="H13" s="31">
        <f>D13/(F13/100)</f>
        <v>11.289146921489568</v>
      </c>
      <c r="I13" s="31">
        <f>E13/(F13/100)</f>
        <v>60.164271772162124</v>
      </c>
      <c r="J13" s="32">
        <f>SUM(G13:I13)</f>
        <v>100</v>
      </c>
      <c r="K13" s="33">
        <f t="shared" ref="K13" si="0">I13+(G13/2)</f>
        <v>74.437562425336282</v>
      </c>
      <c r="L13" s="33">
        <f t="shared" ref="L13" si="1">G13</f>
        <v>28.546581306348305</v>
      </c>
      <c r="Y13" s="22">
        <v>3</v>
      </c>
      <c r="Z13">
        <v>80</v>
      </c>
      <c r="AA13" s="18">
        <v>40</v>
      </c>
    </row>
    <row r="14" spans="1:27" x14ac:dyDescent="0.3">
      <c r="A14" s="28" t="str">
        <v>Ecopulpers</v>
      </c>
      <c r="B14" s="28" t="str">
        <v>Ecopulpers_prod_to_+2%</v>
      </c>
      <c r="C14" s="29">
        <v>0.47447730132016236</v>
      </c>
      <c r="D14" s="29">
        <v>0.14639452010389281</v>
      </c>
      <c r="E14" s="29">
        <v>0.772095048022025</v>
      </c>
      <c r="F14" s="30">
        <f>SUM(C14:E14)</f>
        <v>1.3929668694460802</v>
      </c>
      <c r="G14" s="31">
        <f>C14/(F14/100)</f>
        <v>34.062353651586882</v>
      </c>
      <c r="H14" s="31">
        <f>D14/(F14/100)</f>
        <v>10.509547880496775</v>
      </c>
      <c r="I14" s="31">
        <f>E14/(F14/100)</f>
        <v>55.428098467916342</v>
      </c>
      <c r="J14" s="32">
        <f>SUM(G14:I14)</f>
        <v>100</v>
      </c>
      <c r="K14" s="33">
        <f>I14+(G14/2)</f>
        <v>72.45927529370978</v>
      </c>
      <c r="L14" s="33">
        <f>G14</f>
        <v>34.062353651586882</v>
      </c>
      <c r="Y14" s="22">
        <v>4</v>
      </c>
      <c r="Z14">
        <v>80</v>
      </c>
      <c r="AA14" s="18">
        <v>0</v>
      </c>
    </row>
    <row r="15" spans="1:27" ht="15" thickBot="1" x14ac:dyDescent="0.35">
      <c r="A15" s="28" t="str">
        <v>Ecopulpers</v>
      </c>
      <c r="B15" s="28" t="str">
        <v>Ecopulpers_prod_to_+1.5%</v>
      </c>
      <c r="C15" s="29">
        <v>0.47447730132016236</v>
      </c>
      <c r="D15" s="29">
        <v>0.10515030370793731</v>
      </c>
      <c r="E15" s="29">
        <v>0.54419000244980931</v>
      </c>
      <c r="F15" s="30">
        <f>SUM(C15:E15)</f>
        <v>1.1238176074779089</v>
      </c>
      <c r="G15" s="31">
        <f>C15/(F15/100)</f>
        <v>42.220134135911302</v>
      </c>
      <c r="H15" s="31">
        <f>D15/(F15/100)</f>
        <v>9.3565275190800268</v>
      </c>
      <c r="I15" s="31">
        <f>E15/(F15/100)</f>
        <v>48.423338345008666</v>
      </c>
      <c r="J15" s="32">
        <f>SUM(G15:I15)</f>
        <v>100</v>
      </c>
      <c r="K15" s="33">
        <f>I15+(G15/2)</f>
        <v>69.533405412964314</v>
      </c>
      <c r="L15" s="33">
        <f>G15</f>
        <v>42.220134135911302</v>
      </c>
      <c r="Y15" s="34">
        <v>4</v>
      </c>
      <c r="Z15" s="35">
        <v>90</v>
      </c>
      <c r="AA15" s="36">
        <v>20</v>
      </c>
    </row>
    <row r="16" spans="1:27" x14ac:dyDescent="0.3">
      <c r="A16" s="28" t="str">
        <v>Ecopulpers</v>
      </c>
      <c r="B16" s="28" t="str">
        <v>Ecopulpers_prod_to_+1%</v>
      </c>
      <c r="C16" s="29">
        <v>0.47447730132016236</v>
      </c>
      <c r="D16" s="29">
        <v>6.39060699084876E-2</v>
      </c>
      <c r="E16" s="29">
        <v>0.31628486228766972</v>
      </c>
      <c r="F16" s="30">
        <f>SUM(C16:E16)</f>
        <v>0.85466823351631971</v>
      </c>
      <c r="G16" s="31">
        <f>C16/(F16/100)</f>
        <v>55.515963120337773</v>
      </c>
      <c r="H16" s="31">
        <f>D16/(F16/100)</f>
        <v>7.4772955636319818</v>
      </c>
      <c r="I16" s="31">
        <f>E16/(F16/100)</f>
        <v>37.006741316030244</v>
      </c>
      <c r="J16" s="32">
        <f>SUM(G16:I16)</f>
        <v>100</v>
      </c>
      <c r="K16" s="33">
        <f>I16+(G16/2)</f>
        <v>64.76472287619913</v>
      </c>
      <c r="L16" s="33">
        <f>G16</f>
        <v>55.515963120337773</v>
      </c>
      <c r="Y16" s="22">
        <v>5</v>
      </c>
      <c r="Z16">
        <v>20</v>
      </c>
      <c r="AA16" s="18">
        <v>0</v>
      </c>
    </row>
    <row r="17" spans="1:27" x14ac:dyDescent="0.3">
      <c r="A17" s="28" t="str">
        <v>Ecopulpers</v>
      </c>
      <c r="B17" s="28" t="str">
        <v>Ecopulpers_prod_to_+0.5%</v>
      </c>
      <c r="C17" s="37">
        <v>0.47447730132016236</v>
      </c>
      <c r="D17" s="37">
        <v>2.2661818705543693E-2</v>
      </c>
      <c r="E17" s="37">
        <v>8.8379628531289417E-2</v>
      </c>
      <c r="F17" s="30">
        <f t="shared" ref="F17:F70" si="2">SUM(C17:E17)</f>
        <v>0.58551874855699548</v>
      </c>
      <c r="G17" s="31">
        <f t="shared" ref="G17:G70" si="3">C17/(F17/100)</f>
        <v>81.035372904711679</v>
      </c>
      <c r="H17" s="31">
        <f t="shared" ref="H17:H70" si="4">D17/(F17/100)</f>
        <v>3.8703831024016733</v>
      </c>
      <c r="I17" s="31">
        <f t="shared" ref="I17:I70" si="5">E17/(F17/100)</f>
        <v>15.094243992886657</v>
      </c>
      <c r="J17" s="32">
        <f t="shared" ref="J17:J70" si="6">SUM(G17:I17)</f>
        <v>100.00000000000001</v>
      </c>
      <c r="K17" s="33">
        <f t="shared" ref="K17:K70" si="7">I17+(G17/2)</f>
        <v>55.611930445242493</v>
      </c>
      <c r="L17" s="33">
        <f t="shared" ref="L17:L70" si="8">G17</f>
        <v>81.035372904711679</v>
      </c>
      <c r="Y17" s="22">
        <v>5</v>
      </c>
      <c r="Z17">
        <v>10</v>
      </c>
      <c r="AA17" s="18">
        <v>20</v>
      </c>
    </row>
    <row r="18" spans="1:27" x14ac:dyDescent="0.3">
      <c r="A18" s="28" t="str">
        <v>Ecopulpers</v>
      </c>
      <c r="B18" s="28" t="str">
        <v>Ecopulpers_high_price_petroleum</v>
      </c>
      <c r="C18" s="37">
        <v>0.47447730132016236</v>
      </c>
      <c r="D18" s="37">
        <v>0.10555921979088508</v>
      </c>
      <c r="E18" s="37">
        <v>0.54447921064465465</v>
      </c>
      <c r="F18" s="30">
        <f t="shared" si="2"/>
        <v>1.124515731755702</v>
      </c>
      <c r="G18" s="31">
        <f t="shared" si="3"/>
        <v>42.193922941332517</v>
      </c>
      <c r="H18" s="31">
        <f t="shared" si="4"/>
        <v>9.3870825289456725</v>
      </c>
      <c r="I18" s="31">
        <f t="shared" si="5"/>
        <v>48.418994529721822</v>
      </c>
      <c r="J18" s="32">
        <f t="shared" si="6"/>
        <v>100</v>
      </c>
      <c r="K18" s="33">
        <f t="shared" si="7"/>
        <v>69.515956000388087</v>
      </c>
      <c r="L18" s="33">
        <f t="shared" si="8"/>
        <v>42.193922941332517</v>
      </c>
      <c r="Y18" s="22">
        <v>6</v>
      </c>
      <c r="Z18">
        <v>40</v>
      </c>
      <c r="AA18" s="18">
        <v>0</v>
      </c>
    </row>
    <row r="19" spans="1:27" x14ac:dyDescent="0.3">
      <c r="A19" s="28" t="str">
        <v>Ecopulpers</v>
      </c>
      <c r="B19" s="28" t="str">
        <v>Ecopulpers_mid-high_price_petroleum</v>
      </c>
      <c r="C19" s="37">
        <v>0.47447730132016236</v>
      </c>
      <c r="D19" s="37">
        <v>0.10545699115404875</v>
      </c>
      <c r="E19" s="37">
        <v>0.54440690809810166</v>
      </c>
      <c r="F19" s="30">
        <f t="shared" si="2"/>
        <v>1.1243412005723128</v>
      </c>
      <c r="G19" s="31">
        <f t="shared" si="3"/>
        <v>42.200472692688273</v>
      </c>
      <c r="H19" s="31">
        <f t="shared" si="4"/>
        <v>9.379447368856443</v>
      </c>
      <c r="I19" s="31">
        <f t="shared" si="5"/>
        <v>48.420079938455281</v>
      </c>
      <c r="J19" s="32">
        <f t="shared" si="6"/>
        <v>100</v>
      </c>
      <c r="K19" s="33">
        <f t="shared" si="7"/>
        <v>69.520316284799421</v>
      </c>
      <c r="L19" s="33">
        <f t="shared" si="8"/>
        <v>42.200472692688273</v>
      </c>
      <c r="Y19" s="22">
        <v>6</v>
      </c>
      <c r="Z19">
        <v>20</v>
      </c>
      <c r="AA19" s="18">
        <v>40</v>
      </c>
    </row>
    <row r="20" spans="1:27" x14ac:dyDescent="0.3">
      <c r="A20" s="28" t="str">
        <v>Ecopulpers</v>
      </c>
      <c r="B20" s="28" t="str">
        <v>Ecopulpers_mid_price_petroleum</v>
      </c>
      <c r="C20" s="37">
        <v>0.47447730132016236</v>
      </c>
      <c r="D20" s="37">
        <v>0.10535476098160998</v>
      </c>
      <c r="E20" s="37">
        <v>0.54433460555154856</v>
      </c>
      <c r="F20" s="30">
        <f t="shared" si="2"/>
        <v>1.1241666678533209</v>
      </c>
      <c r="G20" s="31">
        <f t="shared" si="3"/>
        <v>42.207024535446493</v>
      </c>
      <c r="H20" s="31">
        <f t="shared" si="4"/>
        <v>9.3718097141941303</v>
      </c>
      <c r="I20" s="31">
        <f t="shared" si="5"/>
        <v>48.421165750359386</v>
      </c>
      <c r="J20" s="32">
        <f t="shared" si="6"/>
        <v>100</v>
      </c>
      <c r="K20" s="33">
        <f t="shared" si="7"/>
        <v>69.524678018082625</v>
      </c>
      <c r="L20" s="33">
        <f t="shared" si="8"/>
        <v>42.207024535446493</v>
      </c>
      <c r="Y20" s="22">
        <v>7</v>
      </c>
      <c r="Z20">
        <v>60</v>
      </c>
      <c r="AA20" s="18">
        <v>0</v>
      </c>
    </row>
    <row r="21" spans="1:27" x14ac:dyDescent="0.3">
      <c r="A21" s="28" t="str">
        <v>Ecopulpers</v>
      </c>
      <c r="B21" s="28" t="str">
        <v>Ecopulpers_mid-low_price_petroleum</v>
      </c>
      <c r="C21" s="37">
        <v>0.47447730132016236</v>
      </c>
      <c r="D21" s="37">
        <v>0.10525253285664112</v>
      </c>
      <c r="E21" s="37">
        <v>0.5442623049963623</v>
      </c>
      <c r="F21" s="30">
        <f t="shared" si="2"/>
        <v>1.1239921391731658</v>
      </c>
      <c r="G21" s="31">
        <f t="shared" si="3"/>
        <v>42.213578261249999</v>
      </c>
      <c r="H21" s="31">
        <f t="shared" si="4"/>
        <v>9.3641698361046615</v>
      </c>
      <c r="I21" s="31">
        <f t="shared" si="5"/>
        <v>48.422251902645343</v>
      </c>
      <c r="J21" s="32">
        <f t="shared" si="6"/>
        <v>100</v>
      </c>
      <c r="K21" s="33">
        <f t="shared" si="7"/>
        <v>69.529041033270346</v>
      </c>
      <c r="L21" s="33">
        <f t="shared" si="8"/>
        <v>42.213578261249999</v>
      </c>
      <c r="Y21" s="22">
        <v>7</v>
      </c>
      <c r="Z21">
        <v>30</v>
      </c>
      <c r="AA21" s="18">
        <v>60</v>
      </c>
    </row>
    <row r="22" spans="1:27" x14ac:dyDescent="0.3">
      <c r="A22" s="28" t="str">
        <v>Ecopulpers</v>
      </c>
      <c r="B22" s="28" t="str">
        <v>Ecopulpers_low_price_petroleum</v>
      </c>
      <c r="C22" s="37">
        <v>0.47447730132016236</v>
      </c>
      <c r="D22" s="37">
        <v>0.10515030370793731</v>
      </c>
      <c r="E22" s="37">
        <v>0.54419000244980931</v>
      </c>
      <c r="F22" s="30">
        <f t="shared" si="2"/>
        <v>1.1238176074779089</v>
      </c>
      <c r="G22" s="31">
        <f t="shared" si="3"/>
        <v>42.220134135911302</v>
      </c>
      <c r="H22" s="31">
        <f t="shared" si="4"/>
        <v>9.3565275190800268</v>
      </c>
      <c r="I22" s="31">
        <f t="shared" si="5"/>
        <v>48.423338345008666</v>
      </c>
      <c r="J22" s="32">
        <f t="shared" si="6"/>
        <v>100</v>
      </c>
      <c r="K22" s="33">
        <f t="shared" si="7"/>
        <v>69.533405412964314</v>
      </c>
      <c r="L22" s="33">
        <f t="shared" si="8"/>
        <v>42.220134135911302</v>
      </c>
      <c r="Y22" s="22">
        <v>8</v>
      </c>
      <c r="Z22">
        <v>80</v>
      </c>
      <c r="AA22" s="18">
        <v>0</v>
      </c>
    </row>
    <row r="23" spans="1:27" ht="15" thickBot="1" x14ac:dyDescent="0.35">
      <c r="A23" s="28" t="str">
        <v>Shading_nets</v>
      </c>
      <c r="B23" s="28" t="str">
        <v>Shading_nets_prod_to_+2.5%</v>
      </c>
      <c r="C23" s="37">
        <v>0.31212889661886778</v>
      </c>
      <c r="D23" s="37">
        <v>4.5471696102446557E-2</v>
      </c>
      <c r="E23" s="37">
        <v>0.24121435995547766</v>
      </c>
      <c r="F23" s="30">
        <f t="shared" si="2"/>
        <v>0.59881495267679197</v>
      </c>
      <c r="G23" s="31">
        <f t="shared" si="3"/>
        <v>52.124432635425208</v>
      </c>
      <c r="H23" s="31">
        <f t="shared" si="4"/>
        <v>7.5936140036552704</v>
      </c>
      <c r="I23" s="31">
        <f t="shared" si="5"/>
        <v>40.281953360919523</v>
      </c>
      <c r="J23" s="32">
        <f t="shared" si="6"/>
        <v>100</v>
      </c>
      <c r="K23" s="33">
        <f t="shared" si="7"/>
        <v>66.344169678632127</v>
      </c>
      <c r="L23" s="33">
        <f t="shared" si="8"/>
        <v>52.124432635425208</v>
      </c>
      <c r="Y23" s="34">
        <v>8</v>
      </c>
      <c r="Z23" s="35">
        <v>40</v>
      </c>
      <c r="AA23" s="36">
        <v>80</v>
      </c>
    </row>
    <row r="24" spans="1:27" x14ac:dyDescent="0.3">
      <c r="A24" s="28" t="str">
        <v>Shading_nets</v>
      </c>
      <c r="B24" s="28" t="str">
        <v>Shading_nets_prod_to_+2%</v>
      </c>
      <c r="C24" s="37">
        <v>0.31212889661886778</v>
      </c>
      <c r="D24" s="37">
        <v>3.6377357905692201E-2</v>
      </c>
      <c r="E24" s="37">
        <v>0.19297149752294335</v>
      </c>
      <c r="F24" s="30">
        <f t="shared" si="2"/>
        <v>0.54147775204750337</v>
      </c>
      <c r="G24" s="31">
        <f t="shared" si="3"/>
        <v>57.643900499809455</v>
      </c>
      <c r="H24" s="31">
        <f t="shared" si="4"/>
        <v>6.7181629841923494</v>
      </c>
      <c r="I24" s="31">
        <f t="shared" si="5"/>
        <v>35.637936515998192</v>
      </c>
      <c r="J24" s="32">
        <f t="shared" si="6"/>
        <v>100</v>
      </c>
      <c r="K24" s="33">
        <f t="shared" si="7"/>
        <v>64.459886765902922</v>
      </c>
      <c r="L24" s="33">
        <f t="shared" si="8"/>
        <v>57.643900499809455</v>
      </c>
      <c r="Y24" s="22">
        <v>9</v>
      </c>
      <c r="Z24">
        <v>10</v>
      </c>
      <c r="AA24" s="18">
        <v>20</v>
      </c>
    </row>
    <row r="25" spans="1:27" x14ac:dyDescent="0.3">
      <c r="A25" s="28" t="str">
        <v>Shading_nets</v>
      </c>
      <c r="B25" s="28" t="str">
        <v>Shading_nets_prod_to_+1.5%</v>
      </c>
      <c r="C25" s="37">
        <v>0.31212889661886778</v>
      </c>
      <c r="D25" s="37">
        <v>2.7283019197070379E-2</v>
      </c>
      <c r="E25" s="37">
        <v>0.14472863031112854</v>
      </c>
      <c r="F25" s="30">
        <f t="shared" si="2"/>
        <v>0.4841405461270667</v>
      </c>
      <c r="G25" s="31">
        <f t="shared" si="3"/>
        <v>64.470720148472537</v>
      </c>
      <c r="H25" s="31">
        <f t="shared" si="4"/>
        <v>5.6353510184849762</v>
      </c>
      <c r="I25" s="31">
        <f t="shared" si="5"/>
        <v>29.893928833042487</v>
      </c>
      <c r="J25" s="32">
        <f t="shared" si="6"/>
        <v>100</v>
      </c>
      <c r="K25" s="33">
        <f t="shared" si="7"/>
        <v>62.129288907278756</v>
      </c>
      <c r="L25" s="33">
        <f t="shared" si="8"/>
        <v>64.470720148472537</v>
      </c>
      <c r="Y25" s="22">
        <v>9</v>
      </c>
      <c r="Z25">
        <v>90</v>
      </c>
      <c r="AA25" s="18">
        <v>20</v>
      </c>
    </row>
    <row r="26" spans="1:27" x14ac:dyDescent="0.3">
      <c r="A26" s="28" t="str">
        <v>Shading_nets</v>
      </c>
      <c r="B26" s="28" t="str">
        <v>Shading_nets_prod_to_+1%</v>
      </c>
      <c r="C26" s="37">
        <v>0.31212889661886778</v>
      </c>
      <c r="D26" s="37">
        <v>1.8188680488448534E-2</v>
      </c>
      <c r="E26" s="37">
        <v>9.6485758320032936E-2</v>
      </c>
      <c r="F26" s="30">
        <f t="shared" si="2"/>
        <v>0.42680333542734922</v>
      </c>
      <c r="G26" s="31">
        <f t="shared" si="3"/>
        <v>73.131784761320958</v>
      </c>
      <c r="H26" s="31">
        <f t="shared" si="4"/>
        <v>4.2616069225974043</v>
      </c>
      <c r="I26" s="31">
        <f t="shared" si="5"/>
        <v>22.606608316081637</v>
      </c>
      <c r="J26" s="32">
        <f t="shared" si="6"/>
        <v>100</v>
      </c>
      <c r="K26" s="33">
        <f t="shared" si="7"/>
        <v>59.172500696742119</v>
      </c>
      <c r="L26" s="33">
        <f t="shared" si="8"/>
        <v>73.131784761320958</v>
      </c>
      <c r="Y26" s="22">
        <v>10</v>
      </c>
      <c r="Z26">
        <v>20</v>
      </c>
      <c r="AA26" s="18">
        <v>40</v>
      </c>
    </row>
    <row r="27" spans="1:27" x14ac:dyDescent="0.3">
      <c r="A27" s="28" t="str">
        <v>Shading_nets</v>
      </c>
      <c r="B27" s="28" t="str">
        <v>Shading_nets_prod_to_+0.5%</v>
      </c>
      <c r="C27" s="37">
        <v>0.31212889661886778</v>
      </c>
      <c r="D27" s="37">
        <v>9.0943402442242669E-3</v>
      </c>
      <c r="E27" s="37">
        <v>4.824288154965678E-2</v>
      </c>
      <c r="F27" s="30">
        <f t="shared" si="2"/>
        <v>0.36946611841274885</v>
      </c>
      <c r="G27" s="31">
        <f t="shared" si="3"/>
        <v>84.481060931864164</v>
      </c>
      <c r="H27" s="31">
        <f t="shared" si="4"/>
        <v>2.4614815245560706</v>
      </c>
      <c r="I27" s="31">
        <f t="shared" si="5"/>
        <v>13.057457543579753</v>
      </c>
      <c r="J27" s="32">
        <f t="shared" si="6"/>
        <v>99.999999999999986</v>
      </c>
      <c r="K27" s="33">
        <f t="shared" si="7"/>
        <v>55.297988009511833</v>
      </c>
      <c r="L27" s="33">
        <f t="shared" si="8"/>
        <v>84.481060931864164</v>
      </c>
      <c r="Y27" s="22">
        <v>10</v>
      </c>
      <c r="Z27">
        <v>80</v>
      </c>
      <c r="AA27" s="18">
        <v>40</v>
      </c>
    </row>
    <row r="28" spans="1:27" x14ac:dyDescent="0.3">
      <c r="A28" s="28" t="str">
        <v>Shading_nets</v>
      </c>
      <c r="B28" s="28" t="str">
        <v>Shading_nets_cover_0.5ha</v>
      </c>
      <c r="C28" s="37">
        <v>0.31212889661886778</v>
      </c>
      <c r="D28" s="37">
        <v>9.0943371218326602E-2</v>
      </c>
      <c r="E28" s="37">
        <v>0.48242860998750114</v>
      </c>
      <c r="F28" s="30">
        <f t="shared" si="2"/>
        <v>0.88550087782469555</v>
      </c>
      <c r="G28" s="31">
        <f t="shared" si="3"/>
        <v>35.248852308948315</v>
      </c>
      <c r="H28" s="31">
        <f t="shared" si="4"/>
        <v>10.270274541312295</v>
      </c>
      <c r="I28" s="31">
        <f t="shared" si="5"/>
        <v>54.480873149739388</v>
      </c>
      <c r="J28" s="32">
        <f t="shared" si="6"/>
        <v>100</v>
      </c>
      <c r="K28" s="33">
        <f t="shared" si="7"/>
        <v>72.105299304213545</v>
      </c>
      <c r="L28" s="33">
        <f t="shared" si="8"/>
        <v>35.248852308948315</v>
      </c>
      <c r="Y28" s="22">
        <v>11</v>
      </c>
      <c r="Z28">
        <v>30</v>
      </c>
      <c r="AA28" s="18">
        <v>60</v>
      </c>
    </row>
    <row r="29" spans="1:27" x14ac:dyDescent="0.3">
      <c r="A29" s="28" t="str">
        <v>Shading_nets</v>
      </c>
      <c r="B29" s="28" t="str">
        <v>Shading_nets_cover_0.6ha</v>
      </c>
      <c r="C29" s="37">
        <v>0.31212889661886778</v>
      </c>
      <c r="D29" s="37">
        <v>7.5786148568414827E-2</v>
      </c>
      <c r="E29" s="37">
        <v>0.40202387304019382</v>
      </c>
      <c r="F29" s="30">
        <f t="shared" si="2"/>
        <v>0.78993891822747642</v>
      </c>
      <c r="G29" s="31">
        <f t="shared" si="3"/>
        <v>39.513042010798223</v>
      </c>
      <c r="H29" s="31">
        <f t="shared" si="4"/>
        <v>9.5939251529054186</v>
      </c>
      <c r="I29" s="31">
        <f t="shared" si="5"/>
        <v>50.893032836296356</v>
      </c>
      <c r="J29" s="32">
        <f t="shared" si="6"/>
        <v>100</v>
      </c>
      <c r="K29" s="33">
        <f t="shared" si="7"/>
        <v>70.649553841695464</v>
      </c>
      <c r="L29" s="33">
        <f t="shared" si="8"/>
        <v>39.513042010798223</v>
      </c>
      <c r="Y29" s="22">
        <v>11</v>
      </c>
      <c r="Z29">
        <v>70</v>
      </c>
      <c r="AA29" s="18">
        <v>60</v>
      </c>
    </row>
    <row r="30" spans="1:27" x14ac:dyDescent="0.3">
      <c r="A30" s="28" t="str">
        <v>Shading_nets</v>
      </c>
      <c r="B30" s="28" t="str">
        <v>Shading_nets_cover_0.7ha</v>
      </c>
      <c r="C30" s="37">
        <v>0.31212889661886778</v>
      </c>
      <c r="D30" s="37">
        <v>6.4959559718228227E-2</v>
      </c>
      <c r="E30" s="37">
        <v>0.3445919097482279</v>
      </c>
      <c r="F30" s="30">
        <f t="shared" si="2"/>
        <v>0.72168036608532393</v>
      </c>
      <c r="G30" s="31">
        <f t="shared" si="3"/>
        <v>43.250296292800201</v>
      </c>
      <c r="H30" s="31">
        <f t="shared" si="4"/>
        <v>9.0011538031156704</v>
      </c>
      <c r="I30" s="31">
        <f t="shared" si="5"/>
        <v>47.748549904084122</v>
      </c>
      <c r="J30" s="32">
        <f t="shared" si="6"/>
        <v>100</v>
      </c>
      <c r="K30" s="33">
        <f t="shared" si="7"/>
        <v>69.373698050484222</v>
      </c>
      <c r="L30" s="33">
        <f t="shared" si="8"/>
        <v>43.250296292800201</v>
      </c>
      <c r="Y30" s="22">
        <v>12</v>
      </c>
      <c r="Z30">
        <v>40</v>
      </c>
      <c r="AA30" s="18">
        <v>80</v>
      </c>
    </row>
    <row r="31" spans="1:27" ht="15" thickBot="1" x14ac:dyDescent="0.35">
      <c r="A31" s="28" t="str">
        <v>Shading_nets</v>
      </c>
      <c r="B31" s="28" t="str">
        <v>Shading_nets_cover_0.8ha</v>
      </c>
      <c r="C31" s="37">
        <v>0.31212889661886778</v>
      </c>
      <c r="D31" s="37">
        <v>5.6839616033118393E-2</v>
      </c>
      <c r="E31" s="37">
        <v>0.30151793297790103</v>
      </c>
      <c r="F31" s="30">
        <f t="shared" si="2"/>
        <v>0.67048644562988713</v>
      </c>
      <c r="G31" s="31">
        <f t="shared" si="3"/>
        <v>46.552603509477201</v>
      </c>
      <c r="H31" s="31">
        <f t="shared" si="4"/>
        <v>8.4773698862354365</v>
      </c>
      <c r="I31" s="31">
        <f t="shared" si="5"/>
        <v>44.970026604287369</v>
      </c>
      <c r="J31" s="32">
        <f t="shared" si="6"/>
        <v>100</v>
      </c>
      <c r="K31" s="33">
        <f t="shared" si="7"/>
        <v>68.246328359025966</v>
      </c>
      <c r="L31" s="33">
        <f t="shared" si="8"/>
        <v>46.552603509477201</v>
      </c>
      <c r="Y31" s="34">
        <v>12</v>
      </c>
      <c r="Z31" s="35">
        <v>60</v>
      </c>
      <c r="AA31" s="36">
        <v>80</v>
      </c>
    </row>
    <row r="32" spans="1:27" x14ac:dyDescent="0.3">
      <c r="A32" s="28" t="str">
        <v>Shading_nets</v>
      </c>
      <c r="B32" s="28" t="str">
        <v>Shading_nets_cover_0.9ha</v>
      </c>
      <c r="C32" s="37">
        <v>0.31212889661886778</v>
      </c>
      <c r="D32" s="37">
        <v>5.0524104505529625E-2</v>
      </c>
      <c r="E32" s="37">
        <v>0.26801595008956841</v>
      </c>
      <c r="F32" s="30">
        <f t="shared" si="2"/>
        <v>0.63066895121396582</v>
      </c>
      <c r="G32" s="31">
        <f t="shared" si="3"/>
        <v>49.491717646485569</v>
      </c>
      <c r="H32" s="31">
        <f t="shared" si="4"/>
        <v>8.0111926246371397</v>
      </c>
      <c r="I32" s="31">
        <f t="shared" si="5"/>
        <v>42.497089728877292</v>
      </c>
      <c r="J32" s="32">
        <f t="shared" si="6"/>
        <v>100</v>
      </c>
      <c r="K32" s="33">
        <f t="shared" si="7"/>
        <v>67.242948552120083</v>
      </c>
      <c r="L32" s="33">
        <f t="shared" si="8"/>
        <v>49.491717646485569</v>
      </c>
      <c r="N32" s="38"/>
    </row>
    <row r="33" spans="1:12" x14ac:dyDescent="0.3">
      <c r="A33" s="28" t="str">
        <v>Shading_nets</v>
      </c>
      <c r="B33" s="28" t="str">
        <v>Shading_nets_cover_1ha</v>
      </c>
      <c r="C33" s="37">
        <v>0.31212889661886778</v>
      </c>
      <c r="D33" s="37">
        <v>4.5471696102446557E-2</v>
      </c>
      <c r="E33" s="37">
        <v>0.24121435995547766</v>
      </c>
      <c r="F33" s="30">
        <f t="shared" si="2"/>
        <v>0.59881495267679197</v>
      </c>
      <c r="G33" s="31">
        <f t="shared" si="3"/>
        <v>52.124432635425208</v>
      </c>
      <c r="H33" s="31">
        <f t="shared" si="4"/>
        <v>7.5936140036552704</v>
      </c>
      <c r="I33" s="31">
        <f t="shared" si="5"/>
        <v>40.281953360919523</v>
      </c>
      <c r="J33" s="32">
        <f t="shared" si="6"/>
        <v>100</v>
      </c>
      <c r="K33" s="33">
        <f t="shared" si="7"/>
        <v>66.344169678632127</v>
      </c>
      <c r="L33" s="33">
        <f t="shared" si="8"/>
        <v>52.124432635425208</v>
      </c>
    </row>
    <row r="34" spans="1:12" x14ac:dyDescent="0.3">
      <c r="A34" s="28" t="str">
        <v>Shading_trees</v>
      </c>
      <c r="B34" s="28" t="str">
        <v>Shading_trees_1800_cplant_ha</v>
      </c>
      <c r="C34" s="37">
        <v>0.76271186337464736</v>
      </c>
      <c r="D34" s="37">
        <v>0.10656753831954532</v>
      </c>
      <c r="E34" s="37">
        <v>0.61876847463127782</v>
      </c>
      <c r="F34" s="30">
        <f t="shared" si="2"/>
        <v>1.4880478763254705</v>
      </c>
      <c r="G34" s="31">
        <f t="shared" si="3"/>
        <v>51.255868544905915</v>
      </c>
      <c r="H34" s="31">
        <f t="shared" si="4"/>
        <v>7.1615665070333083</v>
      </c>
      <c r="I34" s="31">
        <f t="shared" si="5"/>
        <v>41.582564948060771</v>
      </c>
      <c r="J34" s="32">
        <f t="shared" si="6"/>
        <v>100</v>
      </c>
      <c r="K34" s="33">
        <f t="shared" si="7"/>
        <v>67.210499220513725</v>
      </c>
      <c r="L34" s="33">
        <f t="shared" si="8"/>
        <v>51.255868544905915</v>
      </c>
    </row>
    <row r="35" spans="1:12" x14ac:dyDescent="0.3">
      <c r="A35" s="28" t="str">
        <v>Shading_trees</v>
      </c>
      <c r="B35" s="28" t="str">
        <v>Shading_trees_1940_cplant_ha</v>
      </c>
      <c r="C35" s="37">
        <v>0.82203389854591569</v>
      </c>
      <c r="D35" s="37">
        <v>0.11541544047899857</v>
      </c>
      <c r="E35" s="37">
        <v>0.62461253296733932</v>
      </c>
      <c r="F35" s="30">
        <f t="shared" si="2"/>
        <v>1.5620618719922534</v>
      </c>
      <c r="G35" s="31">
        <f t="shared" si="3"/>
        <v>52.624925637388088</v>
      </c>
      <c r="H35" s="31">
        <f t="shared" si="4"/>
        <v>7.3886599851386006</v>
      </c>
      <c r="I35" s="31">
        <f t="shared" si="5"/>
        <v>39.986414377473324</v>
      </c>
      <c r="J35" s="32">
        <f t="shared" si="6"/>
        <v>100.00000000000001</v>
      </c>
      <c r="K35" s="33">
        <f t="shared" si="7"/>
        <v>66.298877196167368</v>
      </c>
      <c r="L35" s="33">
        <f t="shared" si="8"/>
        <v>52.624925637388088</v>
      </c>
    </row>
    <row r="36" spans="1:12" x14ac:dyDescent="0.3">
      <c r="A36" s="28" t="str">
        <v>Shading_trees</v>
      </c>
      <c r="B36" s="28" t="str">
        <v>Shading_trees_2080_cplant_ha</v>
      </c>
      <c r="C36" s="37">
        <v>0.88135593371718446</v>
      </c>
      <c r="D36" s="37">
        <v>0.1242633421265843</v>
      </c>
      <c r="E36" s="37">
        <v>0.62966988674268143</v>
      </c>
      <c r="F36" s="30">
        <f t="shared" si="2"/>
        <v>1.6352891625864503</v>
      </c>
      <c r="G36" s="31">
        <f t="shared" si="3"/>
        <v>53.896029759237834</v>
      </c>
      <c r="H36" s="31">
        <f t="shared" si="4"/>
        <v>7.5988604932746906</v>
      </c>
      <c r="I36" s="31">
        <f t="shared" si="5"/>
        <v>38.505109747487467</v>
      </c>
      <c r="J36" s="32">
        <f t="shared" si="6"/>
        <v>100</v>
      </c>
      <c r="K36" s="33">
        <f t="shared" si="7"/>
        <v>65.453124627106376</v>
      </c>
      <c r="L36" s="33">
        <f t="shared" si="8"/>
        <v>53.896029759237834</v>
      </c>
    </row>
    <row r="37" spans="1:12" x14ac:dyDescent="0.3">
      <c r="A37" s="28" t="str">
        <v>Shading_trees</v>
      </c>
      <c r="B37" s="28" t="str">
        <v>Shading_trees_2220_cplant_ha</v>
      </c>
      <c r="C37" s="37">
        <v>0.94067796888845256</v>
      </c>
      <c r="D37" s="37">
        <v>0.13311124377417005</v>
      </c>
      <c r="E37" s="37">
        <v>0.6340893712449539</v>
      </c>
      <c r="F37" s="30">
        <f t="shared" si="2"/>
        <v>1.7078785839075765</v>
      </c>
      <c r="G37" s="31">
        <f t="shared" si="3"/>
        <v>55.078737900454769</v>
      </c>
      <c r="H37" s="31">
        <f t="shared" si="4"/>
        <v>7.7939523938297413</v>
      </c>
      <c r="I37" s="31">
        <f t="shared" si="5"/>
        <v>37.127309705715483</v>
      </c>
      <c r="J37" s="32">
        <f t="shared" si="6"/>
        <v>100</v>
      </c>
      <c r="K37" s="33">
        <f t="shared" si="7"/>
        <v>64.66667865594286</v>
      </c>
      <c r="L37" s="33">
        <f t="shared" si="8"/>
        <v>55.078737900454769</v>
      </c>
    </row>
    <row r="38" spans="1:12" x14ac:dyDescent="0.3">
      <c r="A38" s="28" t="str">
        <v>Shading_trees</v>
      </c>
      <c r="B38" s="28" t="str">
        <v>Shading_trees_2360_cplant_ha</v>
      </c>
      <c r="C38" s="37">
        <v>1</v>
      </c>
      <c r="D38" s="37">
        <v>0.14195914388615338</v>
      </c>
      <c r="E38" s="37">
        <v>0.63798450476201252</v>
      </c>
      <c r="F38" s="30">
        <f t="shared" si="2"/>
        <v>1.7799436486481659</v>
      </c>
      <c r="G38" s="31">
        <f t="shared" si="3"/>
        <v>56.181553880061394</v>
      </c>
      <c r="H38" s="31">
        <f t="shared" si="4"/>
        <v>7.9754852910073142</v>
      </c>
      <c r="I38" s="31">
        <f t="shared" si="5"/>
        <v>35.84296082893129</v>
      </c>
      <c r="J38" s="32">
        <f t="shared" si="6"/>
        <v>100</v>
      </c>
      <c r="K38" s="33">
        <f t="shared" si="7"/>
        <v>63.93373776896199</v>
      </c>
      <c r="L38" s="33">
        <f t="shared" si="8"/>
        <v>56.181553880061394</v>
      </c>
    </row>
    <row r="39" spans="1:12" x14ac:dyDescent="0.3">
      <c r="A39" s="28" t="str">
        <v>Shading_trees</v>
      </c>
      <c r="B39" s="28" t="str">
        <v>Shading_trees_15kg_banana_per_tree</v>
      </c>
      <c r="C39" s="37">
        <v>0.84745762732507068</v>
      </c>
      <c r="D39" s="37">
        <v>0.11920739876670743</v>
      </c>
      <c r="E39" s="37">
        <v>0.62686666863440554</v>
      </c>
      <c r="F39" s="30">
        <f t="shared" si="2"/>
        <v>1.5935316947261837</v>
      </c>
      <c r="G39" s="31">
        <f t="shared" si="3"/>
        <v>53.181096436910799</v>
      </c>
      <c r="H39" s="31">
        <f t="shared" si="4"/>
        <v>7.480704598548372</v>
      </c>
      <c r="I39" s="31">
        <f t="shared" si="5"/>
        <v>39.33819896454083</v>
      </c>
      <c r="J39" s="32">
        <f t="shared" si="6"/>
        <v>100</v>
      </c>
      <c r="K39" s="33">
        <f t="shared" si="7"/>
        <v>65.928747182996233</v>
      </c>
      <c r="L39" s="33">
        <f t="shared" si="8"/>
        <v>53.181096436910799</v>
      </c>
    </row>
    <row r="40" spans="1:12" x14ac:dyDescent="0.3">
      <c r="A40" s="28" t="str">
        <v>Shading_trees</v>
      </c>
      <c r="B40" s="28" t="str">
        <v>Shading_trees_16kg_banana_per_tree</v>
      </c>
      <c r="C40" s="37">
        <v>0.84745762732507068</v>
      </c>
      <c r="D40" s="37">
        <v>0.12974061486758548</v>
      </c>
      <c r="E40" s="37">
        <v>0.68517919530725691</v>
      </c>
      <c r="F40" s="30">
        <f t="shared" si="2"/>
        <v>1.662377437499913</v>
      </c>
      <c r="G40" s="31">
        <f t="shared" si="3"/>
        <v>50.97865311499784</v>
      </c>
      <c r="H40" s="31">
        <f t="shared" si="4"/>
        <v>7.8045221224071302</v>
      </c>
      <c r="I40" s="31">
        <f t="shared" si="5"/>
        <v>41.216824762595031</v>
      </c>
      <c r="J40" s="32">
        <f t="shared" si="6"/>
        <v>100</v>
      </c>
      <c r="K40" s="33">
        <f t="shared" si="7"/>
        <v>66.706151320093952</v>
      </c>
      <c r="L40" s="33">
        <f t="shared" si="8"/>
        <v>50.97865311499784</v>
      </c>
    </row>
    <row r="41" spans="1:12" x14ac:dyDescent="0.3">
      <c r="A41" s="28" t="str">
        <v>Shading_trees</v>
      </c>
      <c r="B41" s="28" t="str">
        <v>Shading_trees_18kg_banana_per_tree</v>
      </c>
      <c r="C41" s="37">
        <v>0.84745762732507068</v>
      </c>
      <c r="D41" s="37">
        <v>0.1402738289209936</v>
      </c>
      <c r="E41" s="37">
        <v>0.74349171433326178</v>
      </c>
      <c r="F41" s="30">
        <f t="shared" si="2"/>
        <v>1.7312231705793262</v>
      </c>
      <c r="G41" s="31">
        <f t="shared" si="3"/>
        <v>48.951379679228907</v>
      </c>
      <c r="H41" s="31">
        <f t="shared" si="4"/>
        <v>8.1025849991398395</v>
      </c>
      <c r="I41" s="31">
        <f t="shared" si="5"/>
        <v>42.94603532163125</v>
      </c>
      <c r="J41" s="32">
        <f t="shared" si="6"/>
        <v>100</v>
      </c>
      <c r="K41" s="33">
        <f t="shared" si="7"/>
        <v>67.421725161245703</v>
      </c>
      <c r="L41" s="33">
        <f t="shared" si="8"/>
        <v>48.951379679228907</v>
      </c>
    </row>
    <row r="42" spans="1:12" x14ac:dyDescent="0.3">
      <c r="A42" s="28" t="str">
        <v>Shading_trees</v>
      </c>
      <c r="B42" s="28" t="str">
        <v>Shading_trees_19kg_banana_per_tree</v>
      </c>
      <c r="C42" s="37">
        <v>0.84745762732507068</v>
      </c>
      <c r="D42" s="37">
        <v>0.15080704246253426</v>
      </c>
      <c r="E42" s="37">
        <v>0.80180422571241983</v>
      </c>
      <c r="F42" s="30">
        <f t="shared" si="2"/>
        <v>1.8000688955000248</v>
      </c>
      <c r="G42" s="31">
        <f t="shared" si="3"/>
        <v>47.079177327246867</v>
      </c>
      <c r="H42" s="31">
        <f t="shared" si="4"/>
        <v>8.3778483612230268</v>
      </c>
      <c r="I42" s="31">
        <f t="shared" si="5"/>
        <v>44.542974311530116</v>
      </c>
      <c r="J42" s="32">
        <f t="shared" si="6"/>
        <v>100.00000000000001</v>
      </c>
      <c r="K42" s="33">
        <f t="shared" si="7"/>
        <v>68.08256297515355</v>
      </c>
      <c r="L42" s="33">
        <f t="shared" si="8"/>
        <v>47.079177327246867</v>
      </c>
    </row>
    <row r="43" spans="1:12" x14ac:dyDescent="0.3">
      <c r="A43" s="28" t="str">
        <v>Shading_trees</v>
      </c>
      <c r="B43" s="28" t="str">
        <v>Shading_trees_20kg_banana_per_tree</v>
      </c>
      <c r="C43" s="37">
        <v>0.84745762732507068</v>
      </c>
      <c r="D43" s="37">
        <v>0.16134025498033996</v>
      </c>
      <c r="E43" s="37">
        <v>0.86011673326815441</v>
      </c>
      <c r="F43" s="30">
        <f t="shared" si="2"/>
        <v>1.8689146155735652</v>
      </c>
      <c r="G43" s="31">
        <f t="shared" si="3"/>
        <v>45.344908764865544</v>
      </c>
      <c r="H43" s="31">
        <f t="shared" si="4"/>
        <v>8.6328317856739041</v>
      </c>
      <c r="I43" s="31">
        <f t="shared" si="5"/>
        <v>46.022259449460556</v>
      </c>
      <c r="J43" s="32">
        <f t="shared" si="6"/>
        <v>100</v>
      </c>
      <c r="K43" s="33">
        <f t="shared" si="7"/>
        <v>68.694713831893324</v>
      </c>
      <c r="L43" s="33">
        <f t="shared" si="8"/>
        <v>45.344908764865544</v>
      </c>
    </row>
    <row r="44" spans="1:12" x14ac:dyDescent="0.3">
      <c r="A44" s="28" t="str">
        <v>Biomass</v>
      </c>
      <c r="B44" s="28" t="str">
        <v>Biomass_high_price_petroleum</v>
      </c>
      <c r="C44" s="37">
        <v>0.44710424918558372</v>
      </c>
      <c r="D44" s="37">
        <v>1</v>
      </c>
      <c r="E44" s="37">
        <v>0.60885424917696662</v>
      </c>
      <c r="F44" s="30">
        <f t="shared" si="2"/>
        <v>2.0559584983625503</v>
      </c>
      <c r="G44" s="31">
        <f t="shared" si="3"/>
        <v>21.746754593620246</v>
      </c>
      <c r="H44" s="31">
        <f t="shared" si="4"/>
        <v>48.639114106458912</v>
      </c>
      <c r="I44" s="31">
        <f t="shared" si="5"/>
        <v>29.614131299920846</v>
      </c>
      <c r="J44" s="32">
        <f t="shared" si="6"/>
        <v>100</v>
      </c>
      <c r="K44" s="33">
        <f t="shared" si="7"/>
        <v>40.487508596730969</v>
      </c>
      <c r="L44" s="33">
        <f t="shared" si="8"/>
        <v>21.746754593620246</v>
      </c>
    </row>
    <row r="45" spans="1:12" x14ac:dyDescent="0.3">
      <c r="A45" s="28" t="str">
        <v>Biomass</v>
      </c>
      <c r="B45" s="28" t="str">
        <v>Biomass_mid-high_price_petroleum</v>
      </c>
      <c r="C45" s="37">
        <v>0.44710424918558372</v>
      </c>
      <c r="D45" s="37">
        <v>0.99264700942541817</v>
      </c>
      <c r="E45" s="37">
        <v>0.60386181227321156</v>
      </c>
      <c r="F45" s="30">
        <f t="shared" si="2"/>
        <v>2.0436130708842137</v>
      </c>
      <c r="G45" s="31">
        <f t="shared" si="3"/>
        <v>21.87812632222666</v>
      </c>
      <c r="H45" s="31">
        <f t="shared" si="4"/>
        <v>48.573138602794693</v>
      </c>
      <c r="I45" s="31">
        <f t="shared" si="5"/>
        <v>29.54873507497863</v>
      </c>
      <c r="J45" s="32">
        <f t="shared" si="6"/>
        <v>99.999999999999972</v>
      </c>
      <c r="K45" s="33">
        <f t="shared" si="7"/>
        <v>40.487798236091962</v>
      </c>
      <c r="L45" s="33">
        <f t="shared" si="8"/>
        <v>21.87812632222666</v>
      </c>
    </row>
    <row r="46" spans="1:12" x14ac:dyDescent="0.3">
      <c r="A46" s="28" t="str">
        <v>Biomass</v>
      </c>
      <c r="B46" s="28" t="str">
        <v>Biomass_mid_price_petroleum</v>
      </c>
      <c r="C46" s="37">
        <v>0.44710424918558372</v>
      </c>
      <c r="D46" s="37">
        <v>0.98529401011312479</v>
      </c>
      <c r="E46" s="37">
        <v>0.59886936943681202</v>
      </c>
      <c r="F46" s="30">
        <f t="shared" si="2"/>
        <v>2.0312676287355207</v>
      </c>
      <c r="G46" s="31">
        <f t="shared" si="3"/>
        <v>22.011095084693959</v>
      </c>
      <c r="H46" s="31">
        <f t="shared" si="4"/>
        <v>48.506361061170345</v>
      </c>
      <c r="I46" s="31">
        <f t="shared" si="5"/>
        <v>29.482543854135688</v>
      </c>
      <c r="J46" s="32">
        <f t="shared" si="6"/>
        <v>99.999999999999986</v>
      </c>
      <c r="K46" s="33">
        <f t="shared" si="7"/>
        <v>40.488091396482666</v>
      </c>
      <c r="L46" s="33">
        <f t="shared" si="8"/>
        <v>22.011095084693959</v>
      </c>
    </row>
    <row r="47" spans="1:12" x14ac:dyDescent="0.3">
      <c r="A47" s="28" t="str">
        <v>Biomass</v>
      </c>
      <c r="B47" s="28" t="str">
        <v>Biomass_mid-low_price_petroleum</v>
      </c>
      <c r="C47" s="37">
        <v>0.44710424918558372</v>
      </c>
      <c r="D47" s="37">
        <v>0.97794100206311962</v>
      </c>
      <c r="E47" s="37">
        <v>0.59387692066776809</v>
      </c>
      <c r="F47" s="30">
        <f t="shared" si="2"/>
        <v>2.0189221719164712</v>
      </c>
      <c r="G47" s="31">
        <f t="shared" si="3"/>
        <v>22.145690180873491</v>
      </c>
      <c r="H47" s="31">
        <f t="shared" si="4"/>
        <v>48.438766767061885</v>
      </c>
      <c r="I47" s="31">
        <f t="shared" si="5"/>
        <v>29.415543052064642</v>
      </c>
      <c r="J47" s="32">
        <f t="shared" si="6"/>
        <v>100.00000000000003</v>
      </c>
      <c r="K47" s="33">
        <f t="shared" si="7"/>
        <v>40.488388142501385</v>
      </c>
      <c r="L47" s="33">
        <f t="shared" si="8"/>
        <v>22.145690180873491</v>
      </c>
    </row>
    <row r="48" spans="1:12" x14ac:dyDescent="0.3">
      <c r="A48" s="28" t="str">
        <v>Biomass</v>
      </c>
      <c r="B48" s="28" t="str">
        <v>Biomass_low_price_petroleum</v>
      </c>
      <c r="C48" s="37">
        <v>0.44710424918558372</v>
      </c>
      <c r="D48" s="37">
        <v>0.97058798527559176</v>
      </c>
      <c r="E48" s="37">
        <v>0.58888446596643229</v>
      </c>
      <c r="F48" s="30">
        <f t="shared" si="2"/>
        <v>2.0065767004276078</v>
      </c>
      <c r="G48" s="31">
        <f t="shared" si="3"/>
        <v>22.281941631750453</v>
      </c>
      <c r="H48" s="31">
        <f t="shared" si="4"/>
        <v>48.370340643781844</v>
      </c>
      <c r="I48" s="31">
        <f t="shared" si="5"/>
        <v>29.347717724467707</v>
      </c>
      <c r="J48" s="32">
        <f t="shared" si="6"/>
        <v>100</v>
      </c>
      <c r="K48" s="33">
        <f t="shared" si="7"/>
        <v>40.488688540342935</v>
      </c>
      <c r="L48" s="33">
        <f t="shared" si="8"/>
        <v>22.281941631750453</v>
      </c>
    </row>
    <row r="49" spans="1:12" x14ac:dyDescent="0.3">
      <c r="A49" s="28">
        <v>0</v>
      </c>
      <c r="B49" s="28" t="str">
        <v/>
      </c>
      <c r="C49" s="37">
        <v>0</v>
      </c>
      <c r="D49" s="37">
        <v>0</v>
      </c>
      <c r="E49" s="37">
        <v>0</v>
      </c>
      <c r="F49" s="30">
        <f t="shared" si="2"/>
        <v>0</v>
      </c>
      <c r="G49" s="31" t="e">
        <f t="shared" si="3"/>
        <v>#DIV/0!</v>
      </c>
      <c r="H49" s="31" t="e">
        <f t="shared" si="4"/>
        <v>#DIV/0!</v>
      </c>
      <c r="I49" s="31" t="e">
        <f t="shared" si="5"/>
        <v>#DIV/0!</v>
      </c>
      <c r="J49" s="32" t="e">
        <f t="shared" si="6"/>
        <v>#DIV/0!</v>
      </c>
      <c r="K49" s="33" t="e">
        <f t="shared" si="7"/>
        <v>#DIV/0!</v>
      </c>
      <c r="L49" s="33" t="e">
        <f t="shared" si="8"/>
        <v>#DIV/0!</v>
      </c>
    </row>
    <row r="50" spans="1:12" x14ac:dyDescent="0.3">
      <c r="A50" s="28">
        <v>0</v>
      </c>
      <c r="B50" s="28" t="str">
        <v/>
      </c>
      <c r="C50" s="37">
        <v>0</v>
      </c>
      <c r="D50" s="37">
        <v>0</v>
      </c>
      <c r="E50" s="37">
        <v>0</v>
      </c>
      <c r="F50" s="30">
        <f t="shared" si="2"/>
        <v>0</v>
      </c>
      <c r="G50" s="31" t="e">
        <f t="shared" si="3"/>
        <v>#DIV/0!</v>
      </c>
      <c r="H50" s="31" t="e">
        <f t="shared" si="4"/>
        <v>#DIV/0!</v>
      </c>
      <c r="I50" s="31" t="e">
        <f t="shared" si="5"/>
        <v>#DIV/0!</v>
      </c>
      <c r="J50" s="32" t="e">
        <f t="shared" si="6"/>
        <v>#DIV/0!</v>
      </c>
      <c r="K50" s="33" t="e">
        <f t="shared" si="7"/>
        <v>#DIV/0!</v>
      </c>
      <c r="L50" s="33" t="e">
        <f t="shared" si="8"/>
        <v>#DIV/0!</v>
      </c>
    </row>
    <row r="51" spans="1:12" x14ac:dyDescent="0.3">
      <c r="A51" s="28">
        <v>0</v>
      </c>
      <c r="B51" s="28" t="str">
        <v/>
      </c>
      <c r="C51" s="37">
        <v>0</v>
      </c>
      <c r="D51" s="37">
        <v>0</v>
      </c>
      <c r="E51" s="37">
        <v>0</v>
      </c>
      <c r="F51" s="30">
        <f t="shared" si="2"/>
        <v>0</v>
      </c>
      <c r="G51" s="31" t="e">
        <f t="shared" si="3"/>
        <v>#DIV/0!</v>
      </c>
      <c r="H51" s="31" t="e">
        <f t="shared" si="4"/>
        <v>#DIV/0!</v>
      </c>
      <c r="I51" s="31" t="e">
        <f t="shared" si="5"/>
        <v>#DIV/0!</v>
      </c>
      <c r="J51" s="32" t="e">
        <f t="shared" si="6"/>
        <v>#DIV/0!</v>
      </c>
      <c r="K51" s="33" t="e">
        <f t="shared" si="7"/>
        <v>#DIV/0!</v>
      </c>
      <c r="L51" s="33" t="e">
        <f t="shared" si="8"/>
        <v>#DIV/0!</v>
      </c>
    </row>
    <row r="52" spans="1:12" x14ac:dyDescent="0.3">
      <c r="A52" s="28">
        <v>0</v>
      </c>
      <c r="B52" s="28" t="str">
        <v/>
      </c>
      <c r="C52" s="37">
        <v>0</v>
      </c>
      <c r="D52" s="37">
        <v>0</v>
      </c>
      <c r="E52" s="37">
        <v>0</v>
      </c>
      <c r="F52" s="30">
        <f t="shared" si="2"/>
        <v>0</v>
      </c>
      <c r="G52" s="31" t="e">
        <f t="shared" si="3"/>
        <v>#DIV/0!</v>
      </c>
      <c r="H52" s="31" t="e">
        <f t="shared" si="4"/>
        <v>#DIV/0!</v>
      </c>
      <c r="I52" s="31" t="e">
        <f t="shared" si="5"/>
        <v>#DIV/0!</v>
      </c>
      <c r="J52" s="32" t="e">
        <f t="shared" si="6"/>
        <v>#DIV/0!</v>
      </c>
      <c r="K52" s="33" t="e">
        <f t="shared" si="7"/>
        <v>#DIV/0!</v>
      </c>
      <c r="L52" s="33" t="e">
        <f t="shared" si="8"/>
        <v>#DIV/0!</v>
      </c>
    </row>
    <row r="53" spans="1:12" x14ac:dyDescent="0.3">
      <c r="A53" s="28">
        <v>0</v>
      </c>
      <c r="B53" s="28" t="str">
        <v/>
      </c>
      <c r="C53" s="37">
        <v>0</v>
      </c>
      <c r="D53" s="37">
        <v>0</v>
      </c>
      <c r="E53" s="37">
        <v>0</v>
      </c>
      <c r="F53" s="30">
        <f t="shared" si="2"/>
        <v>0</v>
      </c>
      <c r="G53" s="31" t="e">
        <f t="shared" si="3"/>
        <v>#DIV/0!</v>
      </c>
      <c r="H53" s="31" t="e">
        <f t="shared" si="4"/>
        <v>#DIV/0!</v>
      </c>
      <c r="I53" s="31" t="e">
        <f t="shared" si="5"/>
        <v>#DIV/0!</v>
      </c>
      <c r="J53" s="32" t="e">
        <f t="shared" si="6"/>
        <v>#DIV/0!</v>
      </c>
      <c r="K53" s="33" t="e">
        <f t="shared" si="7"/>
        <v>#DIV/0!</v>
      </c>
      <c r="L53" s="33" t="e">
        <f t="shared" si="8"/>
        <v>#DIV/0!</v>
      </c>
    </row>
    <row r="54" spans="1:12" x14ac:dyDescent="0.3">
      <c r="A54" s="28">
        <v>0</v>
      </c>
      <c r="B54" s="28" t="str">
        <v/>
      </c>
      <c r="C54" s="37">
        <v>0</v>
      </c>
      <c r="D54" s="37">
        <v>0</v>
      </c>
      <c r="E54" s="37">
        <v>0</v>
      </c>
      <c r="F54" s="30">
        <f t="shared" si="2"/>
        <v>0</v>
      </c>
      <c r="G54" s="31" t="e">
        <f t="shared" si="3"/>
        <v>#DIV/0!</v>
      </c>
      <c r="H54" s="31" t="e">
        <f t="shared" si="4"/>
        <v>#DIV/0!</v>
      </c>
      <c r="I54" s="31" t="e">
        <f t="shared" si="5"/>
        <v>#DIV/0!</v>
      </c>
      <c r="J54" s="32" t="e">
        <f t="shared" si="6"/>
        <v>#DIV/0!</v>
      </c>
      <c r="K54" s="33" t="e">
        <f t="shared" si="7"/>
        <v>#DIV/0!</v>
      </c>
      <c r="L54" s="33" t="e">
        <f t="shared" si="8"/>
        <v>#DIV/0!</v>
      </c>
    </row>
    <row r="55" spans="1:12" x14ac:dyDescent="0.3">
      <c r="A55" s="28">
        <v>0</v>
      </c>
      <c r="B55" s="28" t="str">
        <v/>
      </c>
      <c r="C55" s="37">
        <v>0</v>
      </c>
      <c r="D55" s="37">
        <v>0</v>
      </c>
      <c r="E55" s="37">
        <v>0</v>
      </c>
      <c r="F55" s="30">
        <f t="shared" si="2"/>
        <v>0</v>
      </c>
      <c r="G55" s="31" t="e">
        <f t="shared" si="3"/>
        <v>#DIV/0!</v>
      </c>
      <c r="H55" s="31" t="e">
        <f t="shared" si="4"/>
        <v>#DIV/0!</v>
      </c>
      <c r="I55" s="31" t="e">
        <f t="shared" si="5"/>
        <v>#DIV/0!</v>
      </c>
      <c r="J55" s="32" t="e">
        <f t="shared" si="6"/>
        <v>#DIV/0!</v>
      </c>
      <c r="K55" s="33" t="e">
        <f t="shared" si="7"/>
        <v>#DIV/0!</v>
      </c>
      <c r="L55" s="33" t="e">
        <f t="shared" si="8"/>
        <v>#DIV/0!</v>
      </c>
    </row>
    <row r="56" spans="1:12" x14ac:dyDescent="0.3">
      <c r="A56" s="28">
        <v>0</v>
      </c>
      <c r="B56" s="28" t="str">
        <v/>
      </c>
      <c r="C56" s="37">
        <v>0</v>
      </c>
      <c r="D56" s="37">
        <v>0</v>
      </c>
      <c r="E56" s="37">
        <v>0</v>
      </c>
      <c r="F56" s="30">
        <f t="shared" si="2"/>
        <v>0</v>
      </c>
      <c r="G56" s="31" t="e">
        <f t="shared" si="3"/>
        <v>#DIV/0!</v>
      </c>
      <c r="H56" s="31" t="e">
        <f t="shared" si="4"/>
        <v>#DIV/0!</v>
      </c>
      <c r="I56" s="31" t="e">
        <f t="shared" si="5"/>
        <v>#DIV/0!</v>
      </c>
      <c r="J56" s="32" t="e">
        <f t="shared" si="6"/>
        <v>#DIV/0!</v>
      </c>
      <c r="K56" s="33" t="e">
        <f t="shared" si="7"/>
        <v>#DIV/0!</v>
      </c>
      <c r="L56" s="33" t="e">
        <f t="shared" si="8"/>
        <v>#DIV/0!</v>
      </c>
    </row>
    <row r="57" spans="1:12" x14ac:dyDescent="0.3">
      <c r="A57" s="28">
        <v>0</v>
      </c>
      <c r="B57" s="28" t="str">
        <v/>
      </c>
      <c r="C57" s="37">
        <v>0</v>
      </c>
      <c r="D57" s="37">
        <v>0</v>
      </c>
      <c r="E57" s="37">
        <v>0</v>
      </c>
      <c r="F57" s="30">
        <f t="shared" si="2"/>
        <v>0</v>
      </c>
      <c r="G57" s="31" t="e">
        <f t="shared" si="3"/>
        <v>#DIV/0!</v>
      </c>
      <c r="H57" s="31" t="e">
        <f t="shared" si="4"/>
        <v>#DIV/0!</v>
      </c>
      <c r="I57" s="31" t="e">
        <f t="shared" si="5"/>
        <v>#DIV/0!</v>
      </c>
      <c r="J57" s="32" t="e">
        <f t="shared" si="6"/>
        <v>#DIV/0!</v>
      </c>
      <c r="K57" s="33" t="e">
        <f t="shared" si="7"/>
        <v>#DIV/0!</v>
      </c>
      <c r="L57" s="33" t="e">
        <f t="shared" si="8"/>
        <v>#DIV/0!</v>
      </c>
    </row>
    <row r="58" spans="1:12" x14ac:dyDescent="0.3">
      <c r="A58" s="28">
        <v>0</v>
      </c>
      <c r="B58" s="28" t="str">
        <v/>
      </c>
      <c r="C58" s="37">
        <v>0</v>
      </c>
      <c r="D58" s="37">
        <v>0</v>
      </c>
      <c r="E58" s="37">
        <v>0</v>
      </c>
      <c r="F58" s="30">
        <f t="shared" si="2"/>
        <v>0</v>
      </c>
      <c r="G58" s="31" t="e">
        <f t="shared" si="3"/>
        <v>#DIV/0!</v>
      </c>
      <c r="H58" s="31" t="e">
        <f t="shared" si="4"/>
        <v>#DIV/0!</v>
      </c>
      <c r="I58" s="31" t="e">
        <f t="shared" si="5"/>
        <v>#DIV/0!</v>
      </c>
      <c r="J58" s="32" t="e">
        <f t="shared" si="6"/>
        <v>#DIV/0!</v>
      </c>
      <c r="K58" s="33" t="e">
        <f t="shared" si="7"/>
        <v>#DIV/0!</v>
      </c>
      <c r="L58" s="33" t="e">
        <f t="shared" si="8"/>
        <v>#DIV/0!</v>
      </c>
    </row>
    <row r="59" spans="1:12" x14ac:dyDescent="0.3">
      <c r="A59" s="28">
        <v>0</v>
      </c>
      <c r="B59" s="28" t="str">
        <v/>
      </c>
      <c r="C59" s="37">
        <v>0</v>
      </c>
      <c r="D59" s="37">
        <v>0</v>
      </c>
      <c r="E59" s="37">
        <v>0</v>
      </c>
      <c r="F59" s="30">
        <f t="shared" si="2"/>
        <v>0</v>
      </c>
      <c r="G59" s="31" t="e">
        <f t="shared" si="3"/>
        <v>#DIV/0!</v>
      </c>
      <c r="H59" s="31" t="e">
        <f t="shared" si="4"/>
        <v>#DIV/0!</v>
      </c>
      <c r="I59" s="31" t="e">
        <f t="shared" si="5"/>
        <v>#DIV/0!</v>
      </c>
      <c r="J59" s="32" t="e">
        <f t="shared" si="6"/>
        <v>#DIV/0!</v>
      </c>
      <c r="K59" s="33" t="e">
        <f t="shared" si="7"/>
        <v>#DIV/0!</v>
      </c>
      <c r="L59" s="33" t="e">
        <f t="shared" si="8"/>
        <v>#DIV/0!</v>
      </c>
    </row>
    <row r="60" spans="1:12" x14ac:dyDescent="0.3">
      <c r="A60" s="28">
        <v>0</v>
      </c>
      <c r="B60" s="28" t="str">
        <v/>
      </c>
      <c r="C60" s="37">
        <v>0</v>
      </c>
      <c r="D60" s="37">
        <v>0</v>
      </c>
      <c r="E60" s="37">
        <v>0</v>
      </c>
      <c r="F60" s="30">
        <f t="shared" si="2"/>
        <v>0</v>
      </c>
      <c r="G60" s="31" t="e">
        <f t="shared" si="3"/>
        <v>#DIV/0!</v>
      </c>
      <c r="H60" s="31" t="e">
        <f t="shared" si="4"/>
        <v>#DIV/0!</v>
      </c>
      <c r="I60" s="31" t="e">
        <f t="shared" si="5"/>
        <v>#DIV/0!</v>
      </c>
      <c r="J60" s="32" t="e">
        <f t="shared" si="6"/>
        <v>#DIV/0!</v>
      </c>
      <c r="K60" s="33" t="e">
        <f t="shared" si="7"/>
        <v>#DIV/0!</v>
      </c>
      <c r="L60" s="33" t="e">
        <f t="shared" si="8"/>
        <v>#DIV/0!</v>
      </c>
    </row>
    <row r="61" spans="1:12" x14ac:dyDescent="0.3">
      <c r="A61" s="28">
        <v>0</v>
      </c>
      <c r="B61" s="28" t="str">
        <v/>
      </c>
      <c r="C61" s="37">
        <v>0</v>
      </c>
      <c r="D61" s="37">
        <v>0</v>
      </c>
      <c r="E61" s="37">
        <v>0</v>
      </c>
      <c r="F61" s="30">
        <f t="shared" si="2"/>
        <v>0</v>
      </c>
      <c r="G61" s="31" t="e">
        <f t="shared" si="3"/>
        <v>#DIV/0!</v>
      </c>
      <c r="H61" s="31" t="e">
        <f t="shared" si="4"/>
        <v>#DIV/0!</v>
      </c>
      <c r="I61" s="31" t="e">
        <f t="shared" si="5"/>
        <v>#DIV/0!</v>
      </c>
      <c r="J61" s="32" t="e">
        <f t="shared" si="6"/>
        <v>#DIV/0!</v>
      </c>
      <c r="K61" s="33" t="e">
        <f t="shared" si="7"/>
        <v>#DIV/0!</v>
      </c>
      <c r="L61" s="33" t="e">
        <f t="shared" si="8"/>
        <v>#DIV/0!</v>
      </c>
    </row>
    <row r="62" spans="1:12" x14ac:dyDescent="0.3">
      <c r="A62" s="28">
        <v>0</v>
      </c>
      <c r="B62" s="28" t="str">
        <v/>
      </c>
      <c r="C62" s="37">
        <v>0</v>
      </c>
      <c r="D62" s="37">
        <v>0</v>
      </c>
      <c r="E62" s="37">
        <v>0</v>
      </c>
      <c r="F62" s="30">
        <f t="shared" si="2"/>
        <v>0</v>
      </c>
      <c r="G62" s="31" t="e">
        <f t="shared" si="3"/>
        <v>#DIV/0!</v>
      </c>
      <c r="H62" s="31" t="e">
        <f t="shared" si="4"/>
        <v>#DIV/0!</v>
      </c>
      <c r="I62" s="31" t="e">
        <f t="shared" si="5"/>
        <v>#DIV/0!</v>
      </c>
      <c r="J62" s="32" t="e">
        <f t="shared" si="6"/>
        <v>#DIV/0!</v>
      </c>
      <c r="K62" s="33" t="e">
        <f t="shared" si="7"/>
        <v>#DIV/0!</v>
      </c>
      <c r="L62" s="33" t="e">
        <f t="shared" si="8"/>
        <v>#DIV/0!</v>
      </c>
    </row>
    <row r="63" spans="1:12" x14ac:dyDescent="0.3">
      <c r="A63" s="28">
        <v>0</v>
      </c>
      <c r="B63" s="28" t="str">
        <v/>
      </c>
      <c r="C63" s="37">
        <v>0</v>
      </c>
      <c r="D63" s="37">
        <v>0</v>
      </c>
      <c r="E63" s="37">
        <v>0</v>
      </c>
      <c r="F63" s="30">
        <f t="shared" si="2"/>
        <v>0</v>
      </c>
      <c r="G63" s="31" t="e">
        <f t="shared" si="3"/>
        <v>#DIV/0!</v>
      </c>
      <c r="H63" s="31" t="e">
        <f t="shared" si="4"/>
        <v>#DIV/0!</v>
      </c>
      <c r="I63" s="31" t="e">
        <f t="shared" si="5"/>
        <v>#DIV/0!</v>
      </c>
      <c r="J63" s="32" t="e">
        <f t="shared" si="6"/>
        <v>#DIV/0!</v>
      </c>
      <c r="K63" s="33" t="e">
        <f t="shared" si="7"/>
        <v>#DIV/0!</v>
      </c>
      <c r="L63" s="33" t="e">
        <f t="shared" si="8"/>
        <v>#DIV/0!</v>
      </c>
    </row>
    <row r="64" spans="1:12" x14ac:dyDescent="0.3">
      <c r="A64" s="28">
        <v>0</v>
      </c>
      <c r="B64" s="28" t="str">
        <v/>
      </c>
      <c r="C64" s="37">
        <v>0</v>
      </c>
      <c r="D64" s="37">
        <v>0</v>
      </c>
      <c r="E64" s="37">
        <v>0</v>
      </c>
      <c r="F64" s="30">
        <f t="shared" si="2"/>
        <v>0</v>
      </c>
      <c r="G64" s="31" t="e">
        <f t="shared" si="3"/>
        <v>#DIV/0!</v>
      </c>
      <c r="H64" s="31" t="e">
        <f t="shared" si="4"/>
        <v>#DIV/0!</v>
      </c>
      <c r="I64" s="31" t="e">
        <f t="shared" si="5"/>
        <v>#DIV/0!</v>
      </c>
      <c r="J64" s="32" t="e">
        <f t="shared" si="6"/>
        <v>#DIV/0!</v>
      </c>
      <c r="K64" s="33" t="e">
        <f t="shared" si="7"/>
        <v>#DIV/0!</v>
      </c>
      <c r="L64" s="33" t="e">
        <f t="shared" si="8"/>
        <v>#DIV/0!</v>
      </c>
    </row>
    <row r="65" spans="1:12" x14ac:dyDescent="0.3">
      <c r="A65" s="28">
        <v>0</v>
      </c>
      <c r="B65" s="28" t="str">
        <v/>
      </c>
      <c r="C65" s="37">
        <v>0</v>
      </c>
      <c r="D65" s="37">
        <v>0</v>
      </c>
      <c r="E65" s="37">
        <v>0</v>
      </c>
      <c r="F65" s="30">
        <f t="shared" si="2"/>
        <v>0</v>
      </c>
      <c r="G65" s="31" t="e">
        <f t="shared" si="3"/>
        <v>#DIV/0!</v>
      </c>
      <c r="H65" s="31" t="e">
        <f t="shared" si="4"/>
        <v>#DIV/0!</v>
      </c>
      <c r="I65" s="31" t="e">
        <f t="shared" si="5"/>
        <v>#DIV/0!</v>
      </c>
      <c r="J65" s="32" t="e">
        <f t="shared" si="6"/>
        <v>#DIV/0!</v>
      </c>
      <c r="K65" s="33" t="e">
        <f t="shared" si="7"/>
        <v>#DIV/0!</v>
      </c>
      <c r="L65" s="33" t="e">
        <f t="shared" si="8"/>
        <v>#DIV/0!</v>
      </c>
    </row>
    <row r="66" spans="1:12" x14ac:dyDescent="0.3">
      <c r="A66" s="28">
        <v>0</v>
      </c>
      <c r="B66" s="28" t="str">
        <v/>
      </c>
      <c r="C66" s="37">
        <v>0</v>
      </c>
      <c r="D66" s="37">
        <v>0</v>
      </c>
      <c r="E66" s="37">
        <v>0</v>
      </c>
      <c r="F66" s="30">
        <f t="shared" si="2"/>
        <v>0</v>
      </c>
      <c r="G66" s="31" t="e">
        <f t="shared" si="3"/>
        <v>#DIV/0!</v>
      </c>
      <c r="H66" s="31" t="e">
        <f t="shared" si="4"/>
        <v>#DIV/0!</v>
      </c>
      <c r="I66" s="31" t="e">
        <f t="shared" si="5"/>
        <v>#DIV/0!</v>
      </c>
      <c r="J66" s="32" t="e">
        <f t="shared" si="6"/>
        <v>#DIV/0!</v>
      </c>
      <c r="K66" s="33" t="e">
        <f t="shared" si="7"/>
        <v>#DIV/0!</v>
      </c>
      <c r="L66" s="33" t="e">
        <f t="shared" si="8"/>
        <v>#DIV/0!</v>
      </c>
    </row>
    <row r="67" spans="1:12" x14ac:dyDescent="0.3">
      <c r="A67" s="28">
        <v>0</v>
      </c>
      <c r="B67" s="28" t="str">
        <v/>
      </c>
      <c r="C67" s="37">
        <v>0</v>
      </c>
      <c r="D67" s="37">
        <v>0</v>
      </c>
      <c r="E67" s="37">
        <v>0</v>
      </c>
      <c r="F67" s="30">
        <f t="shared" si="2"/>
        <v>0</v>
      </c>
      <c r="G67" s="31" t="e">
        <f t="shared" si="3"/>
        <v>#DIV/0!</v>
      </c>
      <c r="H67" s="31" t="e">
        <f t="shared" si="4"/>
        <v>#DIV/0!</v>
      </c>
      <c r="I67" s="31" t="e">
        <f t="shared" si="5"/>
        <v>#DIV/0!</v>
      </c>
      <c r="J67" s="32" t="e">
        <f t="shared" si="6"/>
        <v>#DIV/0!</v>
      </c>
      <c r="K67" s="33" t="e">
        <f t="shared" si="7"/>
        <v>#DIV/0!</v>
      </c>
      <c r="L67" s="33" t="e">
        <f t="shared" si="8"/>
        <v>#DIV/0!</v>
      </c>
    </row>
    <row r="68" spans="1:12" x14ac:dyDescent="0.3">
      <c r="A68" s="28">
        <v>0</v>
      </c>
      <c r="B68" s="28" t="str">
        <v/>
      </c>
      <c r="C68" s="37">
        <v>0</v>
      </c>
      <c r="D68" s="37">
        <v>0</v>
      </c>
      <c r="E68" s="37">
        <v>0</v>
      </c>
      <c r="F68" s="30">
        <f t="shared" si="2"/>
        <v>0</v>
      </c>
      <c r="G68" s="31" t="e">
        <f t="shared" si="3"/>
        <v>#DIV/0!</v>
      </c>
      <c r="H68" s="31" t="e">
        <f t="shared" si="4"/>
        <v>#DIV/0!</v>
      </c>
      <c r="I68" s="31" t="e">
        <f t="shared" si="5"/>
        <v>#DIV/0!</v>
      </c>
      <c r="J68" s="32" t="e">
        <f t="shared" si="6"/>
        <v>#DIV/0!</v>
      </c>
      <c r="K68" s="33" t="e">
        <f t="shared" si="7"/>
        <v>#DIV/0!</v>
      </c>
      <c r="L68" s="33" t="e">
        <f t="shared" si="8"/>
        <v>#DIV/0!</v>
      </c>
    </row>
    <row r="69" spans="1:12" x14ac:dyDescent="0.3">
      <c r="A69" s="28">
        <v>0</v>
      </c>
      <c r="B69" s="28" t="str">
        <v/>
      </c>
      <c r="C69" s="37">
        <v>0</v>
      </c>
      <c r="D69" s="37">
        <v>0</v>
      </c>
      <c r="E69" s="37">
        <v>0</v>
      </c>
      <c r="F69" s="30">
        <f t="shared" si="2"/>
        <v>0</v>
      </c>
      <c r="G69" s="31" t="e">
        <f t="shared" si="3"/>
        <v>#DIV/0!</v>
      </c>
      <c r="H69" s="31" t="e">
        <f t="shared" si="4"/>
        <v>#DIV/0!</v>
      </c>
      <c r="I69" s="31" t="e">
        <f t="shared" si="5"/>
        <v>#DIV/0!</v>
      </c>
      <c r="J69" s="32" t="e">
        <f t="shared" si="6"/>
        <v>#DIV/0!</v>
      </c>
      <c r="K69" s="33" t="e">
        <f t="shared" si="7"/>
        <v>#DIV/0!</v>
      </c>
      <c r="L69" s="33" t="e">
        <f t="shared" si="8"/>
        <v>#DIV/0!</v>
      </c>
    </row>
    <row r="70" spans="1:12" x14ac:dyDescent="0.3">
      <c r="A70" s="28">
        <v>0</v>
      </c>
      <c r="B70" s="28" t="str">
        <v/>
      </c>
      <c r="C70" s="37">
        <v>0</v>
      </c>
      <c r="D70" s="37">
        <v>0</v>
      </c>
      <c r="E70" s="37">
        <v>0</v>
      </c>
      <c r="F70" s="30">
        <f t="shared" si="2"/>
        <v>0</v>
      </c>
      <c r="G70" s="31" t="e">
        <f t="shared" si="3"/>
        <v>#DIV/0!</v>
      </c>
      <c r="H70" s="31" t="e">
        <f t="shared" si="4"/>
        <v>#DIV/0!</v>
      </c>
      <c r="I70" s="31" t="e">
        <f t="shared" si="5"/>
        <v>#DIV/0!</v>
      </c>
      <c r="J70" s="32" t="e">
        <f t="shared" si="6"/>
        <v>#DIV/0!</v>
      </c>
      <c r="K70" s="33" t="e">
        <f t="shared" si="7"/>
        <v>#DIV/0!</v>
      </c>
      <c r="L70" s="33" t="e">
        <f t="shared" si="8"/>
        <v>#DIV/0!</v>
      </c>
    </row>
    <row r="71" spans="1:12" x14ac:dyDescent="0.3">
      <c r="A71" s="28">
        <f t="array" ref="A71">'results (spec)'!A61:A128</f>
        <v>0</v>
      </c>
      <c r="B71" s="28" t="str">
        <v/>
      </c>
      <c r="C71" s="37">
        <v>0</v>
      </c>
      <c r="D71" s="37">
        <v>0</v>
      </c>
      <c r="E71" s="37">
        <v>0</v>
      </c>
      <c r="F71" s="30">
        <f t="shared" ref="F71:F74" si="9">SUM(C71:E71)</f>
        <v>0</v>
      </c>
      <c r="G71" s="31" t="e">
        <f t="shared" ref="G71:G74" si="10">C71/(F71/100)</f>
        <v>#DIV/0!</v>
      </c>
      <c r="H71" s="31" t="e">
        <f t="shared" ref="H71:H74" si="11">D71/(F71/100)</f>
        <v>#DIV/0!</v>
      </c>
      <c r="I71" s="31" t="e">
        <f t="shared" ref="I71:I74" si="12">E71/(F71/100)</f>
        <v>#DIV/0!</v>
      </c>
      <c r="J71" s="32" t="e">
        <f t="shared" ref="J71:J74" si="13">SUM(G71:I71)</f>
        <v>#DIV/0!</v>
      </c>
      <c r="K71" s="33" t="e">
        <f t="shared" ref="K71:K74" si="14">I71+(G71/2)</f>
        <v>#DIV/0!</v>
      </c>
      <c r="L71" s="33" t="e">
        <f t="shared" ref="L71:L74" si="15">G71</f>
        <v>#DIV/0!</v>
      </c>
    </row>
    <row r="72" spans="1:12" x14ac:dyDescent="0.3">
      <c r="A72" s="28">
        <f t="array" ref="A72">'results (spec)'!A62:A129</f>
        <v>0</v>
      </c>
      <c r="B72" s="28" t="str">
        <v/>
      </c>
      <c r="C72" s="37">
        <v>0</v>
      </c>
      <c r="D72" s="37">
        <v>0</v>
      </c>
      <c r="E72" s="37">
        <v>0</v>
      </c>
      <c r="F72" s="30">
        <f t="shared" si="9"/>
        <v>0</v>
      </c>
      <c r="G72" s="31" t="e">
        <f t="shared" si="10"/>
        <v>#DIV/0!</v>
      </c>
      <c r="H72" s="31" t="e">
        <f t="shared" si="11"/>
        <v>#DIV/0!</v>
      </c>
      <c r="I72" s="31" t="e">
        <f t="shared" si="12"/>
        <v>#DIV/0!</v>
      </c>
      <c r="J72" s="32" t="e">
        <f t="shared" si="13"/>
        <v>#DIV/0!</v>
      </c>
      <c r="K72" s="33" t="e">
        <f t="shared" si="14"/>
        <v>#DIV/0!</v>
      </c>
      <c r="L72" s="33" t="e">
        <f t="shared" si="15"/>
        <v>#DIV/0!</v>
      </c>
    </row>
    <row r="73" spans="1:12" x14ac:dyDescent="0.3">
      <c r="A73" s="28">
        <f t="array" ref="A73">'results (spec)'!A63:A130</f>
        <v>0</v>
      </c>
      <c r="B73" s="28" t="str">
        <v/>
      </c>
      <c r="C73" s="37">
        <v>0</v>
      </c>
      <c r="D73" s="37">
        <v>0</v>
      </c>
      <c r="E73" s="37">
        <v>0</v>
      </c>
      <c r="F73" s="30">
        <f t="shared" si="9"/>
        <v>0</v>
      </c>
      <c r="G73" s="31" t="e">
        <f t="shared" si="10"/>
        <v>#DIV/0!</v>
      </c>
      <c r="H73" s="31" t="e">
        <f t="shared" si="11"/>
        <v>#DIV/0!</v>
      </c>
      <c r="I73" s="31" t="e">
        <f t="shared" si="12"/>
        <v>#DIV/0!</v>
      </c>
      <c r="J73" s="32" t="e">
        <f t="shared" si="13"/>
        <v>#DIV/0!</v>
      </c>
      <c r="K73" s="33" t="e">
        <f t="shared" si="14"/>
        <v>#DIV/0!</v>
      </c>
      <c r="L73" s="33" t="e">
        <f t="shared" si="15"/>
        <v>#DIV/0!</v>
      </c>
    </row>
    <row r="74" spans="1:12" x14ac:dyDescent="0.3">
      <c r="A74" s="28">
        <f t="array" ref="A74">'results (spec)'!A64:A131</f>
        <v>0</v>
      </c>
      <c r="B74" s="28" t="str">
        <v/>
      </c>
      <c r="C74" s="37">
        <v>0</v>
      </c>
      <c r="D74" s="37">
        <v>0</v>
      </c>
      <c r="E74" s="37">
        <v>0</v>
      </c>
      <c r="F74" s="30">
        <f t="shared" si="9"/>
        <v>0</v>
      </c>
      <c r="G74" s="31" t="e">
        <f t="shared" si="10"/>
        <v>#DIV/0!</v>
      </c>
      <c r="H74" s="31" t="e">
        <f t="shared" si="11"/>
        <v>#DIV/0!</v>
      </c>
      <c r="I74" s="31" t="e">
        <f t="shared" si="12"/>
        <v>#DIV/0!</v>
      </c>
      <c r="J74" s="32" t="e">
        <f t="shared" si="13"/>
        <v>#DIV/0!</v>
      </c>
      <c r="K74" s="33" t="e">
        <f t="shared" si="14"/>
        <v>#DIV/0!</v>
      </c>
      <c r="L74" s="33" t="e">
        <f t="shared" si="15"/>
        <v>#DIV/0!</v>
      </c>
    </row>
  </sheetData>
  <mergeCells count="9">
    <mergeCell ref="Y3:AA3"/>
    <mergeCell ref="F9:L9"/>
    <mergeCell ref="A10:E10"/>
    <mergeCell ref="G10:J10"/>
    <mergeCell ref="A11:A12"/>
    <mergeCell ref="B11:B12"/>
    <mergeCell ref="C11:E11"/>
    <mergeCell ref="G11:J11"/>
    <mergeCell ref="J3:L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F338-AA77-4D0B-94D4-50F219292B67}">
  <dimension ref="A1:U69"/>
  <sheetViews>
    <sheetView tabSelected="1" topLeftCell="N4" zoomScale="85" zoomScaleNormal="85" workbookViewId="0">
      <selection activeCell="D8" sqref="D8"/>
    </sheetView>
  </sheetViews>
  <sheetFormatPr defaultRowHeight="14.4" x14ac:dyDescent="0.3"/>
  <cols>
    <col min="1" max="1" width="14" customWidth="1"/>
    <col min="2" max="2" width="35.44140625" bestFit="1" customWidth="1"/>
    <col min="3" max="3" width="5.109375" bestFit="1" customWidth="1"/>
    <col min="4" max="4" width="12.21875" bestFit="1" customWidth="1"/>
    <col min="5" max="5" width="14.6640625" bestFit="1" customWidth="1"/>
    <col min="6" max="6" width="11" bestFit="1" customWidth="1"/>
    <col min="7" max="7" width="12.88671875" bestFit="1" customWidth="1"/>
    <col min="8" max="8" width="20.5546875" bestFit="1" customWidth="1"/>
    <col min="9" max="9" width="5.109375" bestFit="1" customWidth="1"/>
    <col min="10" max="10" width="12.21875" bestFit="1" customWidth="1"/>
    <col min="11" max="11" width="14.6640625" bestFit="1" customWidth="1"/>
    <col min="12" max="12" width="11" bestFit="1" customWidth="1"/>
    <col min="13" max="13" width="12.88671875" bestFit="1" customWidth="1"/>
    <col min="14" max="14" width="20.5546875" bestFit="1" customWidth="1"/>
    <col min="15" max="15" width="14" bestFit="1" customWidth="1"/>
  </cols>
  <sheetData>
    <row r="1" spans="1:14" ht="18" x14ac:dyDescent="0.35">
      <c r="A1" s="14" t="s">
        <v>121</v>
      </c>
    </row>
    <row r="2" spans="1:14" x14ac:dyDescent="0.3">
      <c r="A2" t="s">
        <v>50</v>
      </c>
    </row>
    <row r="6" spans="1:14" x14ac:dyDescent="0.3">
      <c r="A6" s="126" t="s">
        <v>44</v>
      </c>
      <c r="B6" s="126" t="s">
        <v>33</v>
      </c>
      <c r="C6" s="29" t="s">
        <v>30</v>
      </c>
      <c r="D6" s="29" t="s">
        <v>6</v>
      </c>
      <c r="E6" s="29" t="s">
        <v>7</v>
      </c>
      <c r="F6" s="29" t="s">
        <v>8</v>
      </c>
      <c r="G6" s="29" t="s">
        <v>75</v>
      </c>
      <c r="H6" s="29" t="s">
        <v>74</v>
      </c>
      <c r="I6" s="29" t="s">
        <v>30</v>
      </c>
      <c r="J6" s="29" t="s">
        <v>6</v>
      </c>
      <c r="K6" s="29" t="s">
        <v>7</v>
      </c>
      <c r="L6" s="29" t="s">
        <v>8</v>
      </c>
      <c r="M6" s="29" t="s">
        <v>34</v>
      </c>
      <c r="N6" s="29" t="s">
        <v>19</v>
      </c>
    </row>
    <row r="7" spans="1:14" x14ac:dyDescent="0.3">
      <c r="A7" s="127"/>
      <c r="B7" s="127"/>
      <c r="C7" s="29" t="s">
        <v>122</v>
      </c>
      <c r="D7" s="29" t="s">
        <v>122</v>
      </c>
      <c r="E7" s="29" t="s">
        <v>122</v>
      </c>
      <c r="F7" s="29" t="s">
        <v>122</v>
      </c>
      <c r="G7" s="29" t="s">
        <v>122</v>
      </c>
      <c r="H7" s="29" t="s">
        <v>122</v>
      </c>
      <c r="I7" s="29" t="s">
        <v>122</v>
      </c>
      <c r="J7" s="29" t="s">
        <v>125</v>
      </c>
      <c r="K7" s="29" t="s">
        <v>123</v>
      </c>
      <c r="L7" s="29" t="s">
        <v>124</v>
      </c>
      <c r="M7" s="29" t="s">
        <v>128</v>
      </c>
      <c r="N7" s="29" t="s">
        <v>128</v>
      </c>
    </row>
    <row r="8" spans="1:14" x14ac:dyDescent="0.3">
      <c r="A8" s="28" t="str">
        <f t="array" ref="A8:A65">'results (spec)'!A3:A70</f>
        <v>Ecopulpers</v>
      </c>
      <c r="B8" s="28" t="str">
        <f t="array" ref="B8:B69">'results (spec)'!C3:C70</f>
        <v>Ecopulpers_prod_to_+2.5%</v>
      </c>
      <c r="C8" s="106">
        <f t="array" ref="C8:C69">'results (spec)'!G3:G70</f>
        <v>0.97433356066822263</v>
      </c>
      <c r="D8" s="106">
        <f t="array" ref="D8:D69">'results (spec)'!I3:I70/MAX('results (spec)'!I3:I70)</f>
        <v>1</v>
      </c>
      <c r="E8" s="106">
        <f t="array" ref="E8:E69">'results (spec)'!J3:J70/MAX('results (spec)'!J3:J70)</f>
        <v>5.1713312164515517E-2</v>
      </c>
      <c r="F8" s="106">
        <f t="array" ref="F8:F69">'results (spec)'!K3:K70/MAX('results (spec)'!K3:K70)</f>
        <v>1</v>
      </c>
      <c r="G8" s="106">
        <f t="array" ref="G8:G69">'results (spec)'!L3:L70/MAX('results (spec)'!L3:L70)</f>
        <v>0.18763871960822157</v>
      </c>
      <c r="H8" s="106">
        <f t="array" ref="H8:H69">'results (spec)'!S3:S70/MAX('results (spec)'!S3:S70)</f>
        <v>0.47447730132016236</v>
      </c>
      <c r="I8" s="106">
        <f t="array" ref="I8:I69">'results (spec)'!G3:G70</f>
        <v>0.97433356066822263</v>
      </c>
      <c r="J8" s="107">
        <f t="array" ref="J8:J69">'results (spec)'!I3:I70</f>
        <v>1.4174227040348339</v>
      </c>
      <c r="K8" s="107">
        <f t="array" ref="K8:K69">'results (spec)'!J3:J70*1000</f>
        <v>0.54502855164173525</v>
      </c>
      <c r="L8" s="107">
        <f t="array" ref="L8:L69">'results (spec)'!K3:K70*1000</f>
        <v>5.1121927781423437</v>
      </c>
      <c r="M8" s="107">
        <f t="array" ref="M8:M69">'results (spec)'!L3:L70*0.00928615*1000*1000</f>
        <v>792.57570952539106</v>
      </c>
      <c r="N8" s="107">
        <f t="array" ref="N8:N69">'results (spec)'!S3:S70*0.00928615*1000*1000</f>
        <v>505.38822089398741</v>
      </c>
    </row>
    <row r="9" spans="1:14" x14ac:dyDescent="0.3">
      <c r="A9" s="28" t="str">
        <v>Ecopulpers</v>
      </c>
      <c r="B9" s="28" t="str">
        <v>Ecopulpers_prod_to_+2%</v>
      </c>
      <c r="C9" s="106">
        <v>0.75227811731360195</v>
      </c>
      <c r="D9" s="106">
        <v>0.99310021462131126</v>
      </c>
      <c r="E9" s="106">
        <v>3.7287728398171564E-2</v>
      </c>
      <c r="F9" s="106">
        <v>0.79994293413492246</v>
      </c>
      <c r="G9" s="106">
        <v>0.14639452010389281</v>
      </c>
      <c r="H9" s="106">
        <v>0.47447730132016236</v>
      </c>
      <c r="I9" s="106">
        <v>0.75227811731360195</v>
      </c>
      <c r="J9" s="107">
        <v>1.4076427915861129</v>
      </c>
      <c r="K9" s="107">
        <v>0.39299119998759119</v>
      </c>
      <c r="L9" s="107">
        <v>4.089462490810547</v>
      </c>
      <c r="M9" s="107">
        <v>618.36246209861713</v>
      </c>
      <c r="N9" s="107">
        <v>505.38822089398741</v>
      </c>
    </row>
    <row r="10" spans="1:14" x14ac:dyDescent="0.3">
      <c r="A10" s="108" t="str">
        <v>Ecopulpers</v>
      </c>
      <c r="B10" s="108" t="str">
        <v>Ecopulpers_prod_to_+1.5%</v>
      </c>
      <c r="C10" s="109">
        <v>0.53022258276697154</v>
      </c>
      <c r="D10" s="109">
        <v>0.9862004263782802</v>
      </c>
      <c r="E10" s="109">
        <v>2.2862139281566683E-2</v>
      </c>
      <c r="F10" s="109">
        <v>0.59988578572101314</v>
      </c>
      <c r="G10" s="109">
        <v>0.10515030370793731</v>
      </c>
      <c r="H10" s="109">
        <v>0.47447730132016236</v>
      </c>
      <c r="I10" s="109">
        <v>0.53022258276697154</v>
      </c>
      <c r="J10" s="110">
        <v>1.397862875077408</v>
      </c>
      <c r="K10" s="110">
        <v>0.2409537919447757</v>
      </c>
      <c r="L10" s="110">
        <v>3.0667317814732091</v>
      </c>
      <c r="M10" s="110">
        <v>444.14914332253392</v>
      </c>
      <c r="N10" s="110">
        <v>505.38822089398741</v>
      </c>
    </row>
    <row r="11" spans="1:14" x14ac:dyDescent="0.3">
      <c r="A11" s="28" t="str">
        <v>Ecopulpers</v>
      </c>
      <c r="B11" s="28" t="str">
        <v>Ecopulpers_prod_to_+1%</v>
      </c>
      <c r="C11" s="106">
        <v>0.30816695605820371</v>
      </c>
      <c r="D11" s="106">
        <v>0.97930063526063926</v>
      </c>
      <c r="E11" s="106">
        <v>8.4365437791664791E-3</v>
      </c>
      <c r="F11" s="106">
        <v>0.39982855458036504</v>
      </c>
      <c r="G11" s="106">
        <v>6.39060699084876E-2</v>
      </c>
      <c r="H11" s="106">
        <v>0.47447730132016236</v>
      </c>
      <c r="I11" s="106">
        <v>0.30816695605820371</v>
      </c>
      <c r="J11" s="107">
        <v>1.388082954494166</v>
      </c>
      <c r="K11" s="107">
        <v>8.8916316599352285E-2</v>
      </c>
      <c r="L11" s="107">
        <v>2.044000649220834</v>
      </c>
      <c r="M11" s="107">
        <v>269.93575103504122</v>
      </c>
      <c r="N11" s="107">
        <v>505.38822089398741</v>
      </c>
    </row>
    <row r="12" spans="1:14" x14ac:dyDescent="0.3">
      <c r="A12" s="28" t="str">
        <v>Ecopulpers</v>
      </c>
      <c r="B12" s="28" t="str">
        <v>Ecopulpers_prod_to_+0.5%</v>
      </c>
      <c r="C12" s="106">
        <v>8.6111238157426051E-2</v>
      </c>
      <c r="D12" s="106">
        <v>0.97240084130945559</v>
      </c>
      <c r="E12" s="106">
        <v>-5.9890581090290447E-3</v>
      </c>
      <c r="F12" s="106">
        <v>0.19977124089088524</v>
      </c>
      <c r="G12" s="106">
        <v>2.2661818705543693E-2</v>
      </c>
      <c r="H12" s="106">
        <v>0.47447730132016236</v>
      </c>
      <c r="I12" s="106">
        <v>8.6111238157426051E-2</v>
      </c>
      <c r="J12" s="107">
        <v>1.378303029894596</v>
      </c>
      <c r="K12" s="107">
        <v>-6.3121226048679091E-2</v>
      </c>
      <c r="L12" s="107">
        <v>1.021269094962918</v>
      </c>
      <c r="M12" s="107">
        <v>95.722285236138873</v>
      </c>
      <c r="N12" s="107">
        <v>505.38822089398741</v>
      </c>
    </row>
    <row r="13" spans="1:14" x14ac:dyDescent="0.3">
      <c r="A13" s="28" t="str">
        <v>Ecopulpers</v>
      </c>
      <c r="B13" s="28" t="str">
        <v>Ecopulpers_high_price_petroleum</v>
      </c>
      <c r="C13" s="106">
        <v>0.53050436801722956</v>
      </c>
      <c r="D13" s="106">
        <v>0.98620107182043049</v>
      </c>
      <c r="E13" s="106">
        <v>2.2895482970704959E-2</v>
      </c>
      <c r="F13" s="106">
        <v>0.59988620593726438</v>
      </c>
      <c r="G13" s="106">
        <v>0.10555921979088508</v>
      </c>
      <c r="H13" s="106">
        <v>0.47447730132016236</v>
      </c>
      <c r="I13" s="106">
        <v>0.53050436801722956</v>
      </c>
      <c r="J13" s="107">
        <v>1.3978637899417661</v>
      </c>
      <c r="K13" s="107">
        <v>0.24130521524057261</v>
      </c>
      <c r="L13" s="107">
        <v>3.0667339296996938</v>
      </c>
      <c r="M13" s="107">
        <v>445.87638253656911</v>
      </c>
      <c r="N13" s="107">
        <v>505.38822089398741</v>
      </c>
    </row>
    <row r="14" spans="1:14" x14ac:dyDescent="0.3">
      <c r="A14" s="28" t="str">
        <v>Ecopulpers</v>
      </c>
      <c r="B14" s="28" t="str">
        <v>Ecopulpers_mid-high_price_petroleum</v>
      </c>
      <c r="C14" s="106">
        <v>0.5304339212196012</v>
      </c>
      <c r="D14" s="106">
        <v>0.9862009104727264</v>
      </c>
      <c r="E14" s="106">
        <v>2.2887147091567653E-2</v>
      </c>
      <c r="F14" s="106">
        <v>0.599886100972155</v>
      </c>
      <c r="G14" s="106">
        <v>0.10545699115404875</v>
      </c>
      <c r="H14" s="106">
        <v>0.47447730132016236</v>
      </c>
      <c r="I14" s="106">
        <v>0.5304339212196012</v>
      </c>
      <c r="J14" s="107">
        <v>1.397863561243867</v>
      </c>
      <c r="K14" s="107">
        <v>0.24121735987137069</v>
      </c>
      <c r="L14" s="107">
        <v>3.0667333930978198</v>
      </c>
      <c r="M14" s="107">
        <v>445.44457435463551</v>
      </c>
      <c r="N14" s="107">
        <v>505.38822089398741</v>
      </c>
    </row>
    <row r="15" spans="1:14" x14ac:dyDescent="0.3">
      <c r="A15" s="28" t="str">
        <v>Ecopulpers</v>
      </c>
      <c r="B15" s="28" t="str">
        <v>Ecopulpers_mid_price_petroleum</v>
      </c>
      <c r="C15" s="106">
        <v>0.53036347442197274</v>
      </c>
      <c r="D15" s="106">
        <v>0.98620074909422206</v>
      </c>
      <c r="E15" s="106">
        <v>2.2878810867252221E-2</v>
      </c>
      <c r="F15" s="106">
        <v>0.59988599600704573</v>
      </c>
      <c r="G15" s="106">
        <v>0.10535476098160998</v>
      </c>
      <c r="H15" s="106">
        <v>0.47447730132016236</v>
      </c>
      <c r="I15" s="106">
        <v>0.53036347442197274</v>
      </c>
      <c r="J15" s="107">
        <v>1.3978633325023111</v>
      </c>
      <c r="K15" s="107">
        <v>0.24112950086418999</v>
      </c>
      <c r="L15" s="107">
        <v>3.0667328564959462</v>
      </c>
      <c r="M15" s="107">
        <v>445.01275968640113</v>
      </c>
      <c r="N15" s="107">
        <v>505.38822089398741</v>
      </c>
    </row>
    <row r="16" spans="1:14" x14ac:dyDescent="0.3">
      <c r="A16" s="28" t="str">
        <v>Ecopulpers</v>
      </c>
      <c r="B16" s="28" t="str">
        <v>Ecopulpers_mid-low_price_petroleum</v>
      </c>
      <c r="C16" s="106">
        <v>0.53029302956459989</v>
      </c>
      <c r="D16" s="106">
        <v>0.98620058773625074</v>
      </c>
      <c r="E16" s="106">
        <v>2.2870475505882112E-2</v>
      </c>
      <c r="F16" s="106">
        <v>0.59988589068612252</v>
      </c>
      <c r="G16" s="106">
        <v>0.10525253285664112</v>
      </c>
      <c r="H16" s="106">
        <v>0.47447730132016236</v>
      </c>
      <c r="I16" s="106">
        <v>0.53029302956459989</v>
      </c>
      <c r="J16" s="107">
        <v>1.397863103789859</v>
      </c>
      <c r="K16" s="107">
        <v>0.2410416509519564</v>
      </c>
      <c r="L16" s="107">
        <v>3.0667323180750832</v>
      </c>
      <c r="M16" s="107">
        <v>444.58095366656778</v>
      </c>
      <c r="N16" s="107">
        <v>505.38822089398741</v>
      </c>
    </row>
    <row r="17" spans="1:14" x14ac:dyDescent="0.3">
      <c r="A17" s="28" t="str">
        <v>Ecopulpers</v>
      </c>
      <c r="B17" s="28" t="str">
        <v>Ecopulpers_low_price_petroleum</v>
      </c>
      <c r="C17" s="106">
        <v>0.53022258276697154</v>
      </c>
      <c r="D17" s="106">
        <v>0.9862004263782802</v>
      </c>
      <c r="E17" s="106">
        <v>2.2862139281566683E-2</v>
      </c>
      <c r="F17" s="106">
        <v>0.59988578572101314</v>
      </c>
      <c r="G17" s="106">
        <v>0.10515030370793731</v>
      </c>
      <c r="H17" s="106">
        <v>0.47447730132016236</v>
      </c>
      <c r="I17" s="106">
        <v>0.53022258276697154</v>
      </c>
      <c r="J17" s="107">
        <v>1.397862875077408</v>
      </c>
      <c r="K17" s="107">
        <v>0.2409537919447757</v>
      </c>
      <c r="L17" s="107">
        <v>3.0667317814732091</v>
      </c>
      <c r="M17" s="107">
        <v>444.14914332253392</v>
      </c>
      <c r="N17" s="107">
        <v>505.38822089398741</v>
      </c>
    </row>
    <row r="18" spans="1:14" x14ac:dyDescent="0.3">
      <c r="A18" s="108" t="str">
        <v>Shading_nets</v>
      </c>
      <c r="B18" s="108" t="str">
        <v>Shading_nets_prod_to_+2.5%</v>
      </c>
      <c r="C18" s="109">
        <v>0.23502324621972689</v>
      </c>
      <c r="D18" s="109">
        <v>7.6086621658229981E-3</v>
      </c>
      <c r="E18" s="109">
        <v>1.5904169453969691E-2</v>
      </c>
      <c r="F18" s="109">
        <v>0.22056284414782532</v>
      </c>
      <c r="G18" s="109">
        <v>4.5471696102446557E-2</v>
      </c>
      <c r="H18" s="109">
        <v>0.31212889661886778</v>
      </c>
      <c r="I18" s="109">
        <v>0.23502324621972689</v>
      </c>
      <c r="J18" s="110">
        <v>1.078469050116837E-2</v>
      </c>
      <c r="K18" s="110">
        <v>0.1676207939453889</v>
      </c>
      <c r="L18" s="110">
        <v>1.1275597789790479</v>
      </c>
      <c r="M18" s="110">
        <v>192.06996230292131</v>
      </c>
      <c r="N18" s="110">
        <v>332.46325443368409</v>
      </c>
    </row>
    <row r="19" spans="1:14" x14ac:dyDescent="0.3">
      <c r="A19" s="28" t="str">
        <v>Shading_nets</v>
      </c>
      <c r="B19" s="28" t="str">
        <v>Shading_nets_prod_to_+2%</v>
      </c>
      <c r="C19" s="106">
        <v>0.18801860628900849</v>
      </c>
      <c r="D19" s="106">
        <v>6.0869299852133445E-3</v>
      </c>
      <c r="E19" s="106">
        <v>1.272333577028263E-2</v>
      </c>
      <c r="F19" s="106">
        <v>0.17645028307500396</v>
      </c>
      <c r="G19" s="106">
        <v>3.6377357905692201E-2</v>
      </c>
      <c r="H19" s="106">
        <v>0.31212889661886778</v>
      </c>
      <c r="I19" s="106">
        <v>0.18801860628900849</v>
      </c>
      <c r="J19" s="107">
        <v>8.6277527589118108E-3</v>
      </c>
      <c r="K19" s="107">
        <v>0.13409663733909841</v>
      </c>
      <c r="L19" s="107">
        <v>0.9020478628372075</v>
      </c>
      <c r="M19" s="107">
        <v>153.65597416653759</v>
      </c>
      <c r="N19" s="107">
        <v>332.46325443368409</v>
      </c>
    </row>
    <row r="20" spans="1:14" x14ac:dyDescent="0.3">
      <c r="A20" s="28" t="str">
        <v>Shading_nets</v>
      </c>
      <c r="B20" s="28" t="str">
        <v>Shading_nets_prod_to_+1.5%</v>
      </c>
      <c r="C20" s="106">
        <v>0.14101396170167671</v>
      </c>
      <c r="D20" s="106">
        <v>4.5651977122055402E-3</v>
      </c>
      <c r="E20" s="106">
        <v>9.5425022591846282E-3</v>
      </c>
      <c r="F20" s="106">
        <v>0.13233771844404327</v>
      </c>
      <c r="G20" s="106">
        <v>2.7283019197070379E-2</v>
      </c>
      <c r="H20" s="106">
        <v>0.31212889661886778</v>
      </c>
      <c r="I20" s="106">
        <v>0.14101396170167671</v>
      </c>
      <c r="J20" s="107">
        <v>6.4708148856880143E-3</v>
      </c>
      <c r="K20" s="107">
        <v>0.10057248255179731</v>
      </c>
      <c r="L20" s="107">
        <v>0.67653592850547284</v>
      </c>
      <c r="M20" s="107">
        <v>115.24198386805368</v>
      </c>
      <c r="N20" s="107">
        <v>332.46325443368409</v>
      </c>
    </row>
    <row r="21" spans="1:14" x14ac:dyDescent="0.3">
      <c r="A21" s="28" t="str">
        <v>Shading_nets</v>
      </c>
      <c r="B21" s="28" t="str">
        <v>Shading_nets_prod_to_+1%</v>
      </c>
      <c r="C21" s="106">
        <v>9.4009312457731281E-2</v>
      </c>
      <c r="D21" s="106">
        <v>3.0434652749343561E-3</v>
      </c>
      <c r="E21" s="106">
        <v>6.3616685754975637E-3</v>
      </c>
      <c r="F21" s="106">
        <v>8.8225149721222362E-2</v>
      </c>
      <c r="G21" s="106">
        <v>1.8188680488448534E-2</v>
      </c>
      <c r="H21" s="106">
        <v>0.31212889661886778</v>
      </c>
      <c r="I21" s="106">
        <v>9.4009312457731281E-2</v>
      </c>
      <c r="J21" s="107">
        <v>4.3138767796335742E-3</v>
      </c>
      <c r="K21" s="107">
        <v>6.7048325945506804E-2</v>
      </c>
      <c r="L21" s="107">
        <v>0.45102397325535998</v>
      </c>
      <c r="M21" s="107">
        <v>76.827993569569671</v>
      </c>
      <c r="N21" s="107">
        <v>332.46325443368409</v>
      </c>
    </row>
    <row r="22" spans="1:14" x14ac:dyDescent="0.3">
      <c r="A22" s="28" t="str">
        <v>Shading_nets</v>
      </c>
      <c r="B22" s="28" t="str">
        <v>Shading_nets_prod_to_+0.5%</v>
      </c>
      <c r="C22" s="106">
        <v>4.7004658557172389E-2</v>
      </c>
      <c r="D22" s="106">
        <v>1.5217326836662538E-3</v>
      </c>
      <c r="E22" s="106">
        <v>3.1808338562761252E-3</v>
      </c>
      <c r="F22" s="106">
        <v>4.4112576906541287E-2</v>
      </c>
      <c r="G22" s="106">
        <v>9.0943402442242669E-3</v>
      </c>
      <c r="H22" s="106">
        <v>0.31212889661886778</v>
      </c>
      <c r="I22" s="106">
        <v>4.7004658557172389E-2</v>
      </c>
      <c r="J22" s="107">
        <v>2.1569384553004061E-3</v>
      </c>
      <c r="K22" s="107">
        <v>3.3524158425279893E-2</v>
      </c>
      <c r="L22" s="107">
        <v>0.22551199708686909</v>
      </c>
      <c r="M22" s="107">
        <v>38.413996784784835</v>
      </c>
      <c r="N22" s="107">
        <v>332.46325443368409</v>
      </c>
    </row>
    <row r="23" spans="1:14" x14ac:dyDescent="0.3">
      <c r="A23" s="28" t="str">
        <v>Shading_nets</v>
      </c>
      <c r="B23" s="28" t="str">
        <v>Shading_nets_cover_0.5ha</v>
      </c>
      <c r="C23" s="106">
        <v>0.47004638533734328</v>
      </c>
      <c r="D23" s="106">
        <v>1.5217320851315644E-2</v>
      </c>
      <c r="E23" s="106">
        <v>3.1808331659198746E-2</v>
      </c>
      <c r="F23" s="106">
        <v>0.44112558742240149</v>
      </c>
      <c r="G23" s="106">
        <v>9.0943371218326602E-2</v>
      </c>
      <c r="H23" s="106">
        <v>0.31212889661886778</v>
      </c>
      <c r="I23" s="106">
        <v>0.47004638533734328</v>
      </c>
      <c r="J23" s="107">
        <v>2.1569376069237482E-2</v>
      </c>
      <c r="K23" s="107">
        <v>0.33524151149322279</v>
      </c>
      <c r="L23" s="107">
        <v>2.2551190422745999</v>
      </c>
      <c r="M23" s="107">
        <v>384.13983595973122</v>
      </c>
      <c r="N23" s="107">
        <v>332.46325443368409</v>
      </c>
    </row>
    <row r="24" spans="1:14" x14ac:dyDescent="0.3">
      <c r="A24" s="28" t="str">
        <v>Shading_nets</v>
      </c>
      <c r="B24" s="28" t="str">
        <v>Shading_nets_cover_0.6ha</v>
      </c>
      <c r="C24" s="106">
        <v>0.39170535169288151</v>
      </c>
      <c r="D24" s="106">
        <v>1.268110167276598E-2</v>
      </c>
      <c r="E24" s="106">
        <v>2.6506944832752607E-2</v>
      </c>
      <c r="F24" s="106">
        <v>0.36760468408707703</v>
      </c>
      <c r="G24" s="106">
        <v>7.5786148568414827E-2</v>
      </c>
      <c r="H24" s="106">
        <v>0.31212889661886778</v>
      </c>
      <c r="I24" s="106">
        <v>0.39170535169288151</v>
      </c>
      <c r="J24" s="107">
        <v>1.7974481423152611E-2</v>
      </c>
      <c r="K24" s="107">
        <v>0.27936794504057622</v>
      </c>
      <c r="L24" s="107">
        <v>1.8792660112012529</v>
      </c>
      <c r="M24" s="107">
        <v>320.11655483059593</v>
      </c>
      <c r="N24" s="107">
        <v>332.46325443368409</v>
      </c>
    </row>
    <row r="25" spans="1:14" x14ac:dyDescent="0.3">
      <c r="A25" s="28" t="str">
        <v>Shading_nets</v>
      </c>
      <c r="B25" s="28" t="str">
        <v>Shading_nets_cover_0.7ha</v>
      </c>
      <c r="C25" s="106">
        <v>0.33574746240245368</v>
      </c>
      <c r="D25" s="106">
        <v>1.0869516307635264E-2</v>
      </c>
      <c r="E25" s="106">
        <v>2.2720239660852678E-2</v>
      </c>
      <c r="F25" s="106">
        <v>0.31508974642363963</v>
      </c>
      <c r="G25" s="106">
        <v>6.4959559718228227E-2</v>
      </c>
      <c r="H25" s="106">
        <v>0.31212889661886778</v>
      </c>
      <c r="I25" s="106">
        <v>0.33574746240245368</v>
      </c>
      <c r="J25" s="107">
        <v>1.5406699196319099E-2</v>
      </c>
      <c r="K25" s="107">
        <v>0.23945825159898959</v>
      </c>
      <c r="L25" s="107">
        <v>1.610799526133633</v>
      </c>
      <c r="M25" s="107">
        <v>274.38563448754138</v>
      </c>
      <c r="N25" s="107">
        <v>332.46325443368409</v>
      </c>
    </row>
    <row r="26" spans="1:14" x14ac:dyDescent="0.3">
      <c r="A26" s="28" t="str">
        <v>Shading_nets</v>
      </c>
      <c r="B26" s="28" t="str">
        <v>Shading_nets_cover_0.8ha</v>
      </c>
      <c r="C26" s="106">
        <v>0.29377904124368082</v>
      </c>
      <c r="D26" s="106">
        <v>9.51082713235692E-3</v>
      </c>
      <c r="E26" s="106">
        <v>1.9880210868222271E-2</v>
      </c>
      <c r="F26" s="106">
        <v>0.27570353917315488</v>
      </c>
      <c r="G26" s="106">
        <v>5.6839616033118393E-2</v>
      </c>
      <c r="H26" s="106">
        <v>0.31212889661886778</v>
      </c>
      <c r="I26" s="106">
        <v>0.29377904124368082</v>
      </c>
      <c r="J26" s="107">
        <v>1.348086231155321E-2</v>
      </c>
      <c r="K26" s="107">
        <v>0.20952598242729439</v>
      </c>
      <c r="L26" s="107">
        <v>1.409449641869287</v>
      </c>
      <c r="M26" s="107">
        <v>240.08743558184941</v>
      </c>
      <c r="N26" s="107">
        <v>332.46325443368409</v>
      </c>
    </row>
    <row r="27" spans="1:14" x14ac:dyDescent="0.3">
      <c r="A27" s="28" t="str">
        <v>Shading_nets</v>
      </c>
      <c r="B27" s="28" t="str">
        <v>Shading_nets_cover_0.9ha</v>
      </c>
      <c r="C27" s="106">
        <v>0.26113693496664581</v>
      </c>
      <c r="D27" s="106">
        <v>8.4540688427116456E-3</v>
      </c>
      <c r="E27" s="106">
        <v>1.7671298856355905E-2</v>
      </c>
      <c r="F27" s="106">
        <v>0.24506982034719657</v>
      </c>
      <c r="G27" s="106">
        <v>5.0524104505529625E-2</v>
      </c>
      <c r="H27" s="106">
        <v>0.31212889661886778</v>
      </c>
      <c r="I27" s="106">
        <v>0.26113693496664581</v>
      </c>
      <c r="J27" s="107">
        <v>1.1982989119132981E-2</v>
      </c>
      <c r="K27" s="107">
        <v>0.18624532094690949</v>
      </c>
      <c r="L27" s="107">
        <v>1.2528441657195799</v>
      </c>
      <c r="M27" s="107">
        <v>213.41105961613354</v>
      </c>
      <c r="N27" s="107">
        <v>332.46325443368409</v>
      </c>
    </row>
    <row r="28" spans="1:14" x14ac:dyDescent="0.3">
      <c r="A28" s="28" t="str">
        <v>Shading_nets</v>
      </c>
      <c r="B28" s="28" t="str">
        <v>Shading_nets_cover_1ha</v>
      </c>
      <c r="C28" s="106">
        <v>0.23502324621972689</v>
      </c>
      <c r="D28" s="106">
        <v>7.6086621658229981E-3</v>
      </c>
      <c r="E28" s="106">
        <v>1.5904169453969691E-2</v>
      </c>
      <c r="F28" s="106">
        <v>0.22056284414782532</v>
      </c>
      <c r="G28" s="106">
        <v>4.5471696102446557E-2</v>
      </c>
      <c r="H28" s="106">
        <v>0.31212889661886778</v>
      </c>
      <c r="I28" s="106">
        <v>0.23502324621972689</v>
      </c>
      <c r="J28" s="107">
        <v>1.078469050116837E-2</v>
      </c>
      <c r="K28" s="107">
        <v>0.1676207939453889</v>
      </c>
      <c r="L28" s="107">
        <v>1.1275597789790479</v>
      </c>
      <c r="M28" s="107">
        <v>192.06996230292131</v>
      </c>
      <c r="N28" s="107">
        <v>332.46325443368409</v>
      </c>
    </row>
    <row r="29" spans="1:14" x14ac:dyDescent="0.3">
      <c r="A29" s="28" t="str">
        <v>Shading_trees</v>
      </c>
      <c r="B29" s="28" t="str">
        <v>Shading_trees_1800_cplant_ha</v>
      </c>
      <c r="C29" s="106">
        <v>0.60288689111673766</v>
      </c>
      <c r="D29" s="106">
        <v>1.7193218269315975E-2</v>
      </c>
      <c r="E29" s="106">
        <v>0.43243310649358169</v>
      </c>
      <c r="F29" s="106">
        <v>0.39978419490189232</v>
      </c>
      <c r="G29" s="106">
        <v>0.10656753831954532</v>
      </c>
      <c r="H29" s="106">
        <v>0.76271186337464736</v>
      </c>
      <c r="I29" s="106">
        <v>0.60288689111673766</v>
      </c>
      <c r="J29" s="107">
        <v>2.437005793035496E-2</v>
      </c>
      <c r="K29" s="107">
        <v>4.5575960975838834</v>
      </c>
      <c r="L29" s="107">
        <v>2.043773873992905</v>
      </c>
      <c r="M29" s="107">
        <v>450.13546496342173</v>
      </c>
      <c r="N29" s="107">
        <v>812.40048915543593</v>
      </c>
    </row>
    <row r="30" spans="1:14" x14ac:dyDescent="0.3">
      <c r="A30" s="28" t="str">
        <v>Shading_trees</v>
      </c>
      <c r="B30" s="28" t="str">
        <v>Shading_trees_1940_cplant_ha</v>
      </c>
      <c r="C30" s="106">
        <v>0.60858095328406536</v>
      </c>
      <c r="D30" s="106">
        <v>1.8624057608524033E-2</v>
      </c>
      <c r="E30" s="106">
        <v>0.43585983868794798</v>
      </c>
      <c r="F30" s="106">
        <v>0.43359152064434647</v>
      </c>
      <c r="G30" s="106">
        <v>0.11541544047899857</v>
      </c>
      <c r="H30" s="106">
        <v>0.82203389854591569</v>
      </c>
      <c r="I30" s="106">
        <v>0.60858095328406536</v>
      </c>
      <c r="J30" s="107">
        <v>2.6398162095574659E-2</v>
      </c>
      <c r="K30" s="107">
        <v>4.5937118829897372</v>
      </c>
      <c r="L30" s="107">
        <v>2.2166034405017849</v>
      </c>
      <c r="M30" s="107">
        <v>487.50852072974675</v>
      </c>
      <c r="N30" s="107">
        <v>875.58719530892563</v>
      </c>
    </row>
    <row r="31" spans="1:14" x14ac:dyDescent="0.3">
      <c r="A31" s="108" t="str">
        <v>Shading_trees</v>
      </c>
      <c r="B31" s="108" t="str">
        <v>Shading_trees_2080_cplant_ha</v>
      </c>
      <c r="C31" s="109">
        <v>0.61350850279555325</v>
      </c>
      <c r="D31" s="109">
        <v>2.0054896773202258E-2</v>
      </c>
      <c r="E31" s="109">
        <v>0.43928657001936905</v>
      </c>
      <c r="F31" s="109">
        <v>0.46739884282866156</v>
      </c>
      <c r="G31" s="109">
        <v>0.1242633421265843</v>
      </c>
      <c r="H31" s="109">
        <v>0.88135593371718446</v>
      </c>
      <c r="I31" s="109">
        <v>0.61350850279555325</v>
      </c>
      <c r="J31" s="110">
        <v>2.8426266013411809E-2</v>
      </c>
      <c r="K31" s="110">
        <v>4.6298276593006449</v>
      </c>
      <c r="L31" s="110">
        <v>2.3894329888207722</v>
      </c>
      <c r="M31" s="110">
        <v>524.88157433397146</v>
      </c>
      <c r="N31" s="110">
        <v>938.77390146241555</v>
      </c>
    </row>
    <row r="32" spans="1:14" x14ac:dyDescent="0.3">
      <c r="A32" s="28" t="str">
        <v>Shading_trees</v>
      </c>
      <c r="B32" s="28" t="str">
        <v>Shading_trees_2220_cplant_ha</v>
      </c>
      <c r="C32" s="106">
        <v>0.61781455486697046</v>
      </c>
      <c r="D32" s="106">
        <v>2.1485735835215864E-2</v>
      </c>
      <c r="E32" s="106">
        <v>0.44271330117820107</v>
      </c>
      <c r="F32" s="106">
        <v>0.50120616181065114</v>
      </c>
      <c r="G32" s="106">
        <v>0.13311124377417005</v>
      </c>
      <c r="H32" s="106">
        <v>0.94067796888845256</v>
      </c>
      <c r="I32" s="106">
        <v>0.61781455486697046</v>
      </c>
      <c r="J32" s="107">
        <v>3.0454369785729799E-2</v>
      </c>
      <c r="K32" s="107">
        <v>4.6659434337925632</v>
      </c>
      <c r="L32" s="107">
        <v>2.5622625207688539</v>
      </c>
      <c r="M32" s="107">
        <v>562.25462793819611</v>
      </c>
      <c r="N32" s="107">
        <v>1001.9606076159049</v>
      </c>
    </row>
    <row r="33" spans="1:14" x14ac:dyDescent="0.3">
      <c r="A33" s="28" t="str">
        <v>Shading_trees</v>
      </c>
      <c r="B33" s="28" t="str">
        <v>Shading_trees_2360_cplant_ha</v>
      </c>
      <c r="C33" s="106">
        <v>0.62160971417592426</v>
      </c>
      <c r="D33" s="106">
        <v>2.2916574732966086E-2</v>
      </c>
      <c r="E33" s="106">
        <v>0.44614003216444403</v>
      </c>
      <c r="F33" s="106">
        <v>0.53501347741240857</v>
      </c>
      <c r="G33" s="106">
        <v>0.14195914388615338</v>
      </c>
      <c r="H33" s="106">
        <v>1</v>
      </c>
      <c r="I33" s="106">
        <v>0.62160971417592426</v>
      </c>
      <c r="J33" s="107">
        <v>3.2482473325217143E-2</v>
      </c>
      <c r="K33" s="107">
        <v>4.702059206465492</v>
      </c>
      <c r="L33" s="107">
        <v>2.7350920354365371</v>
      </c>
      <c r="M33" s="107">
        <v>599.62767505611987</v>
      </c>
      <c r="N33" s="107">
        <v>1065.147309445194</v>
      </c>
    </row>
    <row r="34" spans="1:14" x14ac:dyDescent="0.3">
      <c r="A34" s="28" t="str">
        <v>Shading_trees</v>
      </c>
      <c r="B34" s="28" t="str">
        <v>Shading_trees_15kg_banana_per_tree</v>
      </c>
      <c r="C34" s="106">
        <v>0.61077723331478717</v>
      </c>
      <c r="D34" s="106">
        <v>1.9237274415385686E-2</v>
      </c>
      <c r="E34" s="106">
        <v>0.43732843750946304</v>
      </c>
      <c r="F34" s="106">
        <v>0.44808037346652807</v>
      </c>
      <c r="G34" s="106">
        <v>0.11920739876670743</v>
      </c>
      <c r="H34" s="106">
        <v>0.84745762732507068</v>
      </c>
      <c r="I34" s="106">
        <v>0.61077723331478717</v>
      </c>
      <c r="J34" s="107">
        <v>2.726734952011611E-2</v>
      </c>
      <c r="K34" s="107">
        <v>4.6091900694591459</v>
      </c>
      <c r="L34" s="107">
        <v>2.2906732492629089</v>
      </c>
      <c r="M34" s="107">
        <v>503.52554555621464</v>
      </c>
      <c r="N34" s="107">
        <v>902.6672116141068</v>
      </c>
    </row>
    <row r="35" spans="1:14" x14ac:dyDescent="0.3">
      <c r="A35" s="28" t="str">
        <v>Shading_trees</v>
      </c>
      <c r="B35" s="28" t="str">
        <v>Shading_trees_16kg_banana_per_tree</v>
      </c>
      <c r="C35" s="106">
        <v>0.66759308505950721</v>
      </c>
      <c r="D35" s="106">
        <v>2.0940654297559688E-2</v>
      </c>
      <c r="E35" s="106">
        <v>0.44140787961998978</v>
      </c>
      <c r="F35" s="106">
        <v>0.48832718342194209</v>
      </c>
      <c r="G35" s="106">
        <v>0.12974061486758548</v>
      </c>
      <c r="H35" s="106">
        <v>0.84745762732507068</v>
      </c>
      <c r="I35" s="106">
        <v>0.66759308505950721</v>
      </c>
      <c r="J35" s="107">
        <v>2.9681758838705719E-2</v>
      </c>
      <c r="K35" s="107">
        <v>4.6521850417775568</v>
      </c>
      <c r="L35" s="107">
        <v>2.4964227004602439</v>
      </c>
      <c r="M35" s="107">
        <v>548.0172754196916</v>
      </c>
      <c r="N35" s="107">
        <v>902.6672116141068</v>
      </c>
    </row>
    <row r="36" spans="1:14" x14ac:dyDescent="0.3">
      <c r="A36" s="28" t="str">
        <v>Shading_trees</v>
      </c>
      <c r="B36" s="28" t="str">
        <v>Shading_trees_18kg_banana_per_tree</v>
      </c>
      <c r="C36" s="106">
        <v>0.72440892935364798</v>
      </c>
      <c r="D36" s="106">
        <v>2.2644033974404461E-2</v>
      </c>
      <c r="E36" s="106">
        <v>0.44548732121274931</v>
      </c>
      <c r="F36" s="106">
        <v>0.52857398910758868</v>
      </c>
      <c r="G36" s="106">
        <v>0.1402738289209936</v>
      </c>
      <c r="H36" s="106">
        <v>0.84745762732507068</v>
      </c>
      <c r="I36" s="106">
        <v>0.72440892935364798</v>
      </c>
      <c r="J36" s="107">
        <v>3.2096167866257019E-2</v>
      </c>
      <c r="K36" s="107">
        <v>4.6951800086389994</v>
      </c>
      <c r="L36" s="107">
        <v>2.7021721298297048</v>
      </c>
      <c r="M36" s="107">
        <v>592.50899663476741</v>
      </c>
      <c r="N36" s="107">
        <v>902.6672116141068</v>
      </c>
    </row>
    <row r="37" spans="1:14" x14ac:dyDescent="0.3">
      <c r="A37" s="28" t="str">
        <v>Shading_trees</v>
      </c>
      <c r="B37" s="28" t="str">
        <v>Shading_trees_19kg_banana_per_tree</v>
      </c>
      <c r="C37" s="106">
        <v>0.78122476619720926</v>
      </c>
      <c r="D37" s="106">
        <v>2.434741348698586E-2</v>
      </c>
      <c r="E37" s="106">
        <v>0.44956676280550883</v>
      </c>
      <c r="F37" s="106">
        <v>0.56882079016765452</v>
      </c>
      <c r="G37" s="106">
        <v>0.15080704246253426</v>
      </c>
      <c r="H37" s="106">
        <v>0.84745762732507068</v>
      </c>
      <c r="I37" s="106">
        <v>0.78122476619720926</v>
      </c>
      <c r="J37" s="107">
        <v>3.4510576660977683E-2</v>
      </c>
      <c r="K37" s="107">
        <v>4.7381749755004421</v>
      </c>
      <c r="L37" s="107">
        <v>2.9079215355523051</v>
      </c>
      <c r="M37" s="107">
        <v>637.00071568774285</v>
      </c>
      <c r="N37" s="107">
        <v>902.6672116141068</v>
      </c>
    </row>
    <row r="38" spans="1:14" x14ac:dyDescent="0.3">
      <c r="A38" s="28" t="str">
        <v>Shading_trees</v>
      </c>
      <c r="B38" s="28" t="str">
        <v>Shading_trees_20kg_banana_per_tree</v>
      </c>
      <c r="C38" s="106">
        <v>0.83804059931548081</v>
      </c>
      <c r="D38" s="106">
        <v>2.6050792773705103E-2</v>
      </c>
      <c r="E38" s="106">
        <v>0.45364620301755598</v>
      </c>
      <c r="F38" s="106">
        <v>0.60906758642423198</v>
      </c>
      <c r="G38" s="106">
        <v>0.16134025498033996</v>
      </c>
      <c r="H38" s="106">
        <v>0.84745762732507068</v>
      </c>
      <c r="I38" s="106">
        <v>0.83804059931548081</v>
      </c>
      <c r="J38" s="107">
        <v>3.6924985135556199E-2</v>
      </c>
      <c r="K38" s="107">
        <v>4.7811699278099704</v>
      </c>
      <c r="L38" s="107">
        <v>3.1136709167185468</v>
      </c>
      <c r="M38" s="107">
        <v>681.49243041651789</v>
      </c>
      <c r="N38" s="107">
        <v>902.6672116141068</v>
      </c>
    </row>
    <row r="39" spans="1:14" x14ac:dyDescent="0.3">
      <c r="A39" s="28" t="str">
        <v>Biomass</v>
      </c>
      <c r="B39" s="28" t="str">
        <v>Biomass_high_price_petroleum</v>
      </c>
      <c r="C39" s="106">
        <v>0.59322712852857118</v>
      </c>
      <c r="D39" s="106">
        <v>1.3574617617646701E-3</v>
      </c>
      <c r="E39" s="106">
        <v>1</v>
      </c>
      <c r="F39" s="106">
        <v>8.9384445281060485E-4</v>
      </c>
      <c r="G39" s="106">
        <v>1</v>
      </c>
      <c r="H39" s="106">
        <v>0.44710424918558372</v>
      </c>
      <c r="I39" s="106">
        <v>0.59322712852857118</v>
      </c>
      <c r="J39" s="107">
        <v>1.9240971209843684E-3</v>
      </c>
      <c r="K39" s="107">
        <v>10.53942454716179</v>
      </c>
      <c r="L39" s="107">
        <v>4.5695051564409693E-3</v>
      </c>
      <c r="M39" s="107">
        <v>4223.9454158514918</v>
      </c>
      <c r="N39" s="107">
        <v>476.23188806153803</v>
      </c>
    </row>
    <row r="40" spans="1:14" x14ac:dyDescent="0.3">
      <c r="A40" s="28" t="str">
        <v>Biomass</v>
      </c>
      <c r="B40" s="28" t="str">
        <v>Biomass_mid-high_price_petroleum</v>
      </c>
      <c r="C40" s="106">
        <v>0.588362829703724</v>
      </c>
      <c r="D40" s="106">
        <v>1.3458553404889894E-3</v>
      </c>
      <c r="E40" s="106">
        <v>0.99940097060653388</v>
      </c>
      <c r="F40" s="106">
        <v>8.8628488636439181E-4</v>
      </c>
      <c r="G40" s="106">
        <v>0.99264700942541817</v>
      </c>
      <c r="H40" s="106">
        <v>0.44710424918558372</v>
      </c>
      <c r="I40" s="106">
        <v>0.588362829703724</v>
      </c>
      <c r="J40" s="107">
        <v>1.9076459159556255E-3</v>
      </c>
      <c r="K40" s="107">
        <v>10.533111122067822</v>
      </c>
      <c r="L40" s="107">
        <v>4.5308591954487517E-3</v>
      </c>
      <c r="M40" s="107">
        <v>4192.8867850211873</v>
      </c>
      <c r="N40" s="107">
        <v>476.23188806153803</v>
      </c>
    </row>
    <row r="41" spans="1:14" x14ac:dyDescent="0.3">
      <c r="A41" s="108" t="str">
        <v>Biomass</v>
      </c>
      <c r="B41" s="108" t="str">
        <v>Biomass_mid_price_petroleum</v>
      </c>
      <c r="C41" s="109">
        <v>0.58349852509850231</v>
      </c>
      <c r="D41" s="109">
        <v>1.3342489054156159E-3</v>
      </c>
      <c r="E41" s="109">
        <v>0.99880194050132409</v>
      </c>
      <c r="F41" s="109">
        <v>8.7872531086088186E-4</v>
      </c>
      <c r="G41" s="109">
        <v>0.98529401011312479</v>
      </c>
      <c r="H41" s="109">
        <v>0.44710424918558372</v>
      </c>
      <c r="I41" s="109">
        <v>0.58349852509850231</v>
      </c>
      <c r="J41" s="110">
        <v>1.8911946913697196E-3</v>
      </c>
      <c r="K41" s="110">
        <v>10.526797689472485</v>
      </c>
      <c r="L41" s="110">
        <v>4.4922131881538867E-3</v>
      </c>
      <c r="M41" s="110">
        <v>4161.8281172832676</v>
      </c>
      <c r="N41" s="110">
        <v>476.23188806153803</v>
      </c>
    </row>
    <row r="42" spans="1:14" x14ac:dyDescent="0.3">
      <c r="A42" s="28" t="str">
        <v>Biomass</v>
      </c>
      <c r="B42" s="28" t="str">
        <v>Biomass_mid-low_price_petroleum</v>
      </c>
      <c r="C42" s="106">
        <v>0.5786342147129061</v>
      </c>
      <c r="D42" s="106">
        <v>1.3226424565502271E-3</v>
      </c>
      <c r="E42" s="106">
        <v>0.99820290968424397</v>
      </c>
      <c r="F42" s="106">
        <v>8.7116572636570665E-4</v>
      </c>
      <c r="G42" s="106">
        <v>0.97794100206311962</v>
      </c>
      <c r="H42" s="106">
        <v>0.44710424918558372</v>
      </c>
      <c r="I42" s="106">
        <v>0.5786342147129061</v>
      </c>
      <c r="J42" s="107">
        <v>1.8747434472346982E-3</v>
      </c>
      <c r="K42" s="107">
        <v>10.520484249374444</v>
      </c>
      <c r="L42" s="107">
        <v>4.4535671348918948E-3</v>
      </c>
      <c r="M42" s="107">
        <v>4130.7694126377291</v>
      </c>
      <c r="N42" s="107">
        <v>476.23188806153803</v>
      </c>
    </row>
    <row r="43" spans="1:14" x14ac:dyDescent="0.3">
      <c r="A43" s="28" t="str">
        <v>Biomass</v>
      </c>
      <c r="B43" s="28" t="str">
        <v>Biomass_low_price_petroleum</v>
      </c>
      <c r="C43" s="106">
        <v>0.57376989854727878</v>
      </c>
      <c r="D43" s="106">
        <v>1.311035993894719E-3</v>
      </c>
      <c r="E43" s="106">
        <v>0.99760387815538853</v>
      </c>
      <c r="F43" s="106">
        <v>8.6360613294449954E-4</v>
      </c>
      <c r="G43" s="106">
        <v>0.97058798527559176</v>
      </c>
      <c r="H43" s="106">
        <v>0.44710424918558372</v>
      </c>
      <c r="I43" s="106">
        <v>0.57376989854727878</v>
      </c>
      <c r="J43" s="107">
        <v>1.8582921835532487E-3</v>
      </c>
      <c r="K43" s="107">
        <v>10.514170801774702</v>
      </c>
      <c r="L43" s="107">
        <v>4.4149210359983072E-3</v>
      </c>
      <c r="M43" s="107">
        <v>4099.7106710853714</v>
      </c>
      <c r="N43" s="107">
        <v>476.23188806153803</v>
      </c>
    </row>
    <row r="44" spans="1:14" x14ac:dyDescent="0.3">
      <c r="A44" s="28">
        <v>0</v>
      </c>
      <c r="B44" s="28" t="str">
        <v/>
      </c>
      <c r="C44" s="106">
        <v>0</v>
      </c>
      <c r="D44" s="106">
        <v>0</v>
      </c>
      <c r="E44" s="106">
        <v>0</v>
      </c>
      <c r="F44" s="106">
        <v>0</v>
      </c>
      <c r="G44" s="106">
        <v>0</v>
      </c>
      <c r="H44" s="106">
        <v>0</v>
      </c>
      <c r="I44" s="106">
        <v>0</v>
      </c>
      <c r="J44" s="107">
        <v>0</v>
      </c>
      <c r="K44" s="107">
        <v>0</v>
      </c>
      <c r="L44" s="107">
        <v>0</v>
      </c>
      <c r="M44" s="107">
        <v>0</v>
      </c>
      <c r="N44" s="107">
        <v>0</v>
      </c>
    </row>
    <row r="45" spans="1:14" x14ac:dyDescent="0.3">
      <c r="A45" s="28">
        <v>0</v>
      </c>
      <c r="B45" s="28" t="str">
        <v/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7">
        <v>0</v>
      </c>
      <c r="K45" s="107">
        <v>0</v>
      </c>
      <c r="L45" s="107">
        <v>0</v>
      </c>
      <c r="M45" s="107">
        <v>0</v>
      </c>
      <c r="N45" s="107">
        <v>0</v>
      </c>
    </row>
    <row r="46" spans="1:14" x14ac:dyDescent="0.3">
      <c r="A46" s="28">
        <v>0</v>
      </c>
      <c r="B46" s="28" t="str">
        <v/>
      </c>
      <c r="C46" s="106">
        <v>0</v>
      </c>
      <c r="D46" s="106">
        <v>0</v>
      </c>
      <c r="E46" s="106">
        <v>0</v>
      </c>
      <c r="F46" s="106">
        <v>0</v>
      </c>
      <c r="G46" s="106">
        <v>0</v>
      </c>
      <c r="H46" s="106">
        <v>0</v>
      </c>
      <c r="I46" s="106">
        <v>0</v>
      </c>
      <c r="J46" s="107">
        <v>0</v>
      </c>
      <c r="K46" s="107">
        <v>0</v>
      </c>
      <c r="L46" s="107">
        <v>0</v>
      </c>
      <c r="M46" s="107">
        <v>0</v>
      </c>
      <c r="N46" s="107">
        <v>0</v>
      </c>
    </row>
    <row r="47" spans="1:14" x14ac:dyDescent="0.3">
      <c r="A47" s="28">
        <v>0</v>
      </c>
      <c r="B47" s="28" t="str">
        <v/>
      </c>
      <c r="C47" s="106">
        <v>0</v>
      </c>
      <c r="D47" s="106">
        <v>0</v>
      </c>
      <c r="E47" s="106">
        <v>0</v>
      </c>
      <c r="F47" s="106">
        <v>0</v>
      </c>
      <c r="G47" s="106">
        <v>0</v>
      </c>
      <c r="H47" s="106">
        <v>0</v>
      </c>
      <c r="I47" s="106">
        <v>0</v>
      </c>
      <c r="J47" s="107">
        <v>0</v>
      </c>
      <c r="K47" s="107">
        <v>0</v>
      </c>
      <c r="L47" s="107">
        <v>0</v>
      </c>
      <c r="M47" s="107">
        <v>0</v>
      </c>
      <c r="N47" s="107">
        <v>0</v>
      </c>
    </row>
    <row r="48" spans="1:14" x14ac:dyDescent="0.3">
      <c r="A48" s="28">
        <v>0</v>
      </c>
      <c r="B48" s="28" t="str">
        <v/>
      </c>
      <c r="C48" s="106">
        <v>0</v>
      </c>
      <c r="D48" s="106">
        <v>0</v>
      </c>
      <c r="E48" s="106">
        <v>0</v>
      </c>
      <c r="F48" s="106">
        <v>0</v>
      </c>
      <c r="G48" s="106">
        <v>0</v>
      </c>
      <c r="H48" s="106">
        <v>0</v>
      </c>
      <c r="I48" s="106">
        <v>0</v>
      </c>
      <c r="J48" s="107">
        <v>0</v>
      </c>
      <c r="K48" s="107">
        <v>0</v>
      </c>
      <c r="L48" s="107">
        <v>0</v>
      </c>
      <c r="M48" s="107">
        <v>0</v>
      </c>
      <c r="N48" s="107">
        <v>0</v>
      </c>
    </row>
    <row r="49" spans="1:21" x14ac:dyDescent="0.3">
      <c r="A49" s="28">
        <v>0</v>
      </c>
      <c r="B49" s="28" t="str">
        <v/>
      </c>
      <c r="C49" s="106">
        <v>0</v>
      </c>
      <c r="D49" s="106">
        <v>0</v>
      </c>
      <c r="E49" s="106">
        <v>0</v>
      </c>
      <c r="F49" s="106">
        <v>0</v>
      </c>
      <c r="G49" s="106">
        <v>0</v>
      </c>
      <c r="H49" s="106">
        <v>0</v>
      </c>
      <c r="I49" s="106">
        <v>0</v>
      </c>
      <c r="J49" s="107">
        <v>0</v>
      </c>
      <c r="K49" s="107">
        <v>0</v>
      </c>
      <c r="L49" s="107">
        <v>0</v>
      </c>
      <c r="M49" s="107">
        <v>0</v>
      </c>
      <c r="N49" s="107">
        <v>0</v>
      </c>
    </row>
    <row r="50" spans="1:21" x14ac:dyDescent="0.3">
      <c r="A50" s="28">
        <v>0</v>
      </c>
      <c r="B50" s="28" t="str">
        <v/>
      </c>
      <c r="C50" s="106">
        <v>0</v>
      </c>
      <c r="D50" s="106">
        <v>0</v>
      </c>
      <c r="E50" s="106">
        <v>0</v>
      </c>
      <c r="F50" s="106">
        <v>0</v>
      </c>
      <c r="G50" s="106">
        <v>0</v>
      </c>
      <c r="H50" s="106">
        <v>0</v>
      </c>
      <c r="I50" s="106">
        <v>0</v>
      </c>
      <c r="J50" s="107">
        <v>0</v>
      </c>
      <c r="K50" s="107">
        <v>0</v>
      </c>
      <c r="L50" s="107">
        <v>0</v>
      </c>
      <c r="M50" s="107">
        <v>0</v>
      </c>
      <c r="N50" s="107">
        <v>0</v>
      </c>
    </row>
    <row r="51" spans="1:21" x14ac:dyDescent="0.3">
      <c r="A51" s="28">
        <v>0</v>
      </c>
      <c r="B51" s="28" t="str">
        <v/>
      </c>
      <c r="C51" s="106">
        <v>0</v>
      </c>
      <c r="D51" s="106">
        <v>0</v>
      </c>
      <c r="E51" s="106">
        <v>0</v>
      </c>
      <c r="F51" s="106">
        <v>0</v>
      </c>
      <c r="G51" s="106">
        <v>0</v>
      </c>
      <c r="H51" s="106">
        <v>0</v>
      </c>
      <c r="I51" s="106">
        <v>0</v>
      </c>
      <c r="J51" s="107">
        <v>0</v>
      </c>
      <c r="K51" s="107">
        <v>0</v>
      </c>
      <c r="L51" s="107">
        <v>0</v>
      </c>
      <c r="M51" s="107">
        <v>0</v>
      </c>
      <c r="N51" s="107">
        <v>0</v>
      </c>
    </row>
    <row r="52" spans="1:21" x14ac:dyDescent="0.3">
      <c r="A52" s="28">
        <v>0</v>
      </c>
      <c r="B52" s="28" t="str">
        <v/>
      </c>
      <c r="C52" s="106">
        <v>0</v>
      </c>
      <c r="D52" s="106">
        <v>0</v>
      </c>
      <c r="E52" s="106">
        <v>0</v>
      </c>
      <c r="F52" s="106">
        <v>0</v>
      </c>
      <c r="G52" s="106">
        <v>0</v>
      </c>
      <c r="H52" s="106">
        <v>0</v>
      </c>
      <c r="I52" s="106">
        <v>0</v>
      </c>
      <c r="J52" s="107">
        <v>0</v>
      </c>
      <c r="K52" s="107">
        <v>0</v>
      </c>
      <c r="L52" s="107">
        <v>0</v>
      </c>
      <c r="M52" s="107">
        <v>0</v>
      </c>
      <c r="N52" s="107">
        <v>0</v>
      </c>
    </row>
    <row r="53" spans="1:21" x14ac:dyDescent="0.3">
      <c r="A53" s="28">
        <v>0</v>
      </c>
      <c r="B53" s="28" t="str">
        <v/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7">
        <v>0</v>
      </c>
      <c r="K53" s="107">
        <v>0</v>
      </c>
      <c r="L53" s="107">
        <v>0</v>
      </c>
      <c r="M53" s="107">
        <v>0</v>
      </c>
      <c r="N53" s="107">
        <v>0</v>
      </c>
      <c r="O53" t="s">
        <v>126</v>
      </c>
      <c r="P53" s="29" t="str">
        <f t="array" ref="P53:U54">I6:N7</f>
        <v>PROI</v>
      </c>
      <c r="Q53" s="29" t="str">
        <v>Water Saving</v>
      </c>
      <c r="R53" s="29" t="str">
        <v>Emission Saving</v>
      </c>
      <c r="S53" s="29" t="str">
        <v>Land Saving</v>
      </c>
      <c r="T53" s="29" t="str">
        <v>Import Saving</v>
      </c>
      <c r="U53" s="29" t="str">
        <v>Workforce Investment</v>
      </c>
    </row>
    <row r="54" spans="1:21" x14ac:dyDescent="0.3">
      <c r="A54" s="28">
        <v>0</v>
      </c>
      <c r="B54" s="28" t="str">
        <v/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7">
        <v>0</v>
      </c>
      <c r="K54" s="107">
        <v>0</v>
      </c>
      <c r="L54" s="107">
        <v>0</v>
      </c>
      <c r="M54" s="107">
        <v>0</v>
      </c>
      <c r="N54" s="107">
        <v>0</v>
      </c>
      <c r="P54" s="29" t="str">
        <v>%</v>
      </c>
      <c r="Q54" s="29" t="str">
        <v>MCM</v>
      </c>
      <c r="R54" s="29" t="str">
        <v>ton</v>
      </c>
      <c r="S54" s="29" t="str">
        <v>ha</v>
      </c>
      <c r="T54" s="29" t="str">
        <v>$</v>
      </c>
      <c r="U54" s="29" t="str">
        <v>$</v>
      </c>
    </row>
    <row r="55" spans="1:21" x14ac:dyDescent="0.3">
      <c r="A55" s="28">
        <v>0</v>
      </c>
      <c r="B55" s="28" t="str">
        <v/>
      </c>
      <c r="C55" s="106">
        <v>0</v>
      </c>
      <c r="D55" s="106">
        <v>0</v>
      </c>
      <c r="E55" s="106">
        <v>0</v>
      </c>
      <c r="F55" s="106">
        <v>0</v>
      </c>
      <c r="G55" s="106">
        <v>0</v>
      </c>
      <c r="H55" s="106">
        <v>0</v>
      </c>
      <c r="I55" s="106">
        <v>0</v>
      </c>
      <c r="J55" s="107">
        <v>0</v>
      </c>
      <c r="K55" s="107">
        <v>0</v>
      </c>
      <c r="L55" s="107">
        <v>0</v>
      </c>
      <c r="M55" s="107">
        <v>0</v>
      </c>
      <c r="N55" s="107">
        <v>0</v>
      </c>
      <c r="O55" t="s">
        <v>26</v>
      </c>
      <c r="P55" s="111" t="str">
        <f t="array" ref="P55">TEXT(I10,"0.0%")</f>
        <v>53.0%</v>
      </c>
      <c r="Q55" t="str">
        <f>CONCATENATE(ROUND(J10,2)," ",J7)</f>
        <v>1.4 MCM</v>
      </c>
      <c r="R55" t="str">
        <f t="shared" ref="R55:S55" si="0">CONCATENATE(ROUND(K10,2)," ",K7)</f>
        <v>0.24 ton</v>
      </c>
      <c r="S55" t="str">
        <f t="shared" si="0"/>
        <v>3.07 ha</v>
      </c>
      <c r="T55" t="str">
        <f>CONCATENATE(ROUND(M10,0)," ",M7)</f>
        <v>444 $</v>
      </c>
      <c r="U55" t="str">
        <f>CONCATENATE(ROUND(N10,0)," ",N7)</f>
        <v>505 $</v>
      </c>
    </row>
    <row r="56" spans="1:21" x14ac:dyDescent="0.3">
      <c r="A56" s="28">
        <v>0</v>
      </c>
      <c r="B56" s="28" t="str">
        <v/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7">
        <v>0</v>
      </c>
      <c r="K56" s="107">
        <v>0</v>
      </c>
      <c r="L56" s="107">
        <v>0</v>
      </c>
      <c r="M56" s="107">
        <v>0</v>
      </c>
      <c r="N56" s="107">
        <v>0</v>
      </c>
      <c r="O56" t="s">
        <v>48</v>
      </c>
      <c r="P56" s="111" t="str">
        <f>TEXT(I18,"0.0%")</f>
        <v>23.5%</v>
      </c>
      <c r="Q56" t="str">
        <f t="shared" ref="Q56:S56" si="1">CONCATENATE(ROUND(J18,2)," ",J7)</f>
        <v>0.01 MCM</v>
      </c>
      <c r="R56" t="str">
        <f t="shared" si="1"/>
        <v>0.17 ton</v>
      </c>
      <c r="S56" t="str">
        <f t="shared" si="1"/>
        <v>1.13 ha</v>
      </c>
      <c r="T56" t="str">
        <f>CONCATENATE(ROUND(M18,0)," ",M7)</f>
        <v>192 $</v>
      </c>
      <c r="U56" t="str">
        <f>CONCATENATE(ROUND(N18,0)," ",N7)</f>
        <v>332 $</v>
      </c>
    </row>
    <row r="57" spans="1:21" x14ac:dyDescent="0.3">
      <c r="A57" s="28">
        <v>0</v>
      </c>
      <c r="B57" s="28" t="str">
        <v/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7">
        <v>0</v>
      </c>
      <c r="K57" s="107">
        <v>0</v>
      </c>
      <c r="L57" s="107">
        <v>0</v>
      </c>
      <c r="M57" s="107">
        <v>0</v>
      </c>
      <c r="N57" s="107">
        <v>0</v>
      </c>
      <c r="O57" t="s">
        <v>73</v>
      </c>
      <c r="P57" s="111" t="str">
        <f>TEXT(I31,"0.0%")</f>
        <v>61.4%</v>
      </c>
      <c r="Q57" t="str">
        <f>CONCATENATE(ROUND(J31,2)," ",J7)</f>
        <v>0.03 MCM</v>
      </c>
      <c r="R57" t="str">
        <f t="shared" ref="R57:S57" si="2">CONCATENATE(ROUND(K31,2)," ",K7)</f>
        <v>4.63 ton</v>
      </c>
      <c r="S57" t="str">
        <f t="shared" si="2"/>
        <v>2.39 ha</v>
      </c>
      <c r="T57" t="str">
        <f>CONCATENATE(ROUND(M31,0)," ",M7)</f>
        <v>525 $</v>
      </c>
      <c r="U57" t="str">
        <f>CONCATENATE(ROUND(N31,0)," ",N7)</f>
        <v>939 $</v>
      </c>
    </row>
    <row r="58" spans="1:21" x14ac:dyDescent="0.3">
      <c r="A58" s="28">
        <v>0</v>
      </c>
      <c r="B58" s="28" t="str">
        <v/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7">
        <v>0</v>
      </c>
      <c r="K58" s="107">
        <v>0</v>
      </c>
      <c r="L58" s="107">
        <v>0</v>
      </c>
      <c r="M58" s="107">
        <v>0</v>
      </c>
      <c r="N58" s="107">
        <v>0</v>
      </c>
      <c r="O58" t="s">
        <v>27</v>
      </c>
      <c r="P58" s="111" t="str">
        <f>TEXT(I41,"0.0%")</f>
        <v>58.3%</v>
      </c>
      <c r="Q58" t="str">
        <f>CONCATENATE(ROUND(J41,2)," ",J7)</f>
        <v>0 MCM</v>
      </c>
      <c r="R58" t="str">
        <f t="shared" ref="R58:S58" si="3">CONCATENATE(ROUND(K41,2)," ",K7)</f>
        <v>10.53 ton</v>
      </c>
      <c r="S58" t="str">
        <f t="shared" si="3"/>
        <v>0 ha</v>
      </c>
      <c r="T58" t="str">
        <f>CONCATENATE(ROUND(M41,0)," ",M7)</f>
        <v>4162 $</v>
      </c>
      <c r="U58" t="str">
        <f>CONCATENATE(ROUND(N41,0)," ",N7)</f>
        <v>476 $</v>
      </c>
    </row>
    <row r="59" spans="1:21" x14ac:dyDescent="0.3">
      <c r="A59" s="28">
        <v>0</v>
      </c>
      <c r="B59" s="28" t="str">
        <v/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7">
        <v>0</v>
      </c>
      <c r="K59" s="107">
        <v>0</v>
      </c>
      <c r="L59" s="107">
        <v>0</v>
      </c>
      <c r="M59" s="107">
        <v>0</v>
      </c>
      <c r="N59" s="107">
        <v>0</v>
      </c>
    </row>
    <row r="60" spans="1:21" x14ac:dyDescent="0.3">
      <c r="A60" s="28">
        <v>0</v>
      </c>
      <c r="B60" s="28" t="str">
        <v/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7">
        <v>0</v>
      </c>
      <c r="K60" s="107">
        <v>0</v>
      </c>
      <c r="L60" s="107">
        <v>0</v>
      </c>
      <c r="M60" s="107">
        <v>0</v>
      </c>
      <c r="N60" s="107">
        <v>0</v>
      </c>
    </row>
    <row r="61" spans="1:21" x14ac:dyDescent="0.3">
      <c r="A61" s="28">
        <v>0</v>
      </c>
      <c r="B61" s="28" t="str">
        <v/>
      </c>
      <c r="C61" s="106">
        <v>0</v>
      </c>
      <c r="D61" s="106">
        <v>0</v>
      </c>
      <c r="E61" s="106">
        <v>0</v>
      </c>
      <c r="F61" s="106">
        <v>0</v>
      </c>
      <c r="G61" s="106">
        <v>0</v>
      </c>
      <c r="H61" s="106">
        <v>0</v>
      </c>
      <c r="I61" s="106">
        <v>0</v>
      </c>
      <c r="J61" s="107">
        <v>0</v>
      </c>
      <c r="K61" s="107">
        <v>0</v>
      </c>
      <c r="L61" s="107">
        <v>0</v>
      </c>
      <c r="M61" s="107">
        <v>0</v>
      </c>
      <c r="N61" s="107">
        <v>0</v>
      </c>
    </row>
    <row r="62" spans="1:21" x14ac:dyDescent="0.3">
      <c r="A62" s="28">
        <v>0</v>
      </c>
      <c r="B62" s="28" t="str">
        <v/>
      </c>
      <c r="C62" s="106">
        <v>0</v>
      </c>
      <c r="D62" s="106">
        <v>0</v>
      </c>
      <c r="E62" s="106">
        <v>0</v>
      </c>
      <c r="F62" s="106">
        <v>0</v>
      </c>
      <c r="G62" s="106">
        <v>0</v>
      </c>
      <c r="H62" s="106">
        <v>0</v>
      </c>
      <c r="I62" s="106">
        <v>0</v>
      </c>
      <c r="J62" s="107">
        <v>0</v>
      </c>
      <c r="K62" s="107">
        <v>0</v>
      </c>
      <c r="L62" s="107">
        <v>0</v>
      </c>
      <c r="M62" s="107">
        <v>0</v>
      </c>
      <c r="N62" s="107">
        <v>0</v>
      </c>
    </row>
    <row r="63" spans="1:21" x14ac:dyDescent="0.3">
      <c r="A63" s="28">
        <v>0</v>
      </c>
      <c r="B63" s="28" t="str">
        <v/>
      </c>
      <c r="C63" s="106">
        <v>0</v>
      </c>
      <c r="D63" s="106">
        <v>0</v>
      </c>
      <c r="E63" s="106">
        <v>0</v>
      </c>
      <c r="F63" s="106">
        <v>0</v>
      </c>
      <c r="G63" s="106">
        <v>0</v>
      </c>
      <c r="H63" s="106">
        <v>0</v>
      </c>
      <c r="I63" s="106">
        <v>0</v>
      </c>
      <c r="J63" s="107">
        <v>0</v>
      </c>
      <c r="K63" s="107">
        <v>0</v>
      </c>
      <c r="L63" s="107">
        <v>0</v>
      </c>
      <c r="M63" s="107">
        <v>0</v>
      </c>
      <c r="N63" s="107">
        <v>0</v>
      </c>
    </row>
    <row r="64" spans="1:21" x14ac:dyDescent="0.3">
      <c r="A64" s="28">
        <v>0</v>
      </c>
      <c r="B64" s="28" t="str">
        <v/>
      </c>
      <c r="C64" s="106">
        <v>0</v>
      </c>
      <c r="D64" s="106">
        <v>0</v>
      </c>
      <c r="E64" s="106">
        <v>0</v>
      </c>
      <c r="F64" s="106">
        <v>0</v>
      </c>
      <c r="G64" s="106">
        <v>0</v>
      </c>
      <c r="H64" s="106">
        <v>0</v>
      </c>
      <c r="I64" s="106">
        <v>0</v>
      </c>
      <c r="J64" s="107">
        <v>0</v>
      </c>
      <c r="K64" s="107">
        <v>0</v>
      </c>
      <c r="L64" s="107">
        <v>0</v>
      </c>
      <c r="M64" s="107">
        <v>0</v>
      </c>
      <c r="N64" s="107">
        <v>0</v>
      </c>
    </row>
    <row r="65" spans="1:14" x14ac:dyDescent="0.3">
      <c r="A65" s="28">
        <v>0</v>
      </c>
      <c r="B65" s="28" t="str">
        <v/>
      </c>
      <c r="C65" s="106">
        <v>0</v>
      </c>
      <c r="D65" s="106">
        <v>0</v>
      </c>
      <c r="E65" s="106">
        <v>0</v>
      </c>
      <c r="F65" s="106">
        <v>0</v>
      </c>
      <c r="G65" s="106">
        <v>0</v>
      </c>
      <c r="H65" s="106">
        <v>0</v>
      </c>
      <c r="I65" s="106">
        <v>0</v>
      </c>
      <c r="J65" s="107">
        <v>0</v>
      </c>
      <c r="K65" s="107">
        <v>0</v>
      </c>
      <c r="L65" s="107">
        <v>0</v>
      </c>
      <c r="M65" s="107">
        <v>0</v>
      </c>
      <c r="N65" s="107">
        <v>0</v>
      </c>
    </row>
    <row r="66" spans="1:14" x14ac:dyDescent="0.3">
      <c r="A66" s="28">
        <f t="array" ref="A66">'results (spec)'!A61:A128</f>
        <v>0</v>
      </c>
      <c r="B66" s="28" t="str">
        <v/>
      </c>
      <c r="C66" s="106">
        <v>0</v>
      </c>
      <c r="D66" s="106">
        <v>0</v>
      </c>
      <c r="E66" s="106">
        <v>0</v>
      </c>
      <c r="F66" s="106">
        <v>0</v>
      </c>
      <c r="G66" s="106">
        <v>0</v>
      </c>
      <c r="H66" s="106">
        <v>0</v>
      </c>
      <c r="I66" s="106">
        <v>0</v>
      </c>
      <c r="J66" s="107">
        <v>0</v>
      </c>
      <c r="K66" s="107">
        <v>0</v>
      </c>
      <c r="L66" s="107">
        <v>0</v>
      </c>
      <c r="M66" s="107">
        <v>0</v>
      </c>
      <c r="N66" s="107">
        <v>0</v>
      </c>
    </row>
    <row r="67" spans="1:14" x14ac:dyDescent="0.3">
      <c r="A67" s="28">
        <f t="array" ref="A67">'results (spec)'!A62:A129</f>
        <v>0</v>
      </c>
      <c r="B67" s="28" t="str">
        <v/>
      </c>
      <c r="C67" s="106">
        <v>0</v>
      </c>
      <c r="D67" s="106">
        <v>0</v>
      </c>
      <c r="E67" s="106">
        <v>0</v>
      </c>
      <c r="F67" s="106">
        <v>0</v>
      </c>
      <c r="G67" s="106">
        <v>0</v>
      </c>
      <c r="H67" s="106">
        <v>0</v>
      </c>
      <c r="I67" s="106">
        <v>0</v>
      </c>
      <c r="J67" s="107">
        <v>0</v>
      </c>
      <c r="K67" s="107">
        <v>0</v>
      </c>
      <c r="L67" s="107">
        <v>0</v>
      </c>
      <c r="M67" s="107">
        <v>0</v>
      </c>
      <c r="N67" s="107">
        <v>0</v>
      </c>
    </row>
    <row r="68" spans="1:14" x14ac:dyDescent="0.3">
      <c r="A68" s="28">
        <f t="array" ref="A68">'results (spec)'!A63:A130</f>
        <v>0</v>
      </c>
      <c r="B68" s="28" t="str">
        <v/>
      </c>
      <c r="C68" s="106">
        <v>0</v>
      </c>
      <c r="D68" s="106">
        <v>0</v>
      </c>
      <c r="E68" s="106">
        <v>0</v>
      </c>
      <c r="F68" s="106">
        <v>0</v>
      </c>
      <c r="G68" s="106">
        <v>0</v>
      </c>
      <c r="H68" s="106">
        <v>0</v>
      </c>
      <c r="I68" s="106">
        <v>0</v>
      </c>
      <c r="J68" s="107">
        <v>0</v>
      </c>
      <c r="K68" s="107">
        <v>0</v>
      </c>
      <c r="L68" s="107">
        <v>0</v>
      </c>
      <c r="M68" s="107">
        <v>0</v>
      </c>
      <c r="N68" s="107">
        <v>0</v>
      </c>
    </row>
    <row r="69" spans="1:14" x14ac:dyDescent="0.3">
      <c r="A69" s="28">
        <f t="array" ref="A69">'results (spec)'!A64:A131</f>
        <v>0</v>
      </c>
      <c r="B69" s="28" t="str">
        <v/>
      </c>
      <c r="C69" s="106">
        <v>0</v>
      </c>
      <c r="D69" s="106">
        <v>0</v>
      </c>
      <c r="E69" s="106">
        <v>0</v>
      </c>
      <c r="F69" s="106">
        <v>0</v>
      </c>
      <c r="G69" s="106">
        <v>0</v>
      </c>
      <c r="H69" s="106">
        <v>0</v>
      </c>
      <c r="I69" s="106">
        <v>0</v>
      </c>
      <c r="J69" s="107">
        <v>0</v>
      </c>
      <c r="K69" s="107">
        <v>0</v>
      </c>
      <c r="L69" s="107">
        <v>0</v>
      </c>
      <c r="M69" s="107">
        <v>0</v>
      </c>
      <c r="N69" s="107">
        <v>0</v>
      </c>
    </row>
  </sheetData>
  <mergeCells count="2">
    <mergeCell ref="A6:A7"/>
    <mergeCell ref="B6:B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 (spec)</vt:lpstr>
      <vt:lpstr>results (policy)</vt:lpstr>
      <vt:lpstr>optimization</vt:lpstr>
      <vt:lpstr>ternary_env</vt:lpstr>
      <vt:lpstr>ternary_eco</vt:lpstr>
      <vt:lpstr>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2020-06-05T14:19:28Z</dcterms:created>
  <dcterms:modified xsi:type="dcterms:W3CDTF">2020-10-01T15:44:53Z</dcterms:modified>
</cp:coreProperties>
</file>