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hock\"/>
    </mc:Choice>
  </mc:AlternateContent>
  <xr:revisionPtr revIDLastSave="0" documentId="13_ncr:1_{1A5F1204-53C6-4B25-891A-D44C8D630AE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9" l="1"/>
  <c r="C29" i="9" l="1"/>
  <c r="C35" i="9" s="1"/>
  <c r="C6" i="9" l="1"/>
  <c r="C3" i="9"/>
  <c r="E2" i="7" l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<sst xmlns="http://schemas.openxmlformats.org/spreadsheetml/2006/main" count="307" uniqueCount="263">
  <si>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</si>
  <si>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</si>
  <si>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</si>
  <si>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</si>
  <si>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</si>
  <si>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</si>
  <si>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</si>
  <si>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</si>
  <si>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</si>
  <si>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</si>
  <si>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</si>
  <si>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</si>
  <si>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</si>
  <si>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</si>
  <si>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</si>
  <si>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</si>
  <si>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</si>
  <si>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</si>
  <si>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</si>
  <si>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</si>
  <si>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</si>
  <si>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</si>
  <si>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</si>
  <si>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</si>
  <si>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</si>
  <si>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</si>
  <si>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</si>
  <si>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</si>
  <si>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</si>
  <si>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</si>
  <si>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</si>
  <si>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</si>
  <si>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</si>
  <si>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</si>
  <si>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</si>
  <si>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</si>
  <si>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</si>
  <si>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</si>
  <si>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</si>
  <si>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</si>
  <si>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</si>
  <si>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</si>
  <si>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</si>
  <si>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</si>
  <si>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</si>
  <si>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</si>
  <si>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</si>
  <si>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</si>
  <si>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</si>
  <si>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</si>
  <si>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</si>
  <si>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</si>
  <si>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</si>
  <si>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</si>
  <si>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</si>
  <si>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</si>
  <si>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</si>
  <si>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</si>
  <si>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</si>
  <si>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</si>
  <si>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</si>
  <si>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</si>
  <si>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</si>
  <si>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</si>
  <si>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</si>
  <si>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</si>
  <si>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</si>
  <si>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</si>
  <si>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</si>
  <si>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</si>
  <si>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</si>
  <si>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</si>
  <si>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</si>
  <si>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</si>
  <si>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</si>
  <si>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</si>
  <si>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</si>
  <si>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</si>
  <si>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</si>
  <si>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</si>
  <si>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</si>
  <si>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</si>
  <si>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</si>
  <si>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</si>
  <si>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</si>
  <si>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</si>
  <si>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</si>
  <si>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</si>
  <si>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</si>
  <si>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</si>
  <si>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</si>
  <si>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</si>
  <si>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</si>
  <si>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</si>
  <si>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</si>
  <si>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</si>
  <si>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</si>
  <si>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</si>
  <si>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</si>
  <si>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</si>
  <si>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</si>
  <si>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</si>
  <si>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</si>
  <si>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</si>
  <si>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</si>
  <si>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</si>
  <si>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</si>
  <si>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</si>
  <si>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</si>
  <si>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</si>
  <si>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</si>
  <si>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</si>
  <si>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</si>
  <si>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</si>
  <si>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</si>
  <si>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</si>
  <si>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</si>
  <si>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</si>
  <si>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</si>
  <si>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</si>
  <si>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</si>
  <si>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</si>
  <si>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</si>
  <si>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</si>
  <si>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</si>
  <si>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</si>
  <si>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</si>
  <si>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</si>
  <si>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</si>
  <si>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</si>
  <si>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</si>
  <si>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</si>
  <si>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</si>
  <si>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</si>
  <si>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</si>
  <si>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</si>
  <si>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</si>
  <si>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</si>
  <si>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</si>
  <si>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</si>
  <si>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</si>
  <si>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</si>
  <si>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</si>
  <si>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</si>
  <si>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</si>
  <si>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</si>
  <si>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</si>
  <si>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</si>
  <si>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</si>
  <si>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</si>
  <si>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</si>
  <si>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</si>
  <si>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</si>
  <si>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</si>
  <si>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</si>
  <si>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</si>
  <si>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</si>
  <si>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</si>
  <si>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</si>
  <si>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</si>
  <si>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</si>
  <si>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</si>
  <si>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</si>
  <si>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</si>
  <si>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</si>
  <si>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</si>
  <si>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</si>
  <si>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</si>
  <si>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</si>
  <si>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</si>
  <si>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</si>
  <si>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</si>
  <si>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</si>
  <si>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</si>
  <si>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</si>
  <si>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</si>
  <si>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</si>
  <si>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</si>
  <si>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</si>
  <si>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</si>
  <si>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</si>
  <si>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</si>
  <si>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</si>
  <si>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</si>
  <si>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</si>
  <si>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</si>
  <si>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</si>
  <si>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</si>
  <si>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</si>
  <si>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</si>
  <si>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</si>
  <si>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No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</si>
  <si>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</si>
  <si>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</si>
  <si>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</si>
  <si>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</si>
  <si>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</si>
  <si>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</si>
  <si>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</si>
  <si>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</si>
  <si>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</si>
  <si>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</si>
  <si>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</si>
  <si>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</si>
  <si>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</si>
  <si>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</si>
  <si>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</si>
  <si>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</si>
  <si>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</si>
  <si>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</si>
  <si>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</si>
  <si>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</si>
  <si>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</si>
  <si>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</si>
  <si>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</si>
  <si>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</si>
  <si>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</si>
  <si>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</si>
  <si>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</si>
  <si>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</si>
  <si>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</si>
  <si>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</si>
  <si>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</si>
  <si>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</si>
  <si>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</si>
  <si>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</si>
  <si>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</si>
  <si>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</si>
  <si>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</si>
  <si>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</si>
  <si>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</si>
  <si>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</si>
  <si>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</si>
  <si>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</si>
  <si>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</si>
  <si>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</si>
  <si>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</si>
  <si>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</si>
  <si>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</si>
  <si>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</si>
  <si>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</si>
  <si>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</si>
  <si>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</si>
  <si>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</si>
  <si>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</si>
  <si>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</si>
  <si>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</si>
  <si>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</si>
  <si>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</si>
  <si>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</si>
  <si>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</si>
  <si>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</si>
  <si>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</si>
  <si>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</si>
  <si>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</si>
  <si>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</si>
  <si>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</si>
  <si>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Min</t>
  </si>
  <si>
    <t>Max</t>
  </si>
  <si>
    <t>Step</t>
  </si>
  <si>
    <t>Yes</t>
  </si>
  <si>
    <t>aggregated</t>
  </si>
  <si>
    <t>Affected Parmeter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</si>
</sst>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16384" width="9.109375" style="1"/>
  </cols>
  <sheetData>
    <row r="1" spans="1:5" x14ac:dyDescent="0.3">
      <c r="B1" s="42" t="s">
        <v>1</v>
      </c>
      <c r="C1" s="42" t="s">
        <v>3</v>
      </c>
      <c r="D1" s="42" t="s">
        <v>6</v>
      </c>
      <c r="E1" s="42" t="s">
        <v>8</v>
      </c>
    </row>
    <row r="2" spans="1:5" x14ac:dyDescent="0.3">
      <c r="A2" s="42">
        <v>1</v>
      </c>
      <c r="B2" s="43" t="s">
        <v>253</v>
      </c>
      <c r="C2" s="44" t="s">
        <v>122</v>
      </c>
      <c r="D2" s="45" t="s">
        <v>252</v>
      </c>
      <c r="E2" s="46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2" t="s">
        <v>1</v>
      </c>
      <c r="C1" s="42" t="s">
        <v>8</v>
      </c>
    </row>
    <row r="2" spans="1:3" x14ac:dyDescent="0.3">
      <c r="A2" s="42">
        <v>1</v>
      </c>
      <c r="B2" s="44" t="s">
        <v>66</v>
      </c>
      <c r="C2" s="47">
        <f>main!C31</f>
        <v>0.99999999999967049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A1" s="2"/>
      <c r="B1" s="42" t="s">
        <v>0</v>
      </c>
      <c r="C1" s="42" t="s">
        <v>1</v>
      </c>
      <c r="D1" s="42" t="s">
        <v>2</v>
      </c>
      <c r="E1" s="42" t="s">
        <v>3</v>
      </c>
      <c r="F1" s="42" t="s">
        <v>6</v>
      </c>
      <c r="G1" s="42" t="s">
        <v>8</v>
      </c>
      <c r="H1" s="42" t="s">
        <v>261</v>
      </c>
    </row>
    <row r="2" spans="1:8" x14ac:dyDescent="0.3">
      <c r="A2" s="42">
        <v>1</v>
      </c>
      <c r="B2" s="45" t="s">
        <v>12</v>
      </c>
      <c r="C2" s="48" t="s">
        <v>61</v>
      </c>
      <c r="D2" s="45" t="s">
        <v>13</v>
      </c>
      <c r="E2" s="48" t="s">
        <v>122</v>
      </c>
      <c r="F2" s="45" t="s">
        <v>190</v>
      </c>
      <c r="G2" s="45">
        <f>main!C32</f>
        <v>-2072.2135007849292</v>
      </c>
      <c r="H2" s="47" t="s">
        <v>191</v>
      </c>
    </row>
    <row r="3" spans="1:8" x14ac:dyDescent="0.3">
      <c r="A3" s="42">
        <v>2</v>
      </c>
      <c r="B3" s="45" t="s">
        <v>12</v>
      </c>
      <c r="C3" s="48" t="s">
        <v>63</v>
      </c>
      <c r="D3" s="45" t="s">
        <v>13</v>
      </c>
      <c r="E3" s="48" t="s">
        <v>91</v>
      </c>
      <c r="F3" s="45" t="s">
        <v>190</v>
      </c>
      <c r="G3" s="49">
        <f>main!C33</f>
        <v>-1417.3333333333333</v>
      </c>
      <c r="H3" s="47" t="s">
        <v>191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/>
    <col min="7" max="7" width="11.109375" style="1" bestFit="1" customWidth="1"/>
    <col min="8" max="16384" width="9.109375" style="1"/>
  </cols>
  <sheetData>
    <row r="1" spans="1:7" x14ac:dyDescent="0.3">
      <c r="B1" s="42" t="s">
        <v>1</v>
      </c>
      <c r="C1" s="42" t="s">
        <v>2</v>
      </c>
      <c r="D1" s="42" t="s">
        <v>3</v>
      </c>
      <c r="E1" s="42" t="s">
        <v>6</v>
      </c>
      <c r="F1" s="42" t="s">
        <v>8</v>
      </c>
      <c r="G1" s="42" t="s">
        <v>261</v>
      </c>
    </row>
    <row r="2" spans="1:7" x14ac:dyDescent="0.3">
      <c r="A2" s="42">
        <v>1</v>
      </c>
      <c r="B2" s="44" t="s">
        <v>166</v>
      </c>
      <c r="C2" s="45" t="s">
        <v>13</v>
      </c>
      <c r="D2" s="48" t="s">
        <v>122</v>
      </c>
      <c r="E2" s="45" t="s">
        <v>190</v>
      </c>
      <c r="F2" s="50">
        <f>main!C34</f>
        <v>3.9999999999986817E-2</v>
      </c>
      <c r="G2" s="47" t="s">
        <v>191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12</v>
      </c>
      <c r="B1" s="5" t="s">
        <v>13</v>
      </c>
      <c r="C1" s="5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bestFit="1" customWidth="1"/>
    <col min="4" max="4" width="13.5546875" customWidth="1"/>
    <col min="5" max="5" width="10.109375" bestFit="1" customWidth="1"/>
    <col min="6" max="6" width="10.109375" customWidth="1"/>
    <col min="7" max="7" width="13.88671875" bestFit="1" customWidth="1"/>
    <col min="8" max="9" width="13.88671875" customWidth="1"/>
    <col min="10" max="10" width="14.88671875" bestFit="1" customWidth="1"/>
    <col min="11" max="11" width="57.109375" bestFit="1" customWidth="1"/>
  </cols>
  <sheetData>
    <row r="1" spans="1:11" s="11" customFormat="1" ht="15" thickBot="1" x14ac:dyDescent="0.35">
      <c r="A1" s="8" t="s">
        <v>171</v>
      </c>
      <c r="B1" s="9" t="s">
        <v>172</v>
      </c>
      <c r="C1" s="10" t="s">
        <v>7</v>
      </c>
      <c r="D1" s="10" t="s">
        <v>173</v>
      </c>
      <c r="E1" s="10" t="s">
        <v>192</v>
      </c>
      <c r="F1" s="10" t="s">
        <v>257</v>
      </c>
      <c r="G1" s="10" t="s">
        <v>258</v>
      </c>
      <c r="H1" s="10" t="s">
        <v>259</v>
      </c>
      <c r="I1" s="10" t="s">
        <v>262</v>
      </c>
      <c r="J1" s="10" t="s">
        <v>174</v>
      </c>
      <c r="K1" s="10" t="s">
        <v>175</v>
      </c>
    </row>
    <row r="2" spans="1:11" x14ac:dyDescent="0.3">
      <c r="A2" s="54"/>
      <c r="B2" s="13" t="s">
        <v>198</v>
      </c>
      <c r="C2" s="20">
        <v>10000</v>
      </c>
      <c r="D2" s="20" t="s">
        <v>229</v>
      </c>
      <c r="E2" s="20"/>
      <c r="F2" s="20"/>
      <c r="G2" s="20"/>
      <c r="H2" s="20"/>
      <c r="I2" s="20"/>
      <c r="J2" s="14"/>
      <c r="K2" s="14"/>
    </row>
    <row r="3" spans="1:11" x14ac:dyDescent="0.3">
      <c r="A3" s="54"/>
      <c r="B3" s="13" t="s">
        <v>199</v>
      </c>
      <c r="C3" s="37">
        <f>C20</f>
        <v>0</v>
      </c>
      <c r="D3" s="20" t="s">
        <v>197</v>
      </c>
      <c r="E3" s="20"/>
      <c r="F3" s="20"/>
      <c r="G3" s="20"/>
      <c r="H3" s="20"/>
      <c r="I3" s="20"/>
      <c r="J3" s="14"/>
      <c r="K3" s="14" t="s">
        <v>202</v>
      </c>
    </row>
    <row r="4" spans="1:11" x14ac:dyDescent="0.3">
      <c r="A4" s="54"/>
      <c r="B4" s="13" t="s">
        <v>200</v>
      </c>
      <c r="C4" s="20">
        <v>500</v>
      </c>
      <c r="D4" s="20" t="s">
        <v>201</v>
      </c>
      <c r="E4" s="20"/>
      <c r="F4" s="20"/>
      <c r="G4" s="20"/>
      <c r="H4" s="20"/>
      <c r="I4" s="20"/>
      <c r="J4" s="14"/>
      <c r="K4" s="14"/>
    </row>
    <row r="5" spans="1:11" x14ac:dyDescent="0.3">
      <c r="A5" s="54"/>
      <c r="B5" s="30" t="s">
        <v>246</v>
      </c>
      <c r="C5" s="20">
        <f>17/17*80</f>
        <v>80</v>
      </c>
      <c r="D5" s="20" t="s">
        <v>203</v>
      </c>
      <c r="E5" s="20"/>
      <c r="F5" s="20"/>
      <c r="G5" s="20"/>
      <c r="H5" s="20"/>
      <c r="I5" s="20"/>
      <c r="J5" s="14"/>
      <c r="K5" s="14" t="s">
        <v>244</v>
      </c>
    </row>
    <row r="6" spans="1:11" x14ac:dyDescent="0.3">
      <c r="A6" s="54"/>
      <c r="B6" s="30" t="s">
        <v>239</v>
      </c>
      <c r="C6" s="33">
        <f>0.27</f>
        <v>0.27</v>
      </c>
      <c r="D6" s="20" t="s">
        <v>240</v>
      </c>
      <c r="E6" s="20"/>
      <c r="F6" s="20"/>
      <c r="G6" s="20"/>
      <c r="H6" s="20"/>
      <c r="I6" s="20"/>
      <c r="J6" s="14"/>
      <c r="K6" s="31" t="s">
        <v>241</v>
      </c>
    </row>
    <row r="7" spans="1:11" x14ac:dyDescent="0.3">
      <c r="A7" s="54"/>
      <c r="B7" s="30" t="s">
        <v>254</v>
      </c>
      <c r="C7" s="33">
        <v>2110</v>
      </c>
      <c r="D7" s="20" t="s">
        <v>243</v>
      </c>
      <c r="E7" s="20"/>
      <c r="F7" s="20"/>
      <c r="G7" s="20"/>
      <c r="H7" s="20"/>
      <c r="I7" s="20"/>
      <c r="J7" s="14"/>
      <c r="K7" s="38" t="s">
        <v>256</v>
      </c>
    </row>
    <row r="8" spans="1:11" x14ac:dyDescent="0.3">
      <c r="A8" s="54"/>
      <c r="B8" s="13" t="s">
        <v>204</v>
      </c>
      <c r="C8" s="20">
        <v>0.4</v>
      </c>
      <c r="D8" s="20"/>
      <c r="E8" s="20"/>
      <c r="F8" s="20"/>
      <c r="G8" s="20"/>
      <c r="H8" s="20"/>
      <c r="I8" s="20"/>
      <c r="J8" s="14"/>
      <c r="K8" s="14"/>
    </row>
    <row r="9" spans="1:11" x14ac:dyDescent="0.3">
      <c r="A9" s="54"/>
      <c r="B9" s="13" t="s">
        <v>207</v>
      </c>
      <c r="C9" s="20">
        <v>106.3</v>
      </c>
      <c r="D9" s="20" t="s">
        <v>208</v>
      </c>
      <c r="E9" s="20"/>
      <c r="F9" s="20"/>
      <c r="G9" s="20"/>
      <c r="H9" s="20"/>
      <c r="I9" s="20"/>
      <c r="J9" s="14"/>
      <c r="K9" s="14"/>
    </row>
    <row r="10" spans="1:11" x14ac:dyDescent="0.3">
      <c r="A10" s="54"/>
      <c r="B10" s="13" t="s">
        <v>179</v>
      </c>
      <c r="C10" s="20">
        <v>39</v>
      </c>
      <c r="D10" s="20" t="s">
        <v>180</v>
      </c>
      <c r="E10" s="20"/>
      <c r="F10" s="20"/>
      <c r="G10" s="20"/>
      <c r="H10" s="20"/>
      <c r="I10" s="20"/>
      <c r="J10" s="14"/>
      <c r="K10" s="14" t="s">
        <v>247</v>
      </c>
    </row>
    <row r="11" spans="1:11" x14ac:dyDescent="0.3">
      <c r="A11" s="54"/>
      <c r="B11" s="13" t="s">
        <v>181</v>
      </c>
      <c r="C11" s="20">
        <v>0.98</v>
      </c>
      <c r="D11" s="20" t="s">
        <v>184</v>
      </c>
      <c r="E11" s="20"/>
      <c r="F11" s="20"/>
      <c r="G11" s="20"/>
      <c r="H11" s="20"/>
      <c r="I11" s="20"/>
      <c r="J11" s="14"/>
      <c r="K11" s="14" t="s">
        <v>247</v>
      </c>
    </row>
    <row r="12" spans="1:11" x14ac:dyDescent="0.3">
      <c r="A12" s="54"/>
      <c r="B12" s="13" t="s">
        <v>182</v>
      </c>
      <c r="C12" s="20">
        <v>0.11</v>
      </c>
      <c r="D12" s="20" t="s">
        <v>183</v>
      </c>
      <c r="E12" s="20" t="s">
        <v>260</v>
      </c>
      <c r="F12" s="20">
        <v>0.107</v>
      </c>
      <c r="G12" s="20">
        <v>0.112</v>
      </c>
      <c r="H12" s="20">
        <v>1E-3</v>
      </c>
      <c r="I12" s="20" t="s">
        <v>250</v>
      </c>
      <c r="J12" s="14"/>
      <c r="K12" s="14"/>
    </row>
    <row r="13" spans="1:11" x14ac:dyDescent="0.3">
      <c r="A13" s="54"/>
      <c r="B13" s="13" t="s">
        <v>210</v>
      </c>
      <c r="C13" s="20">
        <v>25</v>
      </c>
      <c r="D13" s="20" t="s">
        <v>211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54"/>
      <c r="B14" s="13" t="s">
        <v>218</v>
      </c>
      <c r="C14" s="20">
        <v>0.3</v>
      </c>
      <c r="D14" s="20"/>
      <c r="E14" s="20"/>
      <c r="F14" s="20"/>
      <c r="G14" s="20"/>
      <c r="H14" s="20"/>
      <c r="I14" s="20"/>
      <c r="J14" s="14"/>
      <c r="K14" s="14" t="s">
        <v>219</v>
      </c>
    </row>
    <row r="15" spans="1:11" x14ac:dyDescent="0.3">
      <c r="A15" s="54"/>
      <c r="B15" s="13" t="s">
        <v>231</v>
      </c>
      <c r="C15" s="20">
        <f>C19*(C43+C44+C45)*12/(10^6)</f>
        <v>6.5851364063948207E-3</v>
      </c>
      <c r="D15" s="20" t="s">
        <v>188</v>
      </c>
      <c r="E15" s="20"/>
      <c r="F15" s="20"/>
      <c r="G15" s="20"/>
      <c r="H15" s="20"/>
      <c r="I15" s="20"/>
      <c r="J15" s="14"/>
      <c r="K15" s="31" t="s">
        <v>230</v>
      </c>
    </row>
    <row r="16" spans="1:11" x14ac:dyDescent="0.3">
      <c r="A16" s="54"/>
      <c r="B16" s="13" t="s">
        <v>227</v>
      </c>
      <c r="C16" s="20">
        <v>250</v>
      </c>
      <c r="D16" s="20" t="s">
        <v>228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54"/>
      <c r="B17" s="13" t="s">
        <v>225</v>
      </c>
      <c r="C17" s="29">
        <v>250000</v>
      </c>
      <c r="D17" s="20" t="s">
        <v>205</v>
      </c>
      <c r="E17" s="14"/>
      <c r="F17" s="14"/>
      <c r="G17" s="20"/>
      <c r="H17" s="20"/>
      <c r="I17" s="20"/>
      <c r="J17" s="14"/>
      <c r="K17" s="14"/>
    </row>
    <row r="18" spans="1:11" x14ac:dyDescent="0.3">
      <c r="A18" s="54"/>
      <c r="B18" s="13" t="s">
        <v>226</v>
      </c>
      <c r="C18" s="20">
        <v>1</v>
      </c>
      <c r="D18" s="20" t="s">
        <v>194</v>
      </c>
      <c r="E18" s="20"/>
      <c r="F18" s="20"/>
      <c r="G18" s="20"/>
      <c r="H18" s="20"/>
      <c r="I18" s="20"/>
      <c r="J18" s="14"/>
      <c r="K18" s="14"/>
    </row>
    <row r="19" spans="1:11" x14ac:dyDescent="0.3">
      <c r="A19" s="34" t="s">
        <v>251</v>
      </c>
      <c r="B19" s="39" t="s">
        <v>223</v>
      </c>
      <c r="C19" s="40">
        <v>3.1357792411403906E-3</v>
      </c>
      <c r="D19" s="40" t="s">
        <v>224</v>
      </c>
      <c r="E19" s="40"/>
      <c r="F19" s="40"/>
      <c r="G19" s="40"/>
      <c r="H19" s="40"/>
      <c r="I19" s="40"/>
      <c r="J19" s="41"/>
      <c r="K19" s="41"/>
    </row>
    <row r="20" spans="1:11" x14ac:dyDescent="0.3">
      <c r="A20" s="53" t="s">
        <v>176</v>
      </c>
      <c r="B20" s="12" t="s">
        <v>199</v>
      </c>
      <c r="C20" s="35">
        <v>0</v>
      </c>
      <c r="D20" s="21" t="s">
        <v>197</v>
      </c>
      <c r="E20" s="21"/>
      <c r="F20" s="21"/>
      <c r="G20" s="21"/>
      <c r="H20" s="21"/>
      <c r="I20" s="21"/>
      <c r="J20" s="17"/>
      <c r="K20" s="17"/>
    </row>
    <row r="21" spans="1:11" x14ac:dyDescent="0.3">
      <c r="A21" s="53"/>
      <c r="B21" s="12" t="s">
        <v>237</v>
      </c>
      <c r="C21" s="32">
        <v>0.3</v>
      </c>
      <c r="D21" s="21"/>
      <c r="E21" s="21"/>
      <c r="F21" s="21"/>
      <c r="G21" s="21"/>
      <c r="H21" s="21"/>
      <c r="I21" s="21"/>
      <c r="J21" s="17"/>
      <c r="K21" s="17"/>
    </row>
    <row r="22" spans="1:11" x14ac:dyDescent="0.3">
      <c r="A22" s="52"/>
      <c r="B22" s="25" t="s">
        <v>195</v>
      </c>
      <c r="C22" s="23">
        <f>C2*C16*C19*C9/(10^6)</f>
        <v>0.8333333333330587</v>
      </c>
      <c r="D22" s="23" t="s">
        <v>188</v>
      </c>
      <c r="E22" s="23"/>
      <c r="F22" s="23"/>
      <c r="G22" s="23"/>
      <c r="H22" s="23"/>
      <c r="I22" s="23"/>
      <c r="J22" s="19"/>
      <c r="K22" s="19"/>
    </row>
    <row r="23" spans="1:11" x14ac:dyDescent="0.3">
      <c r="A23" s="52"/>
      <c r="B23" s="25" t="s">
        <v>206</v>
      </c>
      <c r="C23" s="23">
        <f>C20*C17*C19*C9/(10^6)</f>
        <v>0</v>
      </c>
      <c r="D23" s="23" t="s">
        <v>188</v>
      </c>
      <c r="E23" s="23"/>
      <c r="F23" s="23"/>
      <c r="G23" s="23"/>
      <c r="H23" s="23"/>
      <c r="I23" s="23"/>
      <c r="J23" s="19"/>
      <c r="K23" s="19"/>
    </row>
    <row r="24" spans="1:11" x14ac:dyDescent="0.3">
      <c r="A24" s="52"/>
      <c r="B24" s="25" t="s">
        <v>196</v>
      </c>
      <c r="C24" s="23">
        <f>C4*C18*C19*1000*C9/(10^6)</f>
        <v>0.16666666666661176</v>
      </c>
      <c r="D24" s="23" t="s">
        <v>188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2"/>
      <c r="B25" s="25" t="s">
        <v>217</v>
      </c>
      <c r="C25" s="27">
        <f>C28*C14</f>
        <v>26666.666666666668</v>
      </c>
      <c r="D25" s="23" t="s">
        <v>216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2"/>
      <c r="B26" s="25" t="s">
        <v>221</v>
      </c>
      <c r="C26" s="23">
        <f>500*C9/1000</f>
        <v>53.15</v>
      </c>
      <c r="D26" s="23" t="s">
        <v>245</v>
      </c>
      <c r="E26" s="23"/>
      <c r="F26" s="23"/>
      <c r="G26" s="23"/>
      <c r="H26" s="23"/>
      <c r="I26" s="23"/>
      <c r="J26" s="19"/>
      <c r="K26" s="19" t="s">
        <v>238</v>
      </c>
    </row>
    <row r="27" spans="1:11" x14ac:dyDescent="0.3">
      <c r="A27" s="52"/>
      <c r="B27" s="25" t="s">
        <v>222</v>
      </c>
      <c r="C27" s="23">
        <f>C26*C25/1000</f>
        <v>1417.3333333333333</v>
      </c>
      <c r="D27" s="23" t="s">
        <v>188</v>
      </c>
      <c r="E27" s="23"/>
      <c r="F27" s="23"/>
      <c r="G27" s="23"/>
      <c r="H27" s="23"/>
      <c r="I27" s="23"/>
      <c r="J27" s="19"/>
      <c r="K27" s="19"/>
    </row>
    <row r="28" spans="1:11" x14ac:dyDescent="0.3">
      <c r="A28" s="52"/>
      <c r="B28" s="18" t="s">
        <v>215</v>
      </c>
      <c r="C28" s="27">
        <f>C5/0.45/10/200*10^6</f>
        <v>88888.888888888891</v>
      </c>
      <c r="D28" s="23" t="s">
        <v>216</v>
      </c>
      <c r="E28" s="23"/>
      <c r="F28" s="23"/>
      <c r="G28" s="23"/>
      <c r="H28" s="23"/>
      <c r="I28" s="23"/>
      <c r="J28" s="19"/>
      <c r="K28" s="19" t="s">
        <v>220</v>
      </c>
    </row>
    <row r="29" spans="1:11" x14ac:dyDescent="0.3">
      <c r="A29" s="52"/>
      <c r="B29" s="18" t="s">
        <v>242</v>
      </c>
      <c r="C29" s="27">
        <f>C5*C6/C8</f>
        <v>54</v>
      </c>
      <c r="D29" s="23" t="s">
        <v>243</v>
      </c>
      <c r="E29" s="23"/>
      <c r="F29" s="23"/>
      <c r="G29" s="23"/>
      <c r="H29" s="23"/>
      <c r="I29" s="23"/>
      <c r="J29" s="19"/>
      <c r="K29" s="19"/>
    </row>
    <row r="30" spans="1:11" x14ac:dyDescent="0.3">
      <c r="A30" s="52"/>
      <c r="B30" s="18" t="s">
        <v>248</v>
      </c>
      <c r="C30" s="27">
        <f>C5/C8*1000*3600/C10/C11*C12/1000</f>
        <v>2072.2135007849292</v>
      </c>
      <c r="D30" s="23" t="s">
        <v>178</v>
      </c>
      <c r="E30" s="23"/>
      <c r="F30" s="23"/>
      <c r="G30" s="23"/>
      <c r="H30" s="23"/>
      <c r="I30" s="23"/>
      <c r="J30" s="19"/>
      <c r="K30" s="19"/>
    </row>
    <row r="31" spans="1:11" x14ac:dyDescent="0.3">
      <c r="A31" s="51" t="s">
        <v>177</v>
      </c>
      <c r="B31" s="15" t="s">
        <v>212</v>
      </c>
      <c r="C31" s="28">
        <f>SUM(C22:C24)</f>
        <v>0.99999999999967049</v>
      </c>
      <c r="D31" s="22" t="s">
        <v>188</v>
      </c>
      <c r="E31" s="22"/>
      <c r="F31" s="22"/>
      <c r="G31" s="22"/>
      <c r="H31" s="22"/>
      <c r="I31" s="22"/>
      <c r="J31" s="16" t="s">
        <v>185</v>
      </c>
      <c r="K31" s="16"/>
    </row>
    <row r="32" spans="1:11" x14ac:dyDescent="0.3">
      <c r="A32" s="51"/>
      <c r="B32" s="15" t="s">
        <v>214</v>
      </c>
      <c r="C32" s="28">
        <f>-C30</f>
        <v>-2072.2135007849292</v>
      </c>
      <c r="D32" s="22" t="s">
        <v>188</v>
      </c>
      <c r="E32" s="22"/>
      <c r="F32" s="22"/>
      <c r="G32" s="22"/>
      <c r="H32" s="22"/>
      <c r="I32" s="22"/>
      <c r="J32" s="16" t="s">
        <v>250</v>
      </c>
      <c r="K32" s="16"/>
    </row>
    <row r="33" spans="1:11" x14ac:dyDescent="0.3">
      <c r="A33" s="51"/>
      <c r="B33" s="15" t="s">
        <v>249</v>
      </c>
      <c r="C33" s="28">
        <f>-C27</f>
        <v>-1417.3333333333333</v>
      </c>
      <c r="D33" s="22" t="s">
        <v>188</v>
      </c>
      <c r="E33" s="22"/>
      <c r="F33" s="22"/>
      <c r="G33" s="22"/>
      <c r="H33" s="22"/>
      <c r="I33" s="22"/>
      <c r="J33" s="16" t="s">
        <v>250</v>
      </c>
      <c r="K33" s="16"/>
    </row>
    <row r="34" spans="1:11" x14ac:dyDescent="0.3">
      <c r="A34" s="51"/>
      <c r="B34" s="15" t="s">
        <v>213</v>
      </c>
      <c r="C34" s="26">
        <f>C31/C13</f>
        <v>3.9999999999986817E-2</v>
      </c>
      <c r="D34" s="22" t="s">
        <v>188</v>
      </c>
      <c r="E34" s="22"/>
      <c r="F34" s="22"/>
      <c r="G34" s="22"/>
      <c r="H34" s="22"/>
      <c r="I34" s="22"/>
      <c r="J34" s="16" t="s">
        <v>186</v>
      </c>
      <c r="K34" s="16"/>
    </row>
    <row r="35" spans="1:11" x14ac:dyDescent="0.3">
      <c r="A35" s="51"/>
      <c r="B35" s="15" t="s">
        <v>209</v>
      </c>
      <c r="C35" s="36">
        <f>-C29/C7</f>
        <v>-2.5592417061611375E-2</v>
      </c>
      <c r="D35" s="22" t="s">
        <v>255</v>
      </c>
      <c r="E35" s="22"/>
      <c r="F35" s="22"/>
      <c r="G35" s="22"/>
      <c r="H35" s="22"/>
      <c r="I35" s="22"/>
      <c r="J35" s="16" t="s">
        <v>187</v>
      </c>
      <c r="K35" s="16"/>
    </row>
    <row r="38" spans="1:11" x14ac:dyDescent="0.3">
      <c r="B38" s="24" t="s">
        <v>193</v>
      </c>
    </row>
    <row r="39" spans="1:11" x14ac:dyDescent="0.3">
      <c r="B39" s="6" t="s">
        <v>189</v>
      </c>
    </row>
    <row r="41" spans="1:11" x14ac:dyDescent="0.3">
      <c r="A41">
        <f>59/90</f>
        <v>0.65555555555555556</v>
      </c>
    </row>
    <row r="42" spans="1:11" x14ac:dyDescent="0.3">
      <c r="B42" s="24" t="s">
        <v>232</v>
      </c>
      <c r="C42" t="s">
        <v>233</v>
      </c>
    </row>
    <row r="43" spans="1:11" x14ac:dyDescent="0.3">
      <c r="B43" s="6" t="s">
        <v>234</v>
      </c>
      <c r="C43">
        <v>75000</v>
      </c>
    </row>
    <row r="44" spans="1:11" x14ac:dyDescent="0.3">
      <c r="B44" s="6" t="s">
        <v>235</v>
      </c>
      <c r="C44">
        <v>50000</v>
      </c>
    </row>
    <row r="45" spans="1:11" x14ac:dyDescent="0.3">
      <c r="B45" s="6" t="s">
        <v>236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15" r:id="rId1" xr:uid="{84C6F64B-1945-4EBA-8B1B-CEE00995A49C}"/>
    <hyperlink ref="K26" r:id="rId2" location="tab-id-3" xr:uid="{5DAE99B1-6F95-4D10-BA19-123AB017C754}"/>
    <hyperlink ref="K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2020-10-01T08:24:13Z</dcterms:modified>
</cp:coreProperties>
</file>