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10068" yWindow="3480" windowWidth="28800" windowHeight="12858" activeTab="2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4" l="1"/>
  <c r="C29" i="10"/>
  <c r="G9" i="4"/>
  <c r="G8" i="4"/>
  <c r="E2" i="7"/>
  <c r="C36" i="10" l="1"/>
  <c r="C34" i="10" l="1"/>
  <c r="C33" i="10"/>
  <c r="C10" i="10"/>
  <c r="C35" i="10" s="1"/>
  <c r="C26" i="10"/>
  <c r="C31" i="10" s="1"/>
  <c r="G12" i="4" l="1"/>
  <c r="G2" i="4" l="1"/>
  <c r="C20" i="10" l="1"/>
  <c r="C24" i="10" s="1"/>
  <c r="C30" i="10" s="1"/>
  <c r="F3" i="5" l="1"/>
  <c r="F2" i="5"/>
  <c r="F4" i="5" s="1"/>
  <c r="G3" i="4"/>
  <c r="C22" i="10"/>
  <c r="C21" i="10"/>
  <c r="G4" i="4" l="1"/>
  <c r="G5" i="4" s="1"/>
  <c r="G6" i="4" s="1"/>
  <c r="G7" i="4" s="1"/>
  <c r="G11" i="4"/>
  <c r="C2" i="1"/>
  <c r="C25" i="10"/>
  <c r="C28" i="10"/>
  <c r="C27" i="10"/>
</calcChain>
</file>

<file path=xl/sharedStrings.xml><?xml version="1.0" encoding="utf-8"?>
<sst xmlns="http://schemas.openxmlformats.org/spreadsheetml/2006/main" count="391" uniqueCount="269">
  <si>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</si>
  <si>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</si>
  <si>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</si>
  <si>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</si>
  <si>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</si>
  <si>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</si>
  <si>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</si>
  <si>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</si>
  <si>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</si>
  <si>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</si>
  <si>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</si>
  <si>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</si>
  <si>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</si>
  <si>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</si>
  <si>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</si>
  <si>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</si>
  <si>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</si>
  <si>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</si>
  <si>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</si>
  <si>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</si>
  <si>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</si>
  <si>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</si>
  <si>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</si>
  <si>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</si>
  <si>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</si>
  <si>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</si>
  <si>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</si>
  <si>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</si>
  <si>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</si>
  <si>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</si>
  <si>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</si>
  <si>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</si>
  <si>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</si>
  <si>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</si>
  <si>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</si>
  <si>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</si>
  <si>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</si>
  <si>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</si>
  <si>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</si>
  <si>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</si>
  <si>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</si>
  <si>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</si>
  <si>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</si>
  <si>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</si>
  <si>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</si>
  <si>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</si>
  <si>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</si>
  <si>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</si>
  <si>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</si>
  <si>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</si>
  <si>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</si>
  <si>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</si>
  <si>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</si>
  <si>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</si>
  <si>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</si>
  <si>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</si>
  <si>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</si>
  <si>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</si>
  <si>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</si>
  <si>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</si>
  <si>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</si>
  <si>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</si>
  <si>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</si>
  <si>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</si>
  <si>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</si>
  <si>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</si>
  <si>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</si>
  <si>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</si>
  <si>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</si>
  <si>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</si>
  <si>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</si>
  <si>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</si>
  <si>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</si>
  <si>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</si>
  <si>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</si>
  <si>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</si>
  <si>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</si>
  <si>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</si>
  <si>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</si>
  <si>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</si>
  <si>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</si>
  <si>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</si>
  <si>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</si>
  <si>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</si>
  <si>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</si>
  <si>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</si>
  <si>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</si>
  <si>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</si>
  <si>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</si>
  <si>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</si>
  <si>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</si>
  <si>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</si>
  <si>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</si>
  <si>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</si>
  <si>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</si>
  <si>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</si>
  <si>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</si>
  <si>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</si>
  <si>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</si>
  <si>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</si>
  <si>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</si>
  <si>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</si>
  <si>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</si>
  <si>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</si>
  <si>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</si>
  <si>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</si>
  <si>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</si>
  <si>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</si>
  <si>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</si>
  <si>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</si>
  <si>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</si>
  <si>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</si>
  <si>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</si>
  <si>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</si>
  <si>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</si>
  <si>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</si>
  <si>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</si>
  <si>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</si>
  <si>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</si>
  <si>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</si>
  <si>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</si>
  <si>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</si>
  <si>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</si>
  <si>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</si>
  <si>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</si>
  <si>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</si>
  <si>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</si>
  <si>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</si>
  <si>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</si>
  <si>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</si>
  <si>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</si>
  <si>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</si>
  <si>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</si>
  <si>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</si>
  <si>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</si>
  <si>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</si>
  <si>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</si>
  <si>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</si>
  <si>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</si>
  <si>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</si>
  <si>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</si>
  <si>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</si>
  <si>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</si>
  <si>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</si>
  <si>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</si>
  <si>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</si>
  <si>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</si>
  <si>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</si>
  <si>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</si>
  <si>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</si>
  <si>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</si>
  <si>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</si>
  <si>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</si>
  <si>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</si>
  <si>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</si>
  <si>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</si>
  <si>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</si>
  <si>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</si>
  <si>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</si>
  <si>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</si>
  <si>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</si>
  <si>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</si>
  <si>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</si>
  <si>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</si>
  <si>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</si>
  <si>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</si>
  <si>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</si>
  <si>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</si>
  <si>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</si>
  <si>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</si>
  <si>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</si>
  <si>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</si>
  <si>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</si>
  <si>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</si>
  <si>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</si>
  <si>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</si>
  <si>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</si>
  <si>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</si>
  <si>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</si>
  <si>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</si>
  <si>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</si>
  <si>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</si>
  <si>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</si>
  <si>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</si>
  <si>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</si>
  <si>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</si>
  <si>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</si>
  <si>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</si>
  <si>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</si>
  <si>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</si>
  <si>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</si>
  <si>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</si>
  <si>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</si>
  <si>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</si>
  <si>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</si>
  <si>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</si>
  <si>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</si>
  <si>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</si>
  <si>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</si>
  <si>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</si>
  <si>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</si>
  <si>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</si>
  <si>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</si>
  <si>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</si>
  <si>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</si>
  <si>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</si>
  <si>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</si>
  <si>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</si>
  <si>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</si>
  <si>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</si>
  <si>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</si>
  <si>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</si>
  <si>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</si>
  <si>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</si>
  <si>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</si>
  <si>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</si>
  <si>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</si>
  <si>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</si>
  <si>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</si>
  <si>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</si>
  <si>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</si>
  <si>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</si>
  <si>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</si>
  <si>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1.4-1.9</t>
  </si>
  <si>
    <t>Sensitivity</t>
  </si>
  <si>
    <t>0.1-0.15</t>
  </si>
  <si>
    <t>Total required forestry investment</t>
  </si>
  <si>
    <t>Forestry Investment</t>
  </si>
  <si>
    <t>Shade: A key factor for coffee sustainability and quality</t>
  </si>
  <si>
    <t>Modeled (disaggregated)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</si>
  <si>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</si>
  <si>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</si>
  <si>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</si>
  <si>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</si>
  <si>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</si>
  <si>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</si>
  <si>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</si>
  <si>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</si>
  <si>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</si>
  <si>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</si>
  <si>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</si>
  <si>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</si>
  <si>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</si>
  <si>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</si>
  <si>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</si>
  <si>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</si>
  <si>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</si>
  <si>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</si>
  <si>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</si>
  <si>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</si>
  <si>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</si>
  <si>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</si>
  <si>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</si>
  <si>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15-40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</si>
  <si>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</si>
  <si>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</si>
  <si>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</si>
  <si>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</si>
  <si>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</si>
  <si>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</si>
  <si>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</si>
  <si>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0.08-0.15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</si>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</sst>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5" fillId="6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1" sqref="F21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172</v>
      </c>
      <c r="C2" t="s">
        <v>92</v>
      </c>
      <c r="D2" s="5" t="s">
        <v>7</v>
      </c>
      <c r="E2" s="2">
        <f>main!C36</f>
        <v>-4.1739652547666804E-4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5" zoomScaleNormal="115" workbookViewId="0">
      <selection activeCell="C10" sqref="C10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.05078125" style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51</v>
      </c>
      <c r="C2" s="5">
        <f>main!C30</f>
        <v>67.974060000000009</v>
      </c>
    </row>
    <row r="3" spans="1:3" x14ac:dyDescent="0.55000000000000004">
      <c r="A3" s="3"/>
      <c r="B3"/>
      <c r="C3" s="5"/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20" sqref="D20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7" width="9.15625" style="1"/>
    <col min="8" max="8" width="11.68359375" style="1" bestFit="1" customWidth="1"/>
    <col min="9" max="16384" width="9.15625" style="1"/>
  </cols>
  <sheetData>
    <row r="1" spans="1:8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206</v>
      </c>
    </row>
    <row r="2" spans="1:8" x14ac:dyDescent="0.55000000000000004">
      <c r="A2" s="31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-main!C31</f>
        <v>2.0000000000000001E-4</v>
      </c>
      <c r="H2" s="2" t="s">
        <v>205</v>
      </c>
    </row>
    <row r="3" spans="1:8" x14ac:dyDescent="0.55000000000000004">
      <c r="A3" s="31">
        <v>2</v>
      </c>
      <c r="B3" s="5" t="s">
        <v>13</v>
      </c>
      <c r="C3" s="2" t="s">
        <v>213</v>
      </c>
      <c r="D3" s="5" t="s">
        <v>14</v>
      </c>
      <c r="E3" s="6" t="s">
        <v>92</v>
      </c>
      <c r="F3" s="5" t="s">
        <v>7</v>
      </c>
      <c r="G3" s="5">
        <f>main!C32</f>
        <v>0</v>
      </c>
      <c r="H3" s="2" t="s">
        <v>207</v>
      </c>
    </row>
    <row r="4" spans="1:8" x14ac:dyDescent="0.55000000000000004">
      <c r="A4" s="31">
        <v>3</v>
      </c>
      <c r="B4" s="5" t="s">
        <v>13</v>
      </c>
      <c r="C4" s="2" t="s">
        <v>215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207</v>
      </c>
    </row>
    <row r="5" spans="1:8" x14ac:dyDescent="0.55000000000000004">
      <c r="A5" s="31">
        <v>4</v>
      </c>
      <c r="B5" s="5" t="s">
        <v>13</v>
      </c>
      <c r="C5" s="2" t="s">
        <v>214</v>
      </c>
      <c r="D5" s="5" t="s">
        <v>14</v>
      </c>
      <c r="E5" s="6" t="s">
        <v>92</v>
      </c>
      <c r="F5" s="5" t="s">
        <v>7</v>
      </c>
      <c r="G5" s="1">
        <f t="shared" si="0"/>
        <v>0</v>
      </c>
      <c r="H5" s="2" t="s">
        <v>207</v>
      </c>
    </row>
    <row r="6" spans="1:8" x14ac:dyDescent="0.55000000000000004">
      <c r="A6" s="31">
        <v>5</v>
      </c>
      <c r="B6" s="5" t="s">
        <v>13</v>
      </c>
      <c r="C6" s="2" t="s">
        <v>216</v>
      </c>
      <c r="D6" s="5" t="s">
        <v>14</v>
      </c>
      <c r="E6" s="6" t="s">
        <v>92</v>
      </c>
      <c r="F6" s="5" t="s">
        <v>7</v>
      </c>
      <c r="G6" s="1">
        <f t="shared" si="0"/>
        <v>0</v>
      </c>
      <c r="H6" s="2" t="s">
        <v>207</v>
      </c>
    </row>
    <row r="7" spans="1:8" x14ac:dyDescent="0.55000000000000004">
      <c r="A7" s="31">
        <v>6</v>
      </c>
      <c r="B7" s="5" t="s">
        <v>13</v>
      </c>
      <c r="C7" s="2" t="s">
        <v>218</v>
      </c>
      <c r="D7" s="5" t="s">
        <v>14</v>
      </c>
      <c r="E7" s="6" t="s">
        <v>92</v>
      </c>
      <c r="F7" s="5" t="s">
        <v>7</v>
      </c>
      <c r="G7" s="1">
        <f t="shared" si="0"/>
        <v>0</v>
      </c>
      <c r="H7" s="2" t="s">
        <v>207</v>
      </c>
    </row>
    <row r="8" spans="1:8" x14ac:dyDescent="0.55000000000000004">
      <c r="A8" s="31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1">
        <f>main!C27</f>
        <v>-3.3391722038133433E-2</v>
      </c>
      <c r="H8" s="2" t="s">
        <v>205</v>
      </c>
    </row>
    <row r="9" spans="1:8" x14ac:dyDescent="0.55000000000000004">
      <c r="A9" s="31">
        <v>7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1">
        <f>main!C28</f>
        <v>-3.3391722038133433E-2</v>
      </c>
      <c r="H9" s="2" t="s">
        <v>205</v>
      </c>
    </row>
    <row r="10" spans="1:8" x14ac:dyDescent="0.55000000000000004">
      <c r="A10" s="31">
        <v>7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1">
        <f>main!C29</f>
        <v>-3.3391722038133446E-2</v>
      </c>
      <c r="H10" s="2" t="s">
        <v>205</v>
      </c>
    </row>
    <row r="11" spans="1:8" x14ac:dyDescent="0.55000000000000004">
      <c r="A11" s="31">
        <v>8</v>
      </c>
      <c r="B11" s="5" t="s">
        <v>13</v>
      </c>
      <c r="C11" s="2" t="s">
        <v>217</v>
      </c>
      <c r="D11" s="5" t="s">
        <v>14</v>
      </c>
      <c r="E11" s="6" t="s">
        <v>92</v>
      </c>
      <c r="F11" s="5" t="s">
        <v>7</v>
      </c>
      <c r="G11" s="1">
        <f>G3</f>
        <v>0</v>
      </c>
      <c r="H11" s="2" t="s">
        <v>207</v>
      </c>
    </row>
    <row r="12" spans="1:8" x14ac:dyDescent="0.55000000000000004">
      <c r="A12" s="31">
        <v>9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1">
        <f>main!C35</f>
        <v>-4.4520605187319887E-3</v>
      </c>
      <c r="H12" s="2" t="s">
        <v>205</v>
      </c>
    </row>
  </sheetData>
  <dataValidations count="2">
    <dataValidation type="list" allowBlank="1" showInputMessage="1" showErrorMessage="1" sqref="F2:F12">
      <formula1>"Percentage, Absolute"</formula1>
    </dataValidation>
    <dataValidation type="list" allowBlank="1" showInputMessage="1" showErrorMessage="1" sqref="B2:B12 D2:D12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Indeces!$A$2:$A$72</xm:f>
          </x14:formula1>
          <xm:sqref>E2 C12 C8:C10</xm:sqref>
        </x14:dataValidation>
        <x14:dataValidation type="list" allowBlank="1" showInputMessage="1" showErrorMessage="1">
          <x14:formula1>
            <xm:f>Indeces!$B$2:$B$55</xm:f>
          </x14:formula1>
          <xm:sqref>C2 E3:E12</xm:sqref>
        </x14:dataValidation>
        <x14:dataValidation type="list" allowBlank="1" showInputMessage="1" showErrorMessage="1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0" sqref="D10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9.15625" style="1" customWidth="1"/>
    <col min="6" max="16384" width="9.15625" style="1"/>
  </cols>
  <sheetData>
    <row r="1" spans="1:7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209</v>
      </c>
    </row>
    <row r="2" spans="1:7" x14ac:dyDescent="0.55000000000000004">
      <c r="A2" s="3">
        <v>1</v>
      </c>
      <c r="B2" s="7" t="s">
        <v>210</v>
      </c>
      <c r="C2" s="5" t="s">
        <v>14</v>
      </c>
      <c r="D2" s="6" t="s">
        <v>92</v>
      </c>
      <c r="E2" s="5" t="s">
        <v>7</v>
      </c>
      <c r="F2" s="2">
        <f>main!C33</f>
        <v>-2.2539412375740077E-4</v>
      </c>
      <c r="G2" s="2" t="s">
        <v>207</v>
      </c>
    </row>
    <row r="3" spans="1:7" x14ac:dyDescent="0.55000000000000004">
      <c r="A3" s="3">
        <v>2</v>
      </c>
      <c r="B3" s="7" t="s">
        <v>208</v>
      </c>
      <c r="C3" s="5" t="s">
        <v>14</v>
      </c>
      <c r="D3" s="6" t="s">
        <v>92</v>
      </c>
      <c r="E3" s="5" t="s">
        <v>7</v>
      </c>
      <c r="F3" s="2">
        <f>main!C34</f>
        <v>3.1722135936226766E-4</v>
      </c>
      <c r="G3" s="2" t="s">
        <v>207</v>
      </c>
    </row>
    <row r="4" spans="1:7" x14ac:dyDescent="0.55000000000000004">
      <c r="A4" s="3">
        <v>3</v>
      </c>
      <c r="B4" s="7" t="s">
        <v>211</v>
      </c>
      <c r="C4" s="5" t="s">
        <v>14</v>
      </c>
      <c r="D4" s="6" t="s">
        <v>92</v>
      </c>
      <c r="E4" s="5" t="s">
        <v>7</v>
      </c>
      <c r="F4" s="2">
        <f>F2</f>
        <v>-2.2539412375740077E-4</v>
      </c>
      <c r="G4" s="2" t="s">
        <v>207</v>
      </c>
    </row>
    <row r="5" spans="1:7" x14ac:dyDescent="0.55000000000000004">
      <c r="A5" s="3"/>
    </row>
    <row r="6" spans="1:7" x14ac:dyDescent="0.55000000000000004">
      <c r="A6" s="3"/>
    </row>
  </sheetData>
  <dataValidations count="2">
    <dataValidation type="list" allowBlank="1" showInputMessage="1" showErrorMessage="1" sqref="C2:C4">
      <formula1>"Commodities,Activities"</formula1>
    </dataValidation>
    <dataValidation type="list" allowBlank="1" showInputMessage="1" showErrorMessage="1" sqref="E2:E4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Indeces!$E$2:$E$9</xm:f>
          </x14:formula1>
          <xm:sqref>B2:B4</xm:sqref>
        </x14:dataValidation>
        <x14:dataValidation type="list" allowBlank="1" showInputMessage="1" showErrorMessage="1">
          <x14:formula1>
            <xm:f>Indeces!$B$2:$B$55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8" workbookViewId="0">
      <selection activeCell="E13" sqref="E13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  <col min="4" max="4" width="22.734375" bestFit="1" customWidth="1"/>
    <col min="5" max="5" width="13.47265625" bestFit="1" customWidth="1"/>
  </cols>
  <sheetData>
    <row r="1" spans="1:10" x14ac:dyDescent="0.55000000000000004">
      <c r="A1" s="8" t="s">
        <v>13</v>
      </c>
      <c r="B1" s="8" t="s">
        <v>14</v>
      </c>
      <c r="C1" s="8" t="s">
        <v>136</v>
      </c>
      <c r="D1" s="8" t="s">
        <v>234</v>
      </c>
      <c r="E1" s="8" t="s">
        <v>240</v>
      </c>
    </row>
    <row r="2" spans="1:10" x14ac:dyDescent="0.55000000000000004">
      <c r="A2" t="s">
        <v>12</v>
      </c>
      <c r="B2" t="s">
        <v>84</v>
      </c>
      <c r="C2" t="s">
        <v>137</v>
      </c>
      <c r="D2" s="38" t="s">
        <v>213</v>
      </c>
      <c r="E2" s="37" t="s">
        <v>241</v>
      </c>
    </row>
    <row r="3" spans="1:10" x14ac:dyDescent="0.55000000000000004">
      <c r="A3" t="s">
        <v>15</v>
      </c>
      <c r="B3" t="s">
        <v>85</v>
      </c>
      <c r="C3" t="s">
        <v>138</v>
      </c>
      <c r="D3" s="38" t="s">
        <v>215</v>
      </c>
      <c r="E3" s="37" t="s">
        <v>242</v>
      </c>
    </row>
    <row r="4" spans="1:10" x14ac:dyDescent="0.55000000000000004">
      <c r="A4" t="s">
        <v>16</v>
      </c>
      <c r="B4" t="s">
        <v>86</v>
      </c>
      <c r="C4" t="s">
        <v>139</v>
      </c>
      <c r="D4" s="38" t="s">
        <v>214</v>
      </c>
      <c r="E4" s="37" t="s">
        <v>208</v>
      </c>
    </row>
    <row r="5" spans="1:10" x14ac:dyDescent="0.55000000000000004">
      <c r="A5" t="s">
        <v>17</v>
      </c>
      <c r="B5" t="s">
        <v>87</v>
      </c>
      <c r="C5" t="s">
        <v>140</v>
      </c>
      <c r="D5" s="38" t="s">
        <v>216</v>
      </c>
      <c r="E5" s="37" t="s">
        <v>243</v>
      </c>
    </row>
    <row r="6" spans="1:10" x14ac:dyDescent="0.55000000000000004">
      <c r="A6" t="s">
        <v>18</v>
      </c>
      <c r="B6" t="s">
        <v>88</v>
      </c>
      <c r="C6" t="s">
        <v>141</v>
      </c>
      <c r="D6" s="38" t="s">
        <v>235</v>
      </c>
      <c r="E6" s="37" t="s">
        <v>244</v>
      </c>
    </row>
    <row r="7" spans="1:10" x14ac:dyDescent="0.55000000000000004">
      <c r="A7" t="s">
        <v>19</v>
      </c>
      <c r="B7" t="s">
        <v>89</v>
      </c>
      <c r="C7" t="s">
        <v>142</v>
      </c>
      <c r="D7" s="38" t="s">
        <v>236</v>
      </c>
      <c r="E7" s="37" t="s">
        <v>210</v>
      </c>
    </row>
    <row r="8" spans="1:10" x14ac:dyDescent="0.55000000000000004">
      <c r="A8" t="s">
        <v>20</v>
      </c>
      <c r="B8" t="s">
        <v>90</v>
      </c>
      <c r="C8" t="s">
        <v>143</v>
      </c>
      <c r="D8" s="38" t="s">
        <v>217</v>
      </c>
      <c r="E8" s="37" t="s">
        <v>245</v>
      </c>
    </row>
    <row r="9" spans="1:10" x14ac:dyDescent="0.55000000000000004">
      <c r="A9" t="s">
        <v>21</v>
      </c>
      <c r="B9" t="s">
        <v>91</v>
      </c>
      <c r="C9" t="s">
        <v>144</v>
      </c>
      <c r="D9" s="38" t="s">
        <v>212</v>
      </c>
      <c r="E9" s="37" t="s">
        <v>211</v>
      </c>
    </row>
    <row r="10" spans="1:10" x14ac:dyDescent="0.55000000000000004">
      <c r="A10" t="s">
        <v>22</v>
      </c>
      <c r="B10" t="s">
        <v>92</v>
      </c>
      <c r="C10" t="s">
        <v>10</v>
      </c>
      <c r="D10" s="38" t="s">
        <v>218</v>
      </c>
    </row>
    <row r="11" spans="1:10" x14ac:dyDescent="0.55000000000000004">
      <c r="A11" t="s">
        <v>23</v>
      </c>
      <c r="B11" t="s">
        <v>93</v>
      </c>
      <c r="C11" t="s">
        <v>145</v>
      </c>
      <c r="D11" s="38" t="s">
        <v>237</v>
      </c>
    </row>
    <row r="12" spans="1:10" x14ac:dyDescent="0.55000000000000004">
      <c r="A12" t="s">
        <v>24</v>
      </c>
      <c r="B12" t="s">
        <v>94</v>
      </c>
      <c r="C12" t="s">
        <v>146</v>
      </c>
      <c r="D12" s="38" t="s">
        <v>238</v>
      </c>
    </row>
    <row r="13" spans="1:10" x14ac:dyDescent="0.55000000000000004">
      <c r="A13" t="s">
        <v>25</v>
      </c>
      <c r="B13" t="s">
        <v>95</v>
      </c>
      <c r="C13" t="s">
        <v>147</v>
      </c>
      <c r="D13" s="38" t="s">
        <v>239</v>
      </c>
    </row>
    <row r="14" spans="1:10" x14ac:dyDescent="0.55000000000000004">
      <c r="A14" t="s">
        <v>26</v>
      </c>
      <c r="B14" t="s">
        <v>96</v>
      </c>
      <c r="C14" t="s">
        <v>148</v>
      </c>
    </row>
    <row r="15" spans="1:10" x14ac:dyDescent="0.55000000000000004">
      <c r="A15" t="s">
        <v>27</v>
      </c>
      <c r="B15" t="s">
        <v>97</v>
      </c>
      <c r="C15" t="s">
        <v>149</v>
      </c>
      <c r="G15" s="29"/>
      <c r="H15" s="29"/>
      <c r="I15" s="29"/>
      <c r="J15" s="29"/>
    </row>
    <row r="16" spans="1:10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ColWidth="9.15625" defaultRowHeight="14.4" x14ac:dyDescent="0.55000000000000004"/>
  <cols>
    <col min="1" max="1" width="19.68359375" style="1" bestFit="1" customWidth="1"/>
    <col min="2" max="2" width="74.5234375" style="1" customWidth="1"/>
    <col min="3" max="3" width="12.15625" style="19" bestFit="1" customWidth="1"/>
    <col min="4" max="4" width="14.578125" style="1" bestFit="1" customWidth="1"/>
    <col min="5" max="5" width="14.578125" style="1" customWidth="1"/>
    <col min="6" max="6" width="15.26171875" style="1" bestFit="1" customWidth="1"/>
    <col min="7" max="7" width="186.41796875" style="1" bestFit="1" customWidth="1"/>
    <col min="8" max="8" width="20.578125" style="1" customWidth="1"/>
    <col min="9" max="16384" width="9.15625" style="1"/>
  </cols>
  <sheetData>
    <row r="1" spans="1:8" x14ac:dyDescent="0.55000000000000004">
      <c r="A1" s="10" t="s">
        <v>176</v>
      </c>
      <c r="B1" s="10" t="s">
        <v>174</v>
      </c>
      <c r="C1" s="18" t="s">
        <v>8</v>
      </c>
      <c r="D1" s="10" t="s">
        <v>175</v>
      </c>
      <c r="E1" s="10" t="s">
        <v>224</v>
      </c>
      <c r="F1" s="10" t="s">
        <v>179</v>
      </c>
      <c r="G1" s="10" t="s">
        <v>177</v>
      </c>
    </row>
    <row r="2" spans="1:8" x14ac:dyDescent="0.55000000000000004">
      <c r="A2" s="44" t="s">
        <v>182</v>
      </c>
      <c r="B2" s="13" t="s">
        <v>187</v>
      </c>
      <c r="C2" s="21">
        <v>0.5</v>
      </c>
      <c r="D2" s="12"/>
      <c r="E2" s="12"/>
      <c r="F2" s="12"/>
      <c r="G2" s="11" t="s">
        <v>192</v>
      </c>
    </row>
    <row r="3" spans="1:8" x14ac:dyDescent="0.55000000000000004">
      <c r="A3" s="44"/>
      <c r="B3" s="13" t="s">
        <v>256</v>
      </c>
      <c r="C3" s="21">
        <v>0.25</v>
      </c>
      <c r="D3" s="12"/>
      <c r="E3" s="11" t="s">
        <v>255</v>
      </c>
      <c r="F3" s="12"/>
      <c r="G3" s="11" t="s">
        <v>192</v>
      </c>
    </row>
    <row r="4" spans="1:8" x14ac:dyDescent="0.55000000000000004">
      <c r="A4" s="44"/>
      <c r="B4" s="11" t="s">
        <v>184</v>
      </c>
      <c r="C4" s="21">
        <v>0.26500000000000001</v>
      </c>
      <c r="D4" s="11" t="s">
        <v>258</v>
      </c>
      <c r="E4" s="11"/>
      <c r="F4" s="12"/>
      <c r="G4" s="11" t="s">
        <v>180</v>
      </c>
    </row>
    <row r="5" spans="1:8" x14ac:dyDescent="0.55000000000000004">
      <c r="A5" s="44"/>
      <c r="B5" s="11" t="s">
        <v>219</v>
      </c>
      <c r="C5" s="21">
        <v>88278</v>
      </c>
      <c r="D5" s="11" t="s">
        <v>222</v>
      </c>
      <c r="E5" s="11"/>
      <c r="F5" s="12"/>
      <c r="G5" s="11" t="s">
        <v>221</v>
      </c>
    </row>
    <row r="6" spans="1:8" x14ac:dyDescent="0.55000000000000004">
      <c r="A6" s="44"/>
      <c r="B6" s="11" t="s">
        <v>220</v>
      </c>
      <c r="C6" s="21">
        <v>2000</v>
      </c>
      <c r="D6" s="12"/>
      <c r="E6" s="11" t="s">
        <v>257</v>
      </c>
      <c r="F6" s="12"/>
      <c r="G6" s="12"/>
    </row>
    <row r="7" spans="1:8" x14ac:dyDescent="0.55000000000000004">
      <c r="A7" s="44"/>
      <c r="B7" s="11" t="s">
        <v>189</v>
      </c>
      <c r="C7" s="21">
        <v>0.14000000000000001</v>
      </c>
      <c r="D7" s="11" t="s">
        <v>188</v>
      </c>
      <c r="E7" s="11"/>
      <c r="F7" s="12"/>
      <c r="G7" s="27" t="s">
        <v>193</v>
      </c>
      <c r="H7" s="26"/>
    </row>
    <row r="8" spans="1:8" x14ac:dyDescent="0.55000000000000004">
      <c r="A8" s="44"/>
      <c r="B8" s="11" t="s">
        <v>247</v>
      </c>
      <c r="C8" s="21">
        <v>15</v>
      </c>
      <c r="D8" s="11" t="s">
        <v>251</v>
      </c>
      <c r="E8" s="11" t="s">
        <v>253</v>
      </c>
      <c r="F8" s="12"/>
      <c r="G8" s="27" t="s">
        <v>254</v>
      </c>
      <c r="H8" s="26"/>
    </row>
    <row r="9" spans="1:8" x14ac:dyDescent="0.55000000000000004">
      <c r="A9" s="44"/>
      <c r="B9" s="11" t="s">
        <v>246</v>
      </c>
      <c r="C9" s="21">
        <v>7</v>
      </c>
      <c r="D9" s="11" t="s">
        <v>252</v>
      </c>
      <c r="E9" s="11"/>
      <c r="F9" s="12"/>
      <c r="G9" s="27" t="s">
        <v>254</v>
      </c>
      <c r="H9" s="26"/>
    </row>
    <row r="10" spans="1:8" x14ac:dyDescent="0.55000000000000004">
      <c r="A10" s="44"/>
      <c r="B10" s="11" t="s">
        <v>186</v>
      </c>
      <c r="C10" s="21">
        <f>C9*C8*C6*C5*C3/1000000</f>
        <v>4634.5950000000003</v>
      </c>
      <c r="D10" s="11" t="s">
        <v>191</v>
      </c>
      <c r="E10" s="12"/>
      <c r="F10" s="11" t="s">
        <v>204</v>
      </c>
      <c r="G10" s="12"/>
    </row>
    <row r="11" spans="1:8" x14ac:dyDescent="0.55000000000000004">
      <c r="A11" s="44"/>
      <c r="B11" s="11" t="s">
        <v>249</v>
      </c>
      <c r="C11" s="21">
        <v>10410</v>
      </c>
      <c r="D11" s="11" t="s">
        <v>191</v>
      </c>
      <c r="E11" s="12"/>
      <c r="F11" s="11" t="s">
        <v>204</v>
      </c>
      <c r="G11" s="11"/>
    </row>
    <row r="12" spans="1:8" x14ac:dyDescent="0.55000000000000004">
      <c r="A12" s="44"/>
      <c r="B12" s="11" t="s">
        <v>194</v>
      </c>
      <c r="C12" s="21">
        <v>1.4</v>
      </c>
      <c r="D12" s="11"/>
      <c r="E12" s="11" t="s">
        <v>223</v>
      </c>
      <c r="F12" s="12"/>
      <c r="G12" s="12"/>
    </row>
    <row r="13" spans="1:8" x14ac:dyDescent="0.55000000000000004">
      <c r="A13" s="44"/>
      <c r="B13" s="11" t="s">
        <v>195</v>
      </c>
      <c r="C13" s="21">
        <v>1.4</v>
      </c>
      <c r="D13" s="11"/>
      <c r="E13" s="11" t="s">
        <v>223</v>
      </c>
      <c r="F13" s="12"/>
      <c r="G13" s="12"/>
    </row>
    <row r="14" spans="1:8" x14ac:dyDescent="0.55000000000000004">
      <c r="A14" s="44"/>
      <c r="B14" s="13" t="s">
        <v>183</v>
      </c>
      <c r="C14" s="22">
        <v>800000</v>
      </c>
      <c r="D14" s="13"/>
      <c r="E14" s="13"/>
      <c r="F14" s="13"/>
      <c r="G14" s="13" t="s">
        <v>181</v>
      </c>
    </row>
    <row r="15" spans="1:8" x14ac:dyDescent="0.55000000000000004">
      <c r="A15" s="44"/>
      <c r="B15" s="13" t="s">
        <v>201</v>
      </c>
      <c r="C15" s="22">
        <v>8.3479305095333606E-2</v>
      </c>
      <c r="D15" s="13"/>
      <c r="E15" s="13"/>
      <c r="F15" s="13"/>
      <c r="G15" s="13"/>
    </row>
    <row r="16" spans="1:8" x14ac:dyDescent="0.55000000000000004">
      <c r="A16" s="39"/>
      <c r="B16" s="13" t="s">
        <v>260</v>
      </c>
      <c r="C16" s="22">
        <v>-0.08</v>
      </c>
      <c r="D16" s="13"/>
      <c r="E16" s="13" t="s">
        <v>261</v>
      </c>
      <c r="F16" s="13"/>
      <c r="G16" s="13" t="s">
        <v>192</v>
      </c>
    </row>
    <row r="17" spans="1:7" x14ac:dyDescent="0.55000000000000004">
      <c r="A17" s="39"/>
      <c r="B17" s="13" t="s">
        <v>262</v>
      </c>
      <c r="C17" s="22">
        <v>-0.02</v>
      </c>
      <c r="D17" s="13"/>
      <c r="E17" s="13"/>
      <c r="F17" s="13"/>
      <c r="G17" s="13"/>
    </row>
    <row r="18" spans="1:7" x14ac:dyDescent="0.55000000000000004">
      <c r="A18" s="41"/>
      <c r="B18" s="13" t="s">
        <v>265</v>
      </c>
      <c r="C18" s="22">
        <v>0.5</v>
      </c>
      <c r="D18" s="13"/>
      <c r="E18" s="13"/>
      <c r="F18" s="13"/>
      <c r="G18" s="13" t="s">
        <v>267</v>
      </c>
    </row>
    <row r="19" spans="1:7" x14ac:dyDescent="0.55000000000000004">
      <c r="A19" s="43" t="s">
        <v>185</v>
      </c>
      <c r="B19" s="14" t="s">
        <v>173</v>
      </c>
      <c r="C19" s="20">
        <v>0.01</v>
      </c>
      <c r="D19" s="14"/>
      <c r="E19" s="14"/>
      <c r="F19" s="14"/>
      <c r="G19" s="14"/>
    </row>
    <row r="20" spans="1:7" x14ac:dyDescent="0.55000000000000004">
      <c r="A20" s="43"/>
      <c r="B20" s="14" t="s">
        <v>190</v>
      </c>
      <c r="C20" s="20">
        <f>0.1*C7</f>
        <v>1.4000000000000002E-2</v>
      </c>
      <c r="D20" s="14"/>
      <c r="E20" s="14" t="s">
        <v>225</v>
      </c>
      <c r="F20" s="14"/>
      <c r="G20" s="14" t="s">
        <v>193</v>
      </c>
    </row>
    <row r="21" spans="1:7" x14ac:dyDescent="0.55000000000000004">
      <c r="A21" s="43"/>
      <c r="B21" s="14" t="s">
        <v>196</v>
      </c>
      <c r="C21" s="20">
        <f>1-C12</f>
        <v>-0.39999999999999991</v>
      </c>
      <c r="D21" s="14"/>
      <c r="E21" s="14"/>
      <c r="F21" s="14" t="s">
        <v>200</v>
      </c>
      <c r="G21" s="14" t="s">
        <v>198</v>
      </c>
    </row>
    <row r="22" spans="1:7" x14ac:dyDescent="0.55000000000000004">
      <c r="A22" s="43"/>
      <c r="B22" s="14" t="s">
        <v>197</v>
      </c>
      <c r="C22" s="20">
        <f>1-C13</f>
        <v>-0.39999999999999991</v>
      </c>
      <c r="D22" s="14"/>
      <c r="E22" s="14"/>
      <c r="F22" s="14" t="s">
        <v>200</v>
      </c>
      <c r="G22" s="14" t="s">
        <v>198</v>
      </c>
    </row>
    <row r="23" spans="1:7" x14ac:dyDescent="0.55000000000000004">
      <c r="A23" s="40"/>
      <c r="B23" s="14" t="s">
        <v>268</v>
      </c>
      <c r="C23" s="20">
        <v>-0.4</v>
      </c>
      <c r="D23" s="14"/>
      <c r="E23" s="14"/>
      <c r="F23" s="14"/>
      <c r="G23" s="14"/>
    </row>
    <row r="24" spans="1:7" x14ac:dyDescent="0.55000000000000004">
      <c r="A24" s="30" t="s">
        <v>178</v>
      </c>
      <c r="B24" s="16" t="s">
        <v>226</v>
      </c>
      <c r="C24" s="24">
        <f>C5*C6*C3*(C7+C20)/1000</f>
        <v>6797.4060000000009</v>
      </c>
      <c r="D24" s="17" t="s">
        <v>191</v>
      </c>
      <c r="E24" s="17"/>
      <c r="F24" s="17"/>
      <c r="G24" s="17"/>
    </row>
    <row r="25" spans="1:7" x14ac:dyDescent="0.55000000000000004">
      <c r="A25" s="45" t="s">
        <v>229</v>
      </c>
      <c r="B25" s="15" t="s">
        <v>227</v>
      </c>
      <c r="C25" s="25">
        <f>C24</f>
        <v>6797.4060000000009</v>
      </c>
      <c r="D25" s="15" t="s">
        <v>191</v>
      </c>
      <c r="E25" s="15"/>
      <c r="F25" s="15" t="s">
        <v>199</v>
      </c>
      <c r="G25" s="15"/>
    </row>
    <row r="26" spans="1:7" x14ac:dyDescent="0.55000000000000004">
      <c r="A26" s="45"/>
      <c r="B26" s="15" t="s">
        <v>263</v>
      </c>
      <c r="C26" s="23">
        <f>C17*C19</f>
        <v>-2.0000000000000001E-4</v>
      </c>
      <c r="D26" s="15"/>
      <c r="E26" s="15" t="s">
        <v>250</v>
      </c>
      <c r="F26" s="15" t="s">
        <v>200</v>
      </c>
      <c r="G26" s="15" t="s">
        <v>228</v>
      </c>
    </row>
    <row r="27" spans="1:7" x14ac:dyDescent="0.55000000000000004">
      <c r="A27" s="45"/>
      <c r="B27" s="15" t="s">
        <v>202</v>
      </c>
      <c r="C27" s="28">
        <f>C15*C21</f>
        <v>-3.3391722038133433E-2</v>
      </c>
      <c r="D27" s="15"/>
      <c r="E27" s="15"/>
      <c r="F27" s="15" t="s">
        <v>200</v>
      </c>
      <c r="G27" s="15"/>
    </row>
    <row r="28" spans="1:7" x14ac:dyDescent="0.55000000000000004">
      <c r="A28" s="45"/>
      <c r="B28" s="15" t="s">
        <v>203</v>
      </c>
      <c r="C28" s="28">
        <f>C22*C15</f>
        <v>-3.3391722038133433E-2</v>
      </c>
      <c r="D28" s="15"/>
      <c r="E28" s="15"/>
      <c r="F28" s="15" t="s">
        <v>200</v>
      </c>
      <c r="G28" s="15"/>
    </row>
    <row r="29" spans="1:7" x14ac:dyDescent="0.55000000000000004">
      <c r="A29" s="42"/>
      <c r="B29" s="15" t="s">
        <v>203</v>
      </c>
      <c r="C29" s="28">
        <f>C23*C15</f>
        <v>-3.3391722038133446E-2</v>
      </c>
      <c r="D29" s="15"/>
      <c r="E29" s="15"/>
      <c r="F29" s="15"/>
      <c r="G29" s="15"/>
    </row>
    <row r="30" spans="1:7" x14ac:dyDescent="0.55000000000000004">
      <c r="A30" s="46" t="s">
        <v>230</v>
      </c>
      <c r="B30" s="32" t="s">
        <v>227</v>
      </c>
      <c r="C30" s="33">
        <f>C24*C19</f>
        <v>67.974060000000009</v>
      </c>
      <c r="D30" s="32" t="s">
        <v>191</v>
      </c>
      <c r="E30" s="32"/>
      <c r="F30" s="32" t="s">
        <v>199</v>
      </c>
      <c r="G30" s="32"/>
    </row>
    <row r="31" spans="1:7" x14ac:dyDescent="0.55000000000000004">
      <c r="A31" s="46"/>
      <c r="B31" s="32" t="s">
        <v>263</v>
      </c>
      <c r="C31" s="34">
        <f>C26</f>
        <v>-2.0000000000000001E-4</v>
      </c>
      <c r="D31" s="32"/>
      <c r="E31" s="32"/>
      <c r="F31" s="32" t="s">
        <v>200</v>
      </c>
      <c r="G31" s="32" t="s">
        <v>228</v>
      </c>
    </row>
    <row r="32" spans="1:7" x14ac:dyDescent="0.55000000000000004">
      <c r="A32" s="46"/>
      <c r="B32" s="32" t="s">
        <v>231</v>
      </c>
      <c r="C32" s="35">
        <v>0</v>
      </c>
      <c r="D32" s="32"/>
      <c r="E32" s="32"/>
      <c r="F32" s="32" t="s">
        <v>200</v>
      </c>
      <c r="G32" s="32" t="s">
        <v>233</v>
      </c>
    </row>
    <row r="33" spans="1:7" x14ac:dyDescent="0.55000000000000004">
      <c r="A33" s="46"/>
      <c r="B33" s="32" t="s">
        <v>232</v>
      </c>
      <c r="C33" s="35">
        <f>-0.27*C15*C19</f>
        <v>-2.2539412375740077E-4</v>
      </c>
      <c r="D33" s="32"/>
      <c r="E33" s="32"/>
      <c r="F33" s="32" t="s">
        <v>136</v>
      </c>
      <c r="G33" s="32" t="s">
        <v>233</v>
      </c>
    </row>
    <row r="34" spans="1:7" x14ac:dyDescent="0.55000000000000004">
      <c r="B34" s="32" t="s">
        <v>264</v>
      </c>
      <c r="C34" s="36">
        <f>0.38*C15*C19</f>
        <v>3.1722135936226766E-4</v>
      </c>
      <c r="D34" s="32"/>
      <c r="E34" s="32"/>
      <c r="F34" s="32" t="s">
        <v>136</v>
      </c>
      <c r="G34" s="32" t="s">
        <v>233</v>
      </c>
    </row>
    <row r="35" spans="1:7" x14ac:dyDescent="0.55000000000000004">
      <c r="B35" s="32" t="s">
        <v>248</v>
      </c>
      <c r="C35" s="36">
        <f>-C10*C19/C11</f>
        <v>-4.4520605187319887E-3</v>
      </c>
      <c r="D35" s="32"/>
      <c r="E35" s="32"/>
      <c r="F35" s="32" t="s">
        <v>200</v>
      </c>
      <c r="G35" s="32" t="s">
        <v>254</v>
      </c>
    </row>
    <row r="36" spans="1:7" x14ac:dyDescent="0.55000000000000004">
      <c r="B36" s="32" t="s">
        <v>266</v>
      </c>
      <c r="C36" s="36">
        <f>-C18*C19*C15</f>
        <v>-4.1739652547666804E-4</v>
      </c>
      <c r="D36" s="32"/>
      <c r="E36" s="32"/>
      <c r="F36" s="32" t="s">
        <v>200</v>
      </c>
      <c r="G36" s="32" t="s">
        <v>254</v>
      </c>
    </row>
    <row r="39" spans="1:7" x14ac:dyDescent="0.55000000000000004">
      <c r="A39" s="1" t="s">
        <v>259</v>
      </c>
    </row>
  </sheetData>
  <mergeCells count="4">
    <mergeCell ref="A19:A22"/>
    <mergeCell ref="A2:A15"/>
    <mergeCell ref="A25:A28"/>
    <mergeCell ref="A30:A33"/>
  </mergeCells>
  <hyperlinks>
    <hyperlink ref="G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2020-06-16T19:46:48Z</dcterms:modified>
</cp:coreProperties>
</file>