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ollinucci\Desktop\Nicolò\Lavoro\FEEM\_Didattica\Input Output\SUT Model\"/>
    </mc:Choice>
  </mc:AlternateContent>
  <xr:revisionPtr revIDLastSave="0" documentId="13_ncr:1_{3523E555-34CC-495E-B138-B24B190218B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2" l="1"/>
  <c r="D7" i="2"/>
  <c r="C7" i="2"/>
  <c r="C9" i="2"/>
  <c r="F15" i="2" s="1"/>
  <c r="J3" i="2"/>
  <c r="C14" i="2" a="1"/>
  <c r="C14" i="2" s="1"/>
  <c r="H3" i="2" a="1"/>
  <c r="H3" i="2" s="1"/>
  <c r="C17" i="2" l="1"/>
  <c r="C16" i="2"/>
  <c r="C15" i="2"/>
  <c r="H14" i="2" s="1" a="1"/>
  <c r="H15" i="2" s="1"/>
  <c r="D19" i="2" s="1"/>
  <c r="D20" i="2" s="1"/>
  <c r="H4" i="2"/>
  <c r="H14" i="2" l="1"/>
  <c r="C19" i="2" s="1"/>
  <c r="C20" i="2" s="1"/>
  <c r="J14" i="2" l="1"/>
  <c r="N14" i="2" l="1"/>
  <c r="O5" i="1" l="1" a="1"/>
  <c r="O5" i="1" s="1"/>
  <c r="O8" i="1" l="1"/>
  <c r="O6" i="1"/>
  <c r="O7" i="1"/>
  <c r="I21" i="1" a="1"/>
  <c r="K21" i="1" s="1"/>
  <c r="E21" i="1" a="1"/>
  <c r="H21" i="1" s="1"/>
  <c r="O9" i="1" a="1"/>
  <c r="O9" i="1" s="1"/>
  <c r="E21" i="1" l="1"/>
  <c r="O10" i="1"/>
  <c r="O11" i="1"/>
  <c r="F21" i="1"/>
  <c r="G21" i="1"/>
  <c r="I21" i="1"/>
  <c r="J21" i="1"/>
  <c r="E39" i="1" l="1" a="1"/>
  <c r="E28" i="1" a="1"/>
  <c r="G39" i="1" l="1"/>
  <c r="K40" i="1"/>
  <c r="G41" i="1"/>
  <c r="J42" i="1"/>
  <c r="F39" i="1"/>
  <c r="I39" i="1"/>
  <c r="E41" i="1"/>
  <c r="H42" i="1"/>
  <c r="K42" i="1"/>
  <c r="F41" i="1"/>
  <c r="E39" i="1"/>
  <c r="H39" i="1"/>
  <c r="G42" i="1"/>
  <c r="I40" i="1"/>
  <c r="E42" i="1"/>
  <c r="H40" i="1"/>
  <c r="K41" i="1"/>
  <c r="F40" i="1"/>
  <c r="J41" i="1"/>
  <c r="I41" i="1"/>
  <c r="H41" i="1"/>
  <c r="F42" i="1"/>
  <c r="I42" i="1"/>
  <c r="J40" i="1"/>
  <c r="G40" i="1"/>
  <c r="E40" i="1"/>
  <c r="K39" i="1"/>
  <c r="J39" i="1"/>
  <c r="H28" i="1"/>
  <c r="G28" i="1"/>
  <c r="J32" i="1"/>
  <c r="G32" i="1"/>
  <c r="J29" i="1"/>
  <c r="I31" i="1"/>
  <c r="E31" i="1"/>
  <c r="I30" i="1"/>
  <c r="E28" i="1"/>
  <c r="H32" i="1"/>
  <c r="J30" i="1"/>
  <c r="H29" i="1"/>
  <c r="J31" i="1"/>
  <c r="K29" i="1"/>
  <c r="G29" i="1"/>
  <c r="K28" i="1"/>
  <c r="E33" i="1"/>
  <c r="K34" i="1"/>
  <c r="G34" i="1"/>
  <c r="K33" i="1"/>
  <c r="I29" i="1"/>
  <c r="K32" i="1"/>
  <c r="G33" i="1"/>
  <c r="F30" i="1"/>
  <c r="H34" i="1"/>
  <c r="H31" i="1"/>
  <c r="I32" i="1"/>
  <c r="F32" i="1"/>
  <c r="J33" i="1"/>
  <c r="F29" i="1"/>
  <c r="G30" i="1"/>
  <c r="I34" i="1"/>
  <c r="H33" i="1"/>
  <c r="E30" i="1"/>
  <c r="F31" i="1"/>
  <c r="E29" i="1"/>
  <c r="E34" i="1"/>
  <c r="G31" i="1"/>
  <c r="K30" i="1"/>
  <c r="H30" i="1"/>
  <c r="E32" i="1"/>
  <c r="J34" i="1"/>
  <c r="J28" i="1"/>
  <c r="F34" i="1"/>
  <c r="I28" i="1"/>
  <c r="I44" i="1" s="1" a="1"/>
  <c r="I33" i="1"/>
  <c r="K31" i="1"/>
  <c r="F28" i="1"/>
  <c r="F33" i="1"/>
  <c r="E44" i="1" l="1" a="1"/>
  <c r="E44" i="1" s="1"/>
  <c r="K44" i="1"/>
  <c r="I44" i="1"/>
  <c r="J44" i="1"/>
  <c r="G44" i="1" l="1"/>
  <c r="F44" i="1"/>
  <c r="H44" i="1"/>
</calcChain>
</file>

<file path=xl/sharedStrings.xml><?xml version="1.0" encoding="utf-8"?>
<sst xmlns="http://schemas.openxmlformats.org/spreadsheetml/2006/main" count="117" uniqueCount="57">
  <si>
    <t>Coffee</t>
  </si>
  <si>
    <t>Biomass</t>
  </si>
  <si>
    <t>Electricity</t>
  </si>
  <si>
    <t>Generic</t>
  </si>
  <si>
    <t>Farm</t>
  </si>
  <si>
    <t>Energy</t>
  </si>
  <si>
    <t>Other</t>
  </si>
  <si>
    <t>c</t>
  </si>
  <si>
    <t>b</t>
  </si>
  <si>
    <t>e</t>
  </si>
  <si>
    <t>g</t>
  </si>
  <si>
    <t>F</t>
  </si>
  <si>
    <t>E</t>
  </si>
  <si>
    <t>O</t>
  </si>
  <si>
    <r>
      <t>Value Added (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</t>
    </r>
  </si>
  <si>
    <r>
      <t>Import (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</si>
  <si>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Value Added (</t>
    </r>
    <r>
      <rPr>
        <i/>
        <sz val="11"/>
        <color theme="1"/>
        <rFont val="Calibri"/>
        <family val="2"/>
        <scheme val="minor"/>
      </rPr>
      <t>VAc</t>
    </r>
    <r>
      <rPr>
        <sz val="11"/>
        <color theme="1"/>
        <rFont val="Calibri"/>
        <family val="2"/>
        <scheme val="minor"/>
      </rPr>
      <t>)</t>
    </r>
  </si>
  <si>
    <t>Final Demand</t>
  </si>
  <si>
    <r>
      <t>Products (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</si>
  <si>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Industries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</si>
  <si>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>Legenda</t>
  </si>
  <si>
    <t>U</t>
  </si>
  <si>
    <t>y</t>
  </si>
  <si>
    <t>V</t>
  </si>
  <si>
    <t>Total</t>
  </si>
  <si>
    <t>Production</t>
  </si>
  <si>
    <t>x</t>
  </si>
  <si>
    <t>T</t>
  </si>
  <si>
    <t>Emissions (CO2)</t>
  </si>
  <si>
    <t>Emission (CO2)</t>
  </si>
  <si>
    <t>t</t>
  </si>
  <si>
    <t>u</t>
  </si>
  <si>
    <t>Y</t>
  </si>
  <si>
    <t>Q</t>
  </si>
  <si>
    <t>G</t>
  </si>
  <si>
    <t>v</t>
  </si>
  <si>
    <t>W_i</t>
  </si>
  <si>
    <t>M</t>
  </si>
  <si>
    <t>W_c</t>
  </si>
  <si>
    <t>w_i</t>
  </si>
  <si>
    <t>m</t>
  </si>
  <si>
    <t>w_c</t>
  </si>
  <si>
    <t>S</t>
  </si>
  <si>
    <t>s</t>
  </si>
  <si>
    <t>Coffe</t>
  </si>
  <si>
    <t>Tutto il resto</t>
  </si>
  <si>
    <t>VA</t>
  </si>
  <si>
    <t>FD</t>
  </si>
  <si>
    <t>prod</t>
  </si>
  <si>
    <t>Investimento</t>
  </si>
  <si>
    <t>Coverage</t>
  </si>
  <si>
    <t>BASE</t>
  </si>
  <si>
    <t>SHOCK</t>
  </si>
  <si>
    <t>Diminuzione</t>
  </si>
  <si>
    <t>SOLDI</t>
  </si>
  <si>
    <t>Risparmio</t>
  </si>
  <si>
    <t>Payback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</si>
</sst>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;\-0;\-"/>
    <numFmt numFmtId="166" formatCode="0.0;\-0.0;\-"/>
    <numFmt numFmtId="167" formatCode="0;0;\-"/>
    <numFmt numFmtId="168" formatCode="0.0;0.0;\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3" fillId="2" borderId="0" xfId="0" applyFont="1" applyFill="1"/>
    <xf numFmtId="0" fontId="3" fillId="7" borderId="0" xfId="0" applyFont="1" applyFill="1"/>
    <xf numFmtId="0" fontId="3" fillId="8" borderId="0" xfId="0" applyFont="1" applyFill="1" applyBorder="1"/>
    <xf numFmtId="0" fontId="3" fillId="3" borderId="0" xfId="0" applyFont="1" applyFill="1"/>
    <xf numFmtId="0" fontId="3" fillId="9" borderId="0" xfId="0" applyFont="1" applyFill="1" applyBorder="1"/>
    <xf numFmtId="0" fontId="3" fillId="0" borderId="1" xfId="0" applyFon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0" borderId="5" xfId="0" applyNumberFormat="1" applyBorder="1"/>
    <xf numFmtId="165" fontId="0" fillId="0" borderId="0" xfId="0" applyNumberFormat="1" applyBorder="1"/>
    <xf numFmtId="165" fontId="0" fillId="2" borderId="0" xfId="0" applyNumberFormat="1" applyFill="1" applyBorder="1"/>
    <xf numFmtId="165" fontId="0" fillId="2" borderId="6" xfId="0" applyNumberFormat="1" applyFill="1" applyBorder="1"/>
    <xf numFmtId="165" fontId="0" fillId="3" borderId="5" xfId="0" applyNumberFormat="1" applyFill="1" applyBorder="1"/>
    <xf numFmtId="165" fontId="0" fillId="3" borderId="0" xfId="0" applyNumberFormat="1" applyFill="1" applyBorder="1"/>
    <xf numFmtId="165" fontId="0" fillId="0" borderId="6" xfId="0" applyNumberFormat="1" applyBorder="1"/>
    <xf numFmtId="165" fontId="0" fillId="3" borderId="7" xfId="0" applyNumberFormat="1" applyFill="1" applyBorder="1"/>
    <xf numFmtId="165" fontId="0" fillId="3" borderId="8" xfId="0" applyNumberFormat="1" applyFill="1" applyBorder="1"/>
    <xf numFmtId="165" fontId="0" fillId="0" borderId="8" xfId="0" applyNumberFormat="1" applyBorder="1"/>
    <xf numFmtId="165" fontId="0" fillId="0" borderId="9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2" borderId="3" xfId="0" applyNumberFormat="1" applyFill="1" applyBorder="1"/>
    <xf numFmtId="166" fontId="0" fillId="2" borderId="4" xfId="0" applyNumberFormat="1" applyFill="1" applyBorder="1"/>
    <xf numFmtId="166" fontId="0" fillId="0" borderId="5" xfId="0" applyNumberFormat="1" applyBorder="1"/>
    <xf numFmtId="166" fontId="0" fillId="0" borderId="0" xfId="0" applyNumberFormat="1" applyBorder="1"/>
    <xf numFmtId="166" fontId="0" fillId="2" borderId="0" xfId="0" applyNumberFormat="1" applyFill="1" applyBorder="1"/>
    <xf numFmtId="166" fontId="0" fillId="2" borderId="6" xfId="0" applyNumberFormat="1" applyFill="1" applyBorder="1"/>
    <xf numFmtId="166" fontId="0" fillId="3" borderId="5" xfId="0" applyNumberFormat="1" applyFill="1" applyBorder="1"/>
    <xf numFmtId="166" fontId="0" fillId="3" borderId="0" xfId="0" applyNumberFormat="1" applyFill="1" applyBorder="1"/>
    <xf numFmtId="166" fontId="0" fillId="0" borderId="6" xfId="0" applyNumberFormat="1" applyBorder="1"/>
    <xf numFmtId="166" fontId="0" fillId="3" borderId="7" xfId="0" applyNumberFormat="1" applyFill="1" applyBorder="1"/>
    <xf numFmtId="166" fontId="0" fillId="3" borderId="8" xfId="0" applyNumberFormat="1" applyFill="1" applyBorder="1"/>
    <xf numFmtId="166" fontId="0" fillId="0" borderId="8" xfId="0" applyNumberFormat="1" applyBorder="1"/>
    <xf numFmtId="166" fontId="0" fillId="0" borderId="9" xfId="0" applyNumberFormat="1" applyBorder="1"/>
    <xf numFmtId="164" fontId="0" fillId="8" borderId="0" xfId="0" applyNumberFormat="1" applyFill="1" applyBorder="1"/>
    <xf numFmtId="164" fontId="0" fillId="9" borderId="0" xfId="0" applyNumberFormat="1" applyFill="1" applyBorder="1"/>
    <xf numFmtId="1" fontId="0" fillId="8" borderId="0" xfId="0" applyNumberFormat="1" applyFill="1" applyBorder="1"/>
    <xf numFmtId="1" fontId="0" fillId="9" borderId="0" xfId="0" applyNumberFormat="1" applyFill="1" applyBorder="1"/>
    <xf numFmtId="167" fontId="3" fillId="4" borderId="0" xfId="0" applyNumberFormat="1" applyFont="1" applyFill="1"/>
    <xf numFmtId="167" fontId="3" fillId="5" borderId="0" xfId="0" applyNumberFormat="1" applyFont="1" applyFill="1"/>
    <xf numFmtId="167" fontId="3" fillId="6" borderId="0" xfId="0" applyNumberFormat="1" applyFont="1" applyFill="1"/>
    <xf numFmtId="167" fontId="3" fillId="10" borderId="0" xfId="0" applyNumberFormat="1" applyFont="1" applyFill="1"/>
    <xf numFmtId="167" fontId="0" fillId="5" borderId="0" xfId="0" applyNumberFormat="1" applyFill="1" applyBorder="1"/>
    <xf numFmtId="167" fontId="0" fillId="0" borderId="0" xfId="0" applyNumberFormat="1" applyBorder="1"/>
    <xf numFmtId="167" fontId="0" fillId="6" borderId="0" xfId="0" applyNumberFormat="1" applyFill="1" applyBorder="1"/>
    <xf numFmtId="167" fontId="0" fillId="0" borderId="11" xfId="0" applyNumberFormat="1" applyBorder="1"/>
    <xf numFmtId="167" fontId="0" fillId="0" borderId="12" xfId="0" applyNumberFormat="1" applyBorder="1"/>
    <xf numFmtId="167" fontId="0" fillId="4" borderId="12" xfId="0" applyNumberFormat="1" applyFill="1" applyBorder="1"/>
    <xf numFmtId="167" fontId="0" fillId="4" borderId="13" xfId="0" applyNumberFormat="1" applyFill="1" applyBorder="1"/>
    <xf numFmtId="167" fontId="0" fillId="5" borderId="14" xfId="0" applyNumberFormat="1" applyFill="1" applyBorder="1"/>
    <xf numFmtId="167" fontId="0" fillId="0" borderId="15" xfId="0" applyNumberFormat="1" applyBorder="1"/>
    <xf numFmtId="167" fontId="0" fillId="6" borderId="14" xfId="0" applyNumberFormat="1" applyFill="1" applyBorder="1"/>
    <xf numFmtId="167" fontId="0" fillId="10" borderId="16" xfId="0" applyNumberFormat="1" applyFill="1" applyBorder="1"/>
    <xf numFmtId="167" fontId="0" fillId="10" borderId="17" xfId="0" applyNumberFormat="1" applyFill="1" applyBorder="1"/>
    <xf numFmtId="167" fontId="0" fillId="0" borderId="17" xfId="0" applyNumberFormat="1" applyBorder="1"/>
    <xf numFmtId="167" fontId="0" fillId="0" borderId="18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168" fontId="0" fillId="4" borderId="12" xfId="0" applyNumberFormat="1" applyFill="1" applyBorder="1"/>
    <xf numFmtId="168" fontId="0" fillId="4" borderId="13" xfId="0" applyNumberFormat="1" applyFill="1" applyBorder="1"/>
    <xf numFmtId="168" fontId="0" fillId="5" borderId="14" xfId="0" applyNumberFormat="1" applyFill="1" applyBorder="1"/>
    <xf numFmtId="168" fontId="0" fillId="5" borderId="0" xfId="0" applyNumberFormat="1" applyFill="1" applyBorder="1"/>
    <xf numFmtId="168" fontId="0" fillId="0" borderId="0" xfId="0" applyNumberFormat="1" applyBorder="1"/>
    <xf numFmtId="168" fontId="0" fillId="0" borderId="15" xfId="0" applyNumberFormat="1" applyBorder="1"/>
    <xf numFmtId="168" fontId="0" fillId="6" borderId="14" xfId="0" applyNumberFormat="1" applyFill="1" applyBorder="1"/>
    <xf numFmtId="168" fontId="0" fillId="6" borderId="0" xfId="0" applyNumberFormat="1" applyFill="1" applyBorder="1"/>
    <xf numFmtId="168" fontId="0" fillId="10" borderId="16" xfId="0" applyNumberFormat="1" applyFill="1" applyBorder="1"/>
    <xf numFmtId="168" fontId="0" fillId="10" borderId="17" xfId="0" applyNumberFormat="1" applyFill="1" applyBorder="1"/>
    <xf numFmtId="168" fontId="0" fillId="0" borderId="17" xfId="0" applyNumberFormat="1" applyBorder="1"/>
    <xf numFmtId="168" fontId="0" fillId="0" borderId="18" xfId="0" applyNumberFormat="1" applyBorder="1"/>
    <xf numFmtId="0" fontId="0" fillId="0" borderId="10" xfId="0" applyBorder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showGridLines="0" topLeftCell="A2" workbookViewId="0">
      <selection activeCell="E19" sqref="E19:H19"/>
    </sheetView>
  </sheetViews>
  <sheetFormatPr defaultRowHeight="14.4" x14ac:dyDescent="0.3"/>
  <sheetData>
    <row r="1" spans="1:15" ht="15" thickBot="1" x14ac:dyDescent="0.35">
      <c r="A1" t="s">
        <v>20</v>
      </c>
    </row>
    <row r="2" spans="1:15" ht="15" thickBot="1" x14ac:dyDescent="0.35">
      <c r="A2" s="11" t="s">
        <v>27</v>
      </c>
      <c r="E2" t="s">
        <v>18</v>
      </c>
      <c r="I2" t="s">
        <v>19</v>
      </c>
      <c r="M2" t="s">
        <v>17</v>
      </c>
      <c r="O2" t="s">
        <v>25</v>
      </c>
    </row>
    <row r="3" spans="1:15" x14ac:dyDescent="0.3">
      <c r="A3" s="6" t="s">
        <v>21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M3" t="s">
        <v>24</v>
      </c>
      <c r="O3" t="s">
        <v>24</v>
      </c>
    </row>
    <row r="4" spans="1:15" ht="15" thickBot="1" x14ac:dyDescent="0.35">
      <c r="A4" s="7" t="s">
        <v>32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22</v>
      </c>
      <c r="O4" t="s">
        <v>26</v>
      </c>
    </row>
    <row r="5" spans="1:15" x14ac:dyDescent="0.3">
      <c r="A5" s="8" t="s">
        <v>33</v>
      </c>
      <c r="B5" t="s">
        <v>18</v>
      </c>
      <c r="D5" t="s">
        <v>7</v>
      </c>
      <c r="E5" s="12">
        <v>0</v>
      </c>
      <c r="F5" s="13">
        <v>0</v>
      </c>
      <c r="G5" s="13">
        <v>0</v>
      </c>
      <c r="H5" s="13">
        <v>0</v>
      </c>
      <c r="I5" s="14">
        <v>20</v>
      </c>
      <c r="J5" s="14">
        <v>10</v>
      </c>
      <c r="K5" s="15">
        <v>100</v>
      </c>
      <c r="M5" s="3">
        <v>340</v>
      </c>
      <c r="O5" s="4">
        <f t="array" ref="O5:O8">I5:I8+J5:J8+K5:K8+M5:M8</f>
        <v>470</v>
      </c>
    </row>
    <row r="6" spans="1:15" x14ac:dyDescent="0.3">
      <c r="A6" s="9" t="s">
        <v>23</v>
      </c>
      <c r="D6" t="s">
        <v>8</v>
      </c>
      <c r="E6" s="16">
        <v>0</v>
      </c>
      <c r="F6" s="17">
        <v>0</v>
      </c>
      <c r="G6" s="17">
        <v>0</v>
      </c>
      <c r="H6" s="17">
        <v>0</v>
      </c>
      <c r="I6" s="18">
        <v>0</v>
      </c>
      <c r="J6" s="18">
        <v>70</v>
      </c>
      <c r="K6" s="19">
        <v>20</v>
      </c>
      <c r="M6" s="3">
        <v>70</v>
      </c>
      <c r="O6" s="4">
        <v>160</v>
      </c>
    </row>
    <row r="7" spans="1:15" ht="15" thickBot="1" x14ac:dyDescent="0.35">
      <c r="A7" s="10" t="s">
        <v>34</v>
      </c>
      <c r="D7" t="s">
        <v>9</v>
      </c>
      <c r="E7" s="16">
        <v>0</v>
      </c>
      <c r="F7" s="17">
        <v>0</v>
      </c>
      <c r="G7" s="17">
        <v>0</v>
      </c>
      <c r="H7" s="17">
        <v>0</v>
      </c>
      <c r="I7" s="18">
        <v>10</v>
      </c>
      <c r="J7" s="18">
        <v>80</v>
      </c>
      <c r="K7" s="19">
        <v>280</v>
      </c>
      <c r="M7" s="3">
        <v>600</v>
      </c>
      <c r="O7" s="4">
        <v>970</v>
      </c>
    </row>
    <row r="8" spans="1:15" ht="15" thickBot="1" x14ac:dyDescent="0.35">
      <c r="A8" s="78" t="s">
        <v>42</v>
      </c>
      <c r="D8" t="s">
        <v>10</v>
      </c>
      <c r="E8" s="16">
        <v>0</v>
      </c>
      <c r="F8" s="17">
        <v>0</v>
      </c>
      <c r="G8" s="17">
        <v>0</v>
      </c>
      <c r="H8" s="17">
        <v>0</v>
      </c>
      <c r="I8" s="18">
        <v>90</v>
      </c>
      <c r="J8" s="18">
        <v>500</v>
      </c>
      <c r="K8" s="19">
        <v>1000</v>
      </c>
      <c r="M8" s="3">
        <v>1320</v>
      </c>
      <c r="O8" s="4">
        <v>2910</v>
      </c>
    </row>
    <row r="9" spans="1:15" x14ac:dyDescent="0.3">
      <c r="A9" s="46" t="s">
        <v>36</v>
      </c>
      <c r="B9" t="s">
        <v>19</v>
      </c>
      <c r="D9" t="s">
        <v>11</v>
      </c>
      <c r="E9" s="20">
        <v>440</v>
      </c>
      <c r="F9" s="21">
        <v>20</v>
      </c>
      <c r="G9" s="21">
        <v>0</v>
      </c>
      <c r="H9" s="21">
        <v>0</v>
      </c>
      <c r="I9" s="17">
        <v>0</v>
      </c>
      <c r="J9" s="17">
        <v>0</v>
      </c>
      <c r="K9" s="22">
        <v>0</v>
      </c>
      <c r="O9" s="5">
        <f t="array" ref="O9:O11">E9:E11+F9:F11+G9:G11+H9:H11</f>
        <v>460</v>
      </c>
    </row>
    <row r="10" spans="1:15" x14ac:dyDescent="0.3">
      <c r="A10" s="47" t="s">
        <v>37</v>
      </c>
      <c r="D10" t="s">
        <v>12</v>
      </c>
      <c r="E10" s="20">
        <v>0</v>
      </c>
      <c r="F10" s="21">
        <v>0</v>
      </c>
      <c r="G10" s="21">
        <v>780</v>
      </c>
      <c r="H10" s="21">
        <v>0</v>
      </c>
      <c r="I10" s="17">
        <v>0</v>
      </c>
      <c r="J10" s="17">
        <v>0</v>
      </c>
      <c r="K10" s="22">
        <v>0</v>
      </c>
      <c r="O10" s="5">
        <v>780</v>
      </c>
    </row>
    <row r="11" spans="1:15" ht="15" thickBot="1" x14ac:dyDescent="0.35">
      <c r="A11" s="48" t="s">
        <v>38</v>
      </c>
      <c r="D11" t="s">
        <v>13</v>
      </c>
      <c r="E11" s="23">
        <v>0</v>
      </c>
      <c r="F11" s="24">
        <v>120</v>
      </c>
      <c r="G11" s="24">
        <v>100</v>
      </c>
      <c r="H11" s="24">
        <v>2890</v>
      </c>
      <c r="I11" s="25">
        <v>0</v>
      </c>
      <c r="J11" s="25">
        <v>0</v>
      </c>
      <c r="K11" s="26">
        <v>0</v>
      </c>
      <c r="L11" s="1"/>
      <c r="O11" s="5">
        <v>3110</v>
      </c>
    </row>
    <row r="12" spans="1:15" x14ac:dyDescent="0.3">
      <c r="A12" s="49" t="s">
        <v>12</v>
      </c>
    </row>
    <row r="13" spans="1:15" x14ac:dyDescent="0.3">
      <c r="J13" s="1"/>
      <c r="K13" s="1"/>
      <c r="L13" s="1"/>
    </row>
    <row r="14" spans="1:15" x14ac:dyDescent="0.3">
      <c r="J14" s="1"/>
      <c r="K14" s="1"/>
      <c r="L14" s="1"/>
    </row>
    <row r="15" spans="1:15" ht="15" thickBot="1" x14ac:dyDescent="0.35"/>
    <row r="16" spans="1:15" x14ac:dyDescent="0.3">
      <c r="B16" t="s">
        <v>14</v>
      </c>
      <c r="E16" s="53">
        <v>0</v>
      </c>
      <c r="F16" s="54">
        <v>0</v>
      </c>
      <c r="G16" s="54">
        <v>0</v>
      </c>
      <c r="H16" s="54">
        <v>0</v>
      </c>
      <c r="I16" s="55">
        <v>340</v>
      </c>
      <c r="J16" s="55">
        <v>120</v>
      </c>
      <c r="K16" s="56">
        <v>1710</v>
      </c>
    </row>
    <row r="17" spans="1:15" x14ac:dyDescent="0.3">
      <c r="B17" t="s">
        <v>15</v>
      </c>
      <c r="E17" s="57">
        <v>15</v>
      </c>
      <c r="F17" s="50">
        <v>18</v>
      </c>
      <c r="G17" s="50">
        <v>50</v>
      </c>
      <c r="H17" s="50">
        <v>10</v>
      </c>
      <c r="I17" s="51">
        <v>0</v>
      </c>
      <c r="J17" s="51">
        <v>0</v>
      </c>
      <c r="K17" s="58">
        <v>0</v>
      </c>
    </row>
    <row r="18" spans="1:15" x14ac:dyDescent="0.3">
      <c r="B18" t="s">
        <v>16</v>
      </c>
      <c r="E18" s="59">
        <v>5</v>
      </c>
      <c r="F18" s="52">
        <v>2</v>
      </c>
      <c r="G18" s="52">
        <v>40</v>
      </c>
      <c r="H18" s="52">
        <v>10</v>
      </c>
      <c r="I18" s="51">
        <v>0</v>
      </c>
      <c r="J18" s="51">
        <v>0</v>
      </c>
      <c r="K18" s="58">
        <v>0</v>
      </c>
    </row>
    <row r="19" spans="1:15" ht="15" thickBot="1" x14ac:dyDescent="0.35">
      <c r="B19" t="s">
        <v>28</v>
      </c>
      <c r="E19" s="60">
        <v>50</v>
      </c>
      <c r="F19" s="61">
        <v>20</v>
      </c>
      <c r="G19" s="61">
        <v>1200</v>
      </c>
      <c r="H19" s="61">
        <v>800</v>
      </c>
      <c r="I19" s="62">
        <v>0</v>
      </c>
      <c r="J19" s="62">
        <v>0</v>
      </c>
      <c r="K19" s="63">
        <v>0</v>
      </c>
    </row>
    <row r="21" spans="1:15" x14ac:dyDescent="0.3">
      <c r="E21" s="4">
        <f t="array" ref="E21:H21">E9:H9+E10:H10+E11:H11+E17:H17+E18:H18</f>
        <v>460</v>
      </c>
      <c r="F21" s="4">
        <v>160</v>
      </c>
      <c r="G21" s="4">
        <v>970</v>
      </c>
      <c r="H21" s="4">
        <v>2910</v>
      </c>
      <c r="I21" s="5">
        <f t="array" ref="I21:K21">I5:K5+I6:K6+I7:K7+I8:K8+I16:K16</f>
        <v>460</v>
      </c>
      <c r="J21" s="5">
        <v>780</v>
      </c>
      <c r="K21" s="5">
        <v>3110</v>
      </c>
    </row>
    <row r="22" spans="1:15" x14ac:dyDescent="0.3">
      <c r="I22" s="2"/>
    </row>
    <row r="23" spans="1:15" x14ac:dyDescent="0.3">
      <c r="I23" s="2"/>
    </row>
    <row r="24" spans="1:15" x14ac:dyDescent="0.3">
      <c r="I24" s="2"/>
    </row>
    <row r="25" spans="1:15" x14ac:dyDescent="0.3">
      <c r="E25" t="s">
        <v>18</v>
      </c>
      <c r="I25" t="s">
        <v>19</v>
      </c>
      <c r="M25" t="s">
        <v>17</v>
      </c>
      <c r="O25" t="s">
        <v>25</v>
      </c>
    </row>
    <row r="26" spans="1:15" ht="15" thickBot="1" x14ac:dyDescent="0.35">
      <c r="A26" t="s">
        <v>20</v>
      </c>
      <c r="E26" t="s">
        <v>0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M26" t="s">
        <v>24</v>
      </c>
      <c r="O26" t="s">
        <v>24</v>
      </c>
    </row>
    <row r="27" spans="1:15" ht="15" thickBot="1" x14ac:dyDescent="0.35">
      <c r="A27" s="11" t="s">
        <v>30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M27" t="s">
        <v>22</v>
      </c>
      <c r="O27" t="s">
        <v>26</v>
      </c>
    </row>
    <row r="28" spans="1:15" x14ac:dyDescent="0.3">
      <c r="A28" s="6" t="s">
        <v>31</v>
      </c>
      <c r="B28" t="s">
        <v>18</v>
      </c>
      <c r="D28" t="s">
        <v>7</v>
      </c>
      <c r="E28" s="27">
        <f t="array" ref="E28:K34">MMULT(E5:K11,MINVERSE(O5:O11*_xlfn.MUNIT(7)))</f>
        <v>0</v>
      </c>
      <c r="F28" s="28">
        <v>0</v>
      </c>
      <c r="G28" s="28">
        <v>0</v>
      </c>
      <c r="H28" s="28">
        <v>0</v>
      </c>
      <c r="I28" s="29">
        <v>4.3478260869565216E-2</v>
      </c>
      <c r="J28" s="29">
        <v>1.282051282051282E-2</v>
      </c>
      <c r="K28" s="30">
        <v>3.215434083601286E-2</v>
      </c>
      <c r="M28" s="3">
        <v>330</v>
      </c>
      <c r="O28" s="44"/>
    </row>
    <row r="29" spans="1:15" x14ac:dyDescent="0.3">
      <c r="A29" s="7" t="s">
        <v>32</v>
      </c>
      <c r="D29" t="s">
        <v>8</v>
      </c>
      <c r="E29" s="31">
        <v>0</v>
      </c>
      <c r="F29" s="32">
        <v>0</v>
      </c>
      <c r="G29" s="32">
        <v>0</v>
      </c>
      <c r="H29" s="32">
        <v>0</v>
      </c>
      <c r="I29" s="33">
        <v>0</v>
      </c>
      <c r="J29" s="33">
        <v>8.9743589743589744E-2</v>
      </c>
      <c r="K29" s="34">
        <v>6.4308681672025723E-3</v>
      </c>
      <c r="M29" s="3">
        <v>70</v>
      </c>
      <c r="O29" s="44"/>
    </row>
    <row r="30" spans="1:15" x14ac:dyDescent="0.3">
      <c r="A30" s="8" t="s">
        <v>33</v>
      </c>
      <c r="D30" t="s">
        <v>9</v>
      </c>
      <c r="E30" s="31">
        <v>0</v>
      </c>
      <c r="F30" s="32">
        <v>0</v>
      </c>
      <c r="G30" s="32">
        <v>0</v>
      </c>
      <c r="H30" s="32">
        <v>0</v>
      </c>
      <c r="I30" s="33">
        <v>2.1739130434782608E-2</v>
      </c>
      <c r="J30" s="33">
        <v>0.10256410256410256</v>
      </c>
      <c r="K30" s="34">
        <v>9.0032154340836015E-2</v>
      </c>
      <c r="M30" s="3">
        <v>600</v>
      </c>
      <c r="O30" s="44"/>
    </row>
    <row r="31" spans="1:15" x14ac:dyDescent="0.3">
      <c r="A31" s="9" t="s">
        <v>35</v>
      </c>
      <c r="D31" t="s">
        <v>10</v>
      </c>
      <c r="E31" s="31">
        <v>0</v>
      </c>
      <c r="F31" s="32">
        <v>0</v>
      </c>
      <c r="G31" s="32">
        <v>0</v>
      </c>
      <c r="H31" s="32">
        <v>0</v>
      </c>
      <c r="I31" s="33">
        <v>0.19565217391304349</v>
      </c>
      <c r="J31" s="33">
        <v>0.64102564102564108</v>
      </c>
      <c r="K31" s="34">
        <v>0.32154340836012862</v>
      </c>
      <c r="M31" s="3">
        <v>1320</v>
      </c>
      <c r="O31" s="44"/>
    </row>
    <row r="32" spans="1:15" ht="15" thickBot="1" x14ac:dyDescent="0.35">
      <c r="A32" s="10" t="s">
        <v>34</v>
      </c>
      <c r="B32" t="s">
        <v>19</v>
      </c>
      <c r="D32" t="s">
        <v>11</v>
      </c>
      <c r="E32" s="35">
        <v>0.93617021276595747</v>
      </c>
      <c r="F32" s="36">
        <v>0.125</v>
      </c>
      <c r="G32" s="36">
        <v>0</v>
      </c>
      <c r="H32" s="36">
        <v>0</v>
      </c>
      <c r="I32" s="32">
        <v>0</v>
      </c>
      <c r="J32" s="32">
        <v>0</v>
      </c>
      <c r="K32" s="37">
        <v>0</v>
      </c>
      <c r="O32" s="45"/>
    </row>
    <row r="33" spans="1:15" ht="15" thickBot="1" x14ac:dyDescent="0.35">
      <c r="A33" s="78" t="s">
        <v>43</v>
      </c>
      <c r="D33" t="s">
        <v>12</v>
      </c>
      <c r="E33" s="35">
        <v>0</v>
      </c>
      <c r="F33" s="36">
        <v>0</v>
      </c>
      <c r="G33" s="36">
        <v>0.80412371134020622</v>
      </c>
      <c r="H33" s="36">
        <v>0</v>
      </c>
      <c r="I33" s="32">
        <v>0</v>
      </c>
      <c r="J33" s="32">
        <v>0</v>
      </c>
      <c r="K33" s="37">
        <v>0</v>
      </c>
      <c r="O33" s="45"/>
    </row>
    <row r="34" spans="1:15" ht="15" thickBot="1" x14ac:dyDescent="0.35">
      <c r="A34" s="46" t="s">
        <v>39</v>
      </c>
      <c r="D34" t="s">
        <v>13</v>
      </c>
      <c r="E34" s="38">
        <v>0</v>
      </c>
      <c r="F34" s="39">
        <v>0.75</v>
      </c>
      <c r="G34" s="39">
        <v>0.10309278350515465</v>
      </c>
      <c r="H34" s="39">
        <v>0.99312714776632305</v>
      </c>
      <c r="I34" s="40">
        <v>0</v>
      </c>
      <c r="J34" s="40">
        <v>0</v>
      </c>
      <c r="K34" s="41">
        <v>0</v>
      </c>
      <c r="L34" s="1"/>
      <c r="O34" s="45"/>
    </row>
    <row r="35" spans="1:15" x14ac:dyDescent="0.3">
      <c r="A35" s="47" t="s">
        <v>40</v>
      </c>
    </row>
    <row r="36" spans="1:15" x14ac:dyDescent="0.3">
      <c r="A36" s="48" t="s">
        <v>41</v>
      </c>
      <c r="J36" s="1"/>
      <c r="K36" s="1"/>
      <c r="L36" s="1"/>
    </row>
    <row r="37" spans="1:15" x14ac:dyDescent="0.3">
      <c r="A37" s="49" t="s">
        <v>9</v>
      </c>
      <c r="J37" s="1"/>
      <c r="K37" s="1"/>
      <c r="L37" s="1"/>
    </row>
    <row r="38" spans="1:15" ht="15" thickBot="1" x14ac:dyDescent="0.35"/>
    <row r="39" spans="1:15" x14ac:dyDescent="0.3">
      <c r="B39" t="s">
        <v>14</v>
      </c>
      <c r="E39" s="64">
        <f t="array" ref="E39:K42">MMULT(E16:K19,MINVERSE(O5:O11*_xlfn.MUNIT(7)))</f>
        <v>0</v>
      </c>
      <c r="F39" s="65">
        <v>0</v>
      </c>
      <c r="G39" s="65">
        <v>0</v>
      </c>
      <c r="H39" s="65">
        <v>0</v>
      </c>
      <c r="I39" s="66">
        <v>0.73913043478260876</v>
      </c>
      <c r="J39" s="66">
        <v>0.15384615384615385</v>
      </c>
      <c r="K39" s="67">
        <v>0.54983922829581999</v>
      </c>
    </row>
    <row r="40" spans="1:15" x14ac:dyDescent="0.3">
      <c r="B40" t="s">
        <v>15</v>
      </c>
      <c r="E40" s="68">
        <v>3.1914893617021274E-2</v>
      </c>
      <c r="F40" s="69">
        <v>0.1125</v>
      </c>
      <c r="G40" s="69">
        <v>5.1546391752577324E-2</v>
      </c>
      <c r="H40" s="69">
        <v>3.4364261168384883E-3</v>
      </c>
      <c r="I40" s="70">
        <v>0</v>
      </c>
      <c r="J40" s="70">
        <v>0</v>
      </c>
      <c r="K40" s="71">
        <v>0</v>
      </c>
    </row>
    <row r="41" spans="1:15" x14ac:dyDescent="0.3">
      <c r="B41" t="s">
        <v>16</v>
      </c>
      <c r="E41" s="72">
        <v>1.0638297872340425E-2</v>
      </c>
      <c r="F41" s="73">
        <v>1.2500000000000001E-2</v>
      </c>
      <c r="G41" s="73">
        <v>4.1237113402061855E-2</v>
      </c>
      <c r="H41" s="73">
        <v>3.4364261168384883E-3</v>
      </c>
      <c r="I41" s="70">
        <v>0</v>
      </c>
      <c r="J41" s="70">
        <v>0</v>
      </c>
      <c r="K41" s="71">
        <v>0</v>
      </c>
    </row>
    <row r="42" spans="1:15" ht="15" thickBot="1" x14ac:dyDescent="0.35">
      <c r="B42" t="s">
        <v>29</v>
      </c>
      <c r="E42" s="74">
        <v>0.10638297872340426</v>
      </c>
      <c r="F42" s="75">
        <v>0.125</v>
      </c>
      <c r="G42" s="75">
        <v>1.2371134020618557</v>
      </c>
      <c r="H42" s="75">
        <v>0.27491408934707906</v>
      </c>
      <c r="I42" s="76">
        <v>0</v>
      </c>
      <c r="J42" s="76">
        <v>0</v>
      </c>
      <c r="K42" s="77">
        <v>0</v>
      </c>
    </row>
    <row r="44" spans="1:15" x14ac:dyDescent="0.3">
      <c r="E44" s="42">
        <f t="array" ref="E44:H44">E32:H32+E33:H33+E34:H34+E40:H40+E41:H41</f>
        <v>0.97872340425531912</v>
      </c>
      <c r="F44" s="42">
        <v>1</v>
      </c>
      <c r="G44" s="42">
        <v>1</v>
      </c>
      <c r="H44" s="42">
        <v>1</v>
      </c>
      <c r="I44" s="43">
        <f t="array" ref="I44:K44">I28:K28+I29:K29+I30:K30+I31:K31+I39:K39</f>
        <v>1</v>
      </c>
      <c r="J44" s="43">
        <v>1</v>
      </c>
      <c r="K44" s="4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334-B70A-45A1-8755-DF9A00CDC10D}">
  <dimension ref="B2:N20"/>
  <sheetViews>
    <sheetView tabSelected="1" workbookViewId="0">
      <selection activeCell="L15" sqref="L15"/>
    </sheetView>
  </sheetViews>
  <sheetFormatPr defaultRowHeight="14.4" x14ac:dyDescent="0.3"/>
  <cols>
    <col min="2" max="2" width="11.6640625" bestFit="1" customWidth="1"/>
    <col min="3" max="3" width="9" bestFit="1" customWidth="1"/>
    <col min="4" max="4" width="9.5546875" bestFit="1" customWidth="1"/>
  </cols>
  <sheetData>
    <row r="2" spans="2:14" x14ac:dyDescent="0.3">
      <c r="B2" t="s">
        <v>51</v>
      </c>
      <c r="C2" t="s">
        <v>44</v>
      </c>
      <c r="D2" t="s">
        <v>45</v>
      </c>
      <c r="F2" t="s">
        <v>47</v>
      </c>
      <c r="H2" t="s">
        <v>48</v>
      </c>
      <c r="J2" t="s">
        <v>54</v>
      </c>
    </row>
    <row r="3" spans="2:14" x14ac:dyDescent="0.3">
      <c r="B3" t="s">
        <v>0</v>
      </c>
      <c r="C3">
        <v>0.1</v>
      </c>
      <c r="D3">
        <v>0.1</v>
      </c>
      <c r="F3">
        <v>100</v>
      </c>
      <c r="H3" s="79">
        <f t="array" ref="H3:H4">MMULT(MINVERSE(_xlfn.MUNIT(2)-C3:D4),F3:F4)</f>
        <v>1565.217391304348</v>
      </c>
      <c r="J3">
        <f>H3*C6+H4*D6</f>
        <v>10100</v>
      </c>
    </row>
    <row r="4" spans="2:14" x14ac:dyDescent="0.3">
      <c r="B4" t="s">
        <v>45</v>
      </c>
      <c r="C4">
        <v>0.3</v>
      </c>
      <c r="D4">
        <v>0.2</v>
      </c>
      <c r="F4">
        <v>10000</v>
      </c>
      <c r="H4" s="79">
        <v>13086.956521739132</v>
      </c>
    </row>
    <row r="6" spans="2:14" x14ac:dyDescent="0.3">
      <c r="B6" t="s">
        <v>46</v>
      </c>
      <c r="C6">
        <v>0.6</v>
      </c>
      <c r="D6">
        <v>0.7</v>
      </c>
    </row>
    <row r="7" spans="2:14" x14ac:dyDescent="0.3">
      <c r="C7">
        <f>H3*C6</f>
        <v>939.13043478260875</v>
      </c>
      <c r="D7">
        <f>D6*H4</f>
        <v>9160.8695652173919</v>
      </c>
    </row>
    <row r="9" spans="2:14" x14ac:dyDescent="0.3">
      <c r="B9" t="s">
        <v>49</v>
      </c>
      <c r="C9">
        <f>100*C10</f>
        <v>25</v>
      </c>
    </row>
    <row r="10" spans="2:14" x14ac:dyDescent="0.3">
      <c r="B10" t="s">
        <v>50</v>
      </c>
      <c r="C10" s="80">
        <v>0.25</v>
      </c>
    </row>
    <row r="11" spans="2:14" x14ac:dyDescent="0.3">
      <c r="B11" t="s">
        <v>53</v>
      </c>
      <c r="C11" s="80">
        <v>0.06</v>
      </c>
    </row>
    <row r="13" spans="2:14" x14ac:dyDescent="0.3">
      <c r="B13" t="s">
        <v>52</v>
      </c>
      <c r="C13" t="s">
        <v>44</v>
      </c>
      <c r="D13" t="s">
        <v>45</v>
      </c>
      <c r="F13" t="s">
        <v>47</v>
      </c>
      <c r="H13" t="s">
        <v>48</v>
      </c>
      <c r="J13" t="s">
        <v>54</v>
      </c>
      <c r="L13" t="s">
        <v>55</v>
      </c>
      <c r="N13" t="s">
        <v>56</v>
      </c>
    </row>
    <row r="14" spans="2:14" x14ac:dyDescent="0.3">
      <c r="B14" t="s">
        <v>0</v>
      </c>
      <c r="C14">
        <f t="array" ref="C14:C17">C3:C6-C3:C6*C10*C11</f>
        <v>9.8500000000000004E-2</v>
      </c>
      <c r="D14">
        <v>0.1</v>
      </c>
      <c r="F14">
        <v>100</v>
      </c>
      <c r="H14" s="79">
        <f t="array" ref="H14:H15">MMULT(MINVERSE(_xlfn.MUNIT(2)-C14:D15),F14:F15)</f>
        <v>1565.0979541675704</v>
      </c>
      <c r="J14">
        <f>H14*C17+H15*D17</f>
        <v>10101.523530687486</v>
      </c>
      <c r="L14">
        <f>J3-J14</f>
        <v>-1.5235306874856178</v>
      </c>
      <c r="N14">
        <f>-C9/L14</f>
        <v>16.409252669048062</v>
      </c>
    </row>
    <row r="15" spans="2:14" x14ac:dyDescent="0.3">
      <c r="B15" t="s">
        <v>45</v>
      </c>
      <c r="C15">
        <v>0.29549999999999998</v>
      </c>
      <c r="D15">
        <v>0.2</v>
      </c>
      <c r="F15">
        <f>10000+C9</f>
        <v>10025</v>
      </c>
      <c r="H15" s="79">
        <v>13109.358056820647</v>
      </c>
    </row>
    <row r="16" spans="2:14" x14ac:dyDescent="0.3">
      <c r="C16">
        <v>0</v>
      </c>
    </row>
    <row r="17" spans="2:4" x14ac:dyDescent="0.3">
      <c r="B17" t="s">
        <v>46</v>
      </c>
      <c r="C17">
        <v>0.59099999999999997</v>
      </c>
      <c r="D17">
        <v>0.7</v>
      </c>
    </row>
    <row r="19" spans="2:4" x14ac:dyDescent="0.3">
      <c r="C19" s="79">
        <f>C17*H14</f>
        <v>924.97289091303401</v>
      </c>
      <c r="D19" s="79">
        <f>D17*H15</f>
        <v>9176.5506397744521</v>
      </c>
    </row>
    <row r="20" spans="2:4" x14ac:dyDescent="0.3">
      <c r="C20" s="79">
        <f>C7-C19</f>
        <v>14.157543869574738</v>
      </c>
      <c r="D20" s="79">
        <f>D7-D19</f>
        <v>-15.681074557060128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89C1E61-D20E-4A60-9C47-1CA334DA7D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Sheet2!C20:C20</xm:f>
              <xm:sqref>C21</xm:sqref>
            </x14:sparkline>
            <x14:sparkline>
              <xm:f>Sheet2!D20:D20</xm:f>
              <xm:sqref>D21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Gollinucci</cp:lastModifiedBy>
  <dcterms:created xsi:type="dcterms:W3CDTF">2015-06-05T18:17:20Z</dcterms:created>
  <dcterms:modified xsi:type="dcterms:W3CDTF">2020-02-03T16:41:06Z</dcterms:modified>
</cp:coreProperties>
</file>